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Documents\Steph\Business\H - Need Response\Exoneration Services\Public Exoneration\well check\"/>
    </mc:Choice>
  </mc:AlternateContent>
  <xr:revisionPtr revIDLastSave="0" documentId="8_{0AD5CAB9-47E7-4C8B-8890-5CB2E28C3BB0}" xr6:coauthVersionLast="47" xr6:coauthVersionMax="47" xr10:uidLastSave="{00000000-0000-0000-0000-000000000000}"/>
  <bookViews>
    <workbookView xWindow="-110" yWindow="-110" windowWidth="19420" windowHeight="10300" tabRatio="869" xr2:uid="{BE96125E-E955-4166-8770-149ACAE2B0CE}"/>
  </bookViews>
  <sheets>
    <sheet name="well check" sheetId="5" r:id="rId1"/>
    <sheet name="sample" sheetId="7" r:id="rId2"/>
  </sheets>
  <definedNames>
    <definedName name="_xlnm.Print_Area" localSheetId="1">sample!$A$1:$N$266</definedName>
    <definedName name="_xlnm.Print_Area" localSheetId="0">'well check'!$A$1:$N$266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4" i="5" l="1"/>
  <c r="F567" i="5"/>
  <c r="P520" i="5"/>
  <c r="P519" i="5"/>
  <c r="P518" i="5"/>
  <c r="P517" i="5"/>
  <c r="F567" i="7"/>
  <c r="P520" i="7"/>
  <c r="P519" i="7"/>
  <c r="P518" i="7"/>
  <c r="P517" i="7"/>
  <c r="J32" i="7"/>
  <c r="J53" i="7" s="1"/>
  <c r="G789" i="7"/>
  <c r="B788" i="7" s="1"/>
  <c r="B115" i="7" s="1"/>
  <c r="B615" i="7" s="1"/>
  <c r="G787" i="7"/>
  <c r="G785" i="7"/>
  <c r="B784" i="7" s="1"/>
  <c r="B111" i="7" s="1"/>
  <c r="B611" i="7" s="1"/>
  <c r="B781" i="7"/>
  <c r="B101" i="7" s="1"/>
  <c r="B601" i="7" s="1"/>
  <c r="B779" i="7"/>
  <c r="B99" i="7" s="1"/>
  <c r="B599" i="7" s="1"/>
  <c r="B777" i="7"/>
  <c r="H757" i="7"/>
  <c r="D757" i="7"/>
  <c r="H756" i="7"/>
  <c r="D756" i="7"/>
  <c r="H755" i="7"/>
  <c r="D755" i="7"/>
  <c r="G747" i="7"/>
  <c r="C745" i="7"/>
  <c r="G745" i="7" s="1"/>
  <c r="C744" i="7"/>
  <c r="G743" i="7"/>
  <c r="C743" i="7"/>
  <c r="F743" i="7" s="1"/>
  <c r="G742" i="7"/>
  <c r="F742" i="7"/>
  <c r="C742" i="7"/>
  <c r="C741" i="7"/>
  <c r="K740" i="7"/>
  <c r="J740" i="7"/>
  <c r="I740" i="7"/>
  <c r="B740" i="7"/>
  <c r="C740" i="7" s="1"/>
  <c r="G736" i="7"/>
  <c r="C734" i="7"/>
  <c r="F734" i="7" s="1"/>
  <c r="C733" i="7"/>
  <c r="F733" i="7" s="1"/>
  <c r="C732" i="7"/>
  <c r="G732" i="7" s="1"/>
  <c r="C731" i="7"/>
  <c r="C730" i="7"/>
  <c r="G729" i="7"/>
  <c r="F729" i="7"/>
  <c r="C729" i="7"/>
  <c r="G728" i="7"/>
  <c r="F728" i="7"/>
  <c r="C728" i="7"/>
  <c r="C727" i="7"/>
  <c r="G727" i="7" s="1"/>
  <c r="C726" i="7"/>
  <c r="G725" i="7"/>
  <c r="F725" i="7"/>
  <c r="C725" i="7"/>
  <c r="K724" i="7"/>
  <c r="J724" i="7"/>
  <c r="I724" i="7"/>
  <c r="C724" i="7"/>
  <c r="B724" i="7"/>
  <c r="G720" i="7"/>
  <c r="F718" i="7"/>
  <c r="C718" i="7"/>
  <c r="G718" i="7" s="1"/>
  <c r="C717" i="7"/>
  <c r="G717" i="7" s="1"/>
  <c r="C716" i="7"/>
  <c r="C715" i="7"/>
  <c r="G715" i="7" s="1"/>
  <c r="F714" i="7"/>
  <c r="C714" i="7"/>
  <c r="G714" i="7" s="1"/>
  <c r="C713" i="7"/>
  <c r="G713" i="7" s="1"/>
  <c r="C712" i="7"/>
  <c r="K711" i="7"/>
  <c r="J711" i="7"/>
  <c r="I711" i="7"/>
  <c r="B711" i="7"/>
  <c r="C711" i="7" s="1"/>
  <c r="C700" i="7"/>
  <c r="G700" i="7" s="1"/>
  <c r="C698" i="7"/>
  <c r="G698" i="7" s="1"/>
  <c r="C696" i="7"/>
  <c r="K694" i="7"/>
  <c r="J694" i="7"/>
  <c r="F694" i="7" s="1"/>
  <c r="I694" i="7"/>
  <c r="B694" i="7"/>
  <c r="G686" i="7"/>
  <c r="C686" i="7"/>
  <c r="F686" i="7" s="1"/>
  <c r="C684" i="7"/>
  <c r="C682" i="7"/>
  <c r="K680" i="7"/>
  <c r="J680" i="7"/>
  <c r="F680" i="7" s="1"/>
  <c r="I680" i="7"/>
  <c r="B680" i="7"/>
  <c r="C672" i="7"/>
  <c r="G672" i="7" s="1"/>
  <c r="C670" i="7"/>
  <c r="G670" i="7" s="1"/>
  <c r="C668" i="7"/>
  <c r="K666" i="7"/>
  <c r="J666" i="7"/>
  <c r="F666" i="7" s="1"/>
  <c r="I666" i="7"/>
  <c r="B666" i="7"/>
  <c r="G658" i="7"/>
  <c r="C658" i="7"/>
  <c r="F658" i="7" s="1"/>
  <c r="C656" i="7"/>
  <c r="G656" i="7" s="1"/>
  <c r="C654" i="7"/>
  <c r="K652" i="7"/>
  <c r="J652" i="7"/>
  <c r="F652" i="7" s="1"/>
  <c r="I652" i="7"/>
  <c r="B652" i="7"/>
  <c r="C644" i="7"/>
  <c r="G644" i="7" s="1"/>
  <c r="C642" i="7"/>
  <c r="G642" i="7" s="1"/>
  <c r="C640" i="7"/>
  <c r="K638" i="7"/>
  <c r="J638" i="7"/>
  <c r="F638" i="7" s="1"/>
  <c r="I638" i="7"/>
  <c r="B638" i="7"/>
  <c r="H5" i="7" s="1"/>
  <c r="C630" i="7"/>
  <c r="G630" i="7" s="1"/>
  <c r="C628" i="7"/>
  <c r="C626" i="7"/>
  <c r="F626" i="7" s="1"/>
  <c r="L125" i="7" s="1"/>
  <c r="K624" i="7"/>
  <c r="J624" i="7"/>
  <c r="F624" i="7" s="1"/>
  <c r="I624" i="7"/>
  <c r="B624" i="7"/>
  <c r="B619" i="7"/>
  <c r="B633" i="7" s="1"/>
  <c r="B647" i="7" s="1"/>
  <c r="B661" i="7" s="1"/>
  <c r="B675" i="7" s="1"/>
  <c r="B689" i="7" s="1"/>
  <c r="B703" i="7" s="1"/>
  <c r="G616" i="7"/>
  <c r="C616" i="7"/>
  <c r="F616" i="7" s="1"/>
  <c r="F8" i="7" s="1"/>
  <c r="C614" i="7"/>
  <c r="G614" i="7" s="1"/>
  <c r="G612" i="7"/>
  <c r="F612" i="7"/>
  <c r="F625" i="7" s="1"/>
  <c r="L625" i="7" s="1"/>
  <c r="P625" i="7" s="1"/>
  <c r="C612" i="7"/>
  <c r="K610" i="7"/>
  <c r="J610" i="7"/>
  <c r="I610" i="7"/>
  <c r="B610" i="7"/>
  <c r="C603" i="7"/>
  <c r="G602" i="7"/>
  <c r="F602" i="7"/>
  <c r="E8" i="7" s="1"/>
  <c r="C602" i="7"/>
  <c r="G600" i="7"/>
  <c r="C600" i="7"/>
  <c r="F600" i="7" s="1"/>
  <c r="C598" i="7"/>
  <c r="G598" i="7" s="1"/>
  <c r="K596" i="7"/>
  <c r="J596" i="7"/>
  <c r="I596" i="7"/>
  <c r="B596" i="7"/>
  <c r="B590" i="7"/>
  <c r="C578" i="7"/>
  <c r="G578" i="7" s="1"/>
  <c r="C577" i="7"/>
  <c r="G577" i="7" s="1"/>
  <c r="C576" i="7"/>
  <c r="F576" i="7" s="1"/>
  <c r="G575" i="7"/>
  <c r="C575" i="7"/>
  <c r="F575" i="7" s="1"/>
  <c r="C574" i="7"/>
  <c r="G574" i="7" s="1"/>
  <c r="K573" i="7"/>
  <c r="J573" i="7"/>
  <c r="I573" i="7"/>
  <c r="B573" i="7"/>
  <c r="R569" i="7"/>
  <c r="G567" i="7"/>
  <c r="C567" i="7"/>
  <c r="C566" i="7"/>
  <c r="F566" i="7" s="1"/>
  <c r="C565" i="7"/>
  <c r="G565" i="7" s="1"/>
  <c r="C564" i="7"/>
  <c r="F564" i="7" s="1"/>
  <c r="C563" i="7"/>
  <c r="F563" i="7" s="1"/>
  <c r="C562" i="7"/>
  <c r="F562" i="7" s="1"/>
  <c r="K561" i="7"/>
  <c r="C561" i="7"/>
  <c r="G561" i="7" s="1"/>
  <c r="C560" i="7"/>
  <c r="G560" i="7" s="1"/>
  <c r="C559" i="7"/>
  <c r="F559" i="7" s="1"/>
  <c r="C558" i="7"/>
  <c r="G558" i="7" s="1"/>
  <c r="K557" i="7"/>
  <c r="J557" i="7"/>
  <c r="I557" i="7"/>
  <c r="C557" i="7"/>
  <c r="C573" i="7" s="1"/>
  <c r="J580" i="7" s="1"/>
  <c r="G580" i="7" s="1"/>
  <c r="B557" i="7"/>
  <c r="J553" i="7"/>
  <c r="G553" i="7" s="1"/>
  <c r="C551" i="7"/>
  <c r="F551" i="7" s="1"/>
  <c r="C550" i="7"/>
  <c r="G550" i="7" s="1"/>
  <c r="K549" i="7"/>
  <c r="F549" i="7"/>
  <c r="C549" i="7"/>
  <c r="G549" i="7" s="1"/>
  <c r="C548" i="7"/>
  <c r="F548" i="7" s="1"/>
  <c r="C547" i="7"/>
  <c r="G547" i="7" s="1"/>
  <c r="C546" i="7"/>
  <c r="F546" i="7" s="1"/>
  <c r="C545" i="7"/>
  <c r="G545" i="7" s="1"/>
  <c r="B544" i="7"/>
  <c r="AE521" i="7"/>
  <c r="B257" i="7"/>
  <c r="B241" i="7"/>
  <c r="B97" i="7"/>
  <c r="B597" i="7" s="1"/>
  <c r="B69" i="7"/>
  <c r="B86" i="7" s="1"/>
  <c r="B47" i="7"/>
  <c r="G6" i="7"/>
  <c r="M5" i="7"/>
  <c r="L5" i="7"/>
  <c r="K5" i="7"/>
  <c r="J5" i="7"/>
  <c r="I5" i="7"/>
  <c r="G5" i="7"/>
  <c r="F5" i="7"/>
  <c r="E5" i="7"/>
  <c r="D5" i="7"/>
  <c r="B47" i="5"/>
  <c r="R569" i="5"/>
  <c r="C557" i="5"/>
  <c r="C573" i="5" s="1"/>
  <c r="L115" i="7" l="1"/>
  <c r="L111" i="7"/>
  <c r="F745" i="7"/>
  <c r="G733" i="7"/>
  <c r="F732" i="7"/>
  <c r="F715" i="7"/>
  <c r="F700" i="7"/>
  <c r="F699" i="7" s="1"/>
  <c r="L699" i="7" s="1"/>
  <c r="P699" i="7" s="1"/>
  <c r="L185" i="7"/>
  <c r="K8" i="7"/>
  <c r="F672" i="7"/>
  <c r="F671" i="7" s="1"/>
  <c r="L671" i="7" s="1"/>
  <c r="P671" i="7" s="1"/>
  <c r="F670" i="7"/>
  <c r="L157" i="7"/>
  <c r="F642" i="7"/>
  <c r="L141" i="7" s="1"/>
  <c r="F630" i="7"/>
  <c r="F629" i="7" s="1"/>
  <c r="L629" i="7" s="1"/>
  <c r="P629" i="7" s="1"/>
  <c r="F614" i="7"/>
  <c r="F613" i="7" s="1"/>
  <c r="L613" i="7" s="1"/>
  <c r="P613" i="7" s="1"/>
  <c r="G610" i="7"/>
  <c r="L101" i="7"/>
  <c r="L99" i="7"/>
  <c r="F578" i="7"/>
  <c r="G576" i="7"/>
  <c r="G579" i="7" s="1"/>
  <c r="G796" i="7"/>
  <c r="J569" i="7"/>
  <c r="G569" i="7" s="1"/>
  <c r="G792" i="7"/>
  <c r="G596" i="7"/>
  <c r="E7" i="7"/>
  <c r="F615" i="7"/>
  <c r="L615" i="7" s="1"/>
  <c r="P615" i="7" s="1"/>
  <c r="G559" i="7"/>
  <c r="F558" i="7"/>
  <c r="G548" i="7"/>
  <c r="D544" i="7"/>
  <c r="E544" i="7" s="1"/>
  <c r="D557" i="7"/>
  <c r="E557" i="7" s="1"/>
  <c r="G628" i="7"/>
  <c r="F628" i="7"/>
  <c r="L127" i="7" s="1"/>
  <c r="G741" i="7"/>
  <c r="F741" i="7"/>
  <c r="G794" i="7"/>
  <c r="B786" i="7"/>
  <c r="B113" i="7" s="1"/>
  <c r="B613" i="7" s="1"/>
  <c r="F644" i="7"/>
  <c r="L143" i="7" s="1"/>
  <c r="F656" i="7"/>
  <c r="L155" i="7" s="1"/>
  <c r="G668" i="7"/>
  <c r="G666" i="7" s="1"/>
  <c r="F668" i="7"/>
  <c r="L167" i="7" s="1"/>
  <c r="F698" i="7"/>
  <c r="G716" i="7"/>
  <c r="F716" i="7"/>
  <c r="G730" i="7"/>
  <c r="F730" i="7"/>
  <c r="G734" i="7"/>
  <c r="F640" i="7"/>
  <c r="G640" i="7"/>
  <c r="G638" i="7" s="1"/>
  <c r="G551" i="7"/>
  <c r="G564" i="7"/>
  <c r="I8" i="7"/>
  <c r="J75" i="7"/>
  <c r="F545" i="7"/>
  <c r="G546" i="7"/>
  <c r="F561" i="7"/>
  <c r="G563" i="7"/>
  <c r="G566" i="7"/>
  <c r="F574" i="7"/>
  <c r="F577" i="7"/>
  <c r="G654" i="7"/>
  <c r="G652" i="7" s="1"/>
  <c r="F654" i="7"/>
  <c r="L153" i="7" s="1"/>
  <c r="G696" i="7"/>
  <c r="G694" i="7" s="1"/>
  <c r="F696" i="7"/>
  <c r="F713" i="7"/>
  <c r="F727" i="7"/>
  <c r="G731" i="7"/>
  <c r="F731" i="7"/>
  <c r="G726" i="7"/>
  <c r="F726" i="7"/>
  <c r="F550" i="7"/>
  <c r="F560" i="7"/>
  <c r="G626" i="7"/>
  <c r="F6" i="7"/>
  <c r="F547" i="7"/>
  <c r="G562" i="7"/>
  <c r="F565" i="7"/>
  <c r="F598" i="7"/>
  <c r="L97" i="7" s="1"/>
  <c r="G684" i="7"/>
  <c r="F684" i="7"/>
  <c r="F717" i="7"/>
  <c r="G744" i="7"/>
  <c r="F744" i="7"/>
  <c r="G682" i="7"/>
  <c r="F682" i="7"/>
  <c r="L181" i="7" s="1"/>
  <c r="G712" i="7"/>
  <c r="F712" i="7"/>
  <c r="G719" i="7" l="1"/>
  <c r="L139" i="7"/>
  <c r="H6" i="7"/>
  <c r="H7" i="7"/>
  <c r="F735" i="7"/>
  <c r="C736" i="7" s="1"/>
  <c r="G624" i="7"/>
  <c r="F568" i="7"/>
  <c r="G735" i="7"/>
  <c r="I735" i="7" s="1"/>
  <c r="L8" i="7"/>
  <c r="L199" i="7"/>
  <c r="L7" i="7"/>
  <c r="L197" i="7"/>
  <c r="L6" i="7"/>
  <c r="L195" i="7"/>
  <c r="F683" i="7"/>
  <c r="L683" i="7" s="1"/>
  <c r="P683" i="7" s="1"/>
  <c r="L183" i="7"/>
  <c r="J8" i="7"/>
  <c r="L171" i="7"/>
  <c r="F685" i="7"/>
  <c r="L685" i="7" s="1"/>
  <c r="P685" i="7" s="1"/>
  <c r="L169" i="7"/>
  <c r="J7" i="7"/>
  <c r="L129" i="7"/>
  <c r="G8" i="7"/>
  <c r="L113" i="7"/>
  <c r="F7" i="7"/>
  <c r="G588" i="7"/>
  <c r="E580" i="7"/>
  <c r="I579" i="7"/>
  <c r="F746" i="7"/>
  <c r="C747" i="7" s="1"/>
  <c r="G746" i="7"/>
  <c r="G799" i="7"/>
  <c r="B791" i="7"/>
  <c r="B125" i="7" s="1"/>
  <c r="B625" i="7" s="1"/>
  <c r="F719" i="7"/>
  <c r="C720" i="7" s="1"/>
  <c r="E720" i="7" s="1"/>
  <c r="G552" i="7"/>
  <c r="I545" i="7" s="1"/>
  <c r="G803" i="7"/>
  <c r="B795" i="7"/>
  <c r="B129" i="7" s="1"/>
  <c r="B629" i="7" s="1"/>
  <c r="G568" i="7"/>
  <c r="I558" i="7" s="1"/>
  <c r="P558" i="7" s="1"/>
  <c r="D573" i="7"/>
  <c r="E573" i="7" s="1"/>
  <c r="J93" i="7"/>
  <c r="J107" i="7" s="1"/>
  <c r="J121" i="7" s="1"/>
  <c r="J135" i="7" s="1"/>
  <c r="E736" i="7"/>
  <c r="F653" i="7"/>
  <c r="L653" i="7" s="1"/>
  <c r="P653" i="7" s="1"/>
  <c r="I719" i="7"/>
  <c r="F697" i="7"/>
  <c r="L697" i="7" s="1"/>
  <c r="P697" i="7" s="1"/>
  <c r="K7" i="7"/>
  <c r="F667" i="7"/>
  <c r="L667" i="7" s="1"/>
  <c r="P667" i="7" s="1"/>
  <c r="I6" i="7"/>
  <c r="F579" i="7"/>
  <c r="C580" i="7" s="1"/>
  <c r="I549" i="7"/>
  <c r="F639" i="7"/>
  <c r="L639" i="7" s="1"/>
  <c r="P639" i="7" s="1"/>
  <c r="F669" i="7"/>
  <c r="L669" i="7" s="1"/>
  <c r="P669" i="7" s="1"/>
  <c r="I7" i="7"/>
  <c r="F695" i="7"/>
  <c r="L695" i="7" s="1"/>
  <c r="P695" i="7" s="1"/>
  <c r="K6" i="7"/>
  <c r="F552" i="7"/>
  <c r="C553" i="7" s="1"/>
  <c r="E553" i="7" s="1"/>
  <c r="M547" i="7" s="1"/>
  <c r="K547" i="7" s="1"/>
  <c r="I547" i="7" s="1"/>
  <c r="P547" i="7" s="1"/>
  <c r="H8" i="7"/>
  <c r="F657" i="7"/>
  <c r="L657" i="7" s="1"/>
  <c r="P657" i="7" s="1"/>
  <c r="F641" i="7"/>
  <c r="L641" i="7" s="1"/>
  <c r="P641" i="7" s="1"/>
  <c r="G7" i="7"/>
  <c r="G680" i="7"/>
  <c r="F611" i="7"/>
  <c r="L611" i="7" s="1"/>
  <c r="P611" i="7" s="1"/>
  <c r="B618" i="7" s="1"/>
  <c r="B620" i="7" s="1"/>
  <c r="B118" i="7" s="1"/>
  <c r="E6" i="7"/>
  <c r="F681" i="7"/>
  <c r="L681" i="7" s="1"/>
  <c r="P681" i="7" s="1"/>
  <c r="J6" i="7"/>
  <c r="F655" i="7"/>
  <c r="L655" i="7" s="1"/>
  <c r="P655" i="7" s="1"/>
  <c r="B793" i="7"/>
  <c r="B127" i="7" s="1"/>
  <c r="B627" i="7" s="1"/>
  <c r="G801" i="7"/>
  <c r="F627" i="7"/>
  <c r="L627" i="7" s="1"/>
  <c r="P627" i="7" s="1"/>
  <c r="B632" i="7" s="1"/>
  <c r="F643" i="7"/>
  <c r="L643" i="7" s="1"/>
  <c r="P643" i="7" s="1"/>
  <c r="C719" i="7" l="1"/>
  <c r="E719" i="7" s="1"/>
  <c r="G586" i="7"/>
  <c r="C735" i="7"/>
  <c r="E735" i="7" s="1"/>
  <c r="J756" i="7" s="1"/>
  <c r="L261" i="7" s="1"/>
  <c r="B634" i="7"/>
  <c r="B132" i="7" s="1"/>
  <c r="I746" i="7"/>
  <c r="B774" i="7"/>
  <c r="E747" i="7"/>
  <c r="C746" i="7"/>
  <c r="E746" i="7" s="1"/>
  <c r="M6" i="7"/>
  <c r="M217" i="7"/>
  <c r="L217" i="7" s="1"/>
  <c r="J755" i="7"/>
  <c r="L260" i="7" s="1"/>
  <c r="B688" i="7"/>
  <c r="B690" i="7" s="1"/>
  <c r="B188" i="7" s="1"/>
  <c r="C579" i="7"/>
  <c r="G810" i="7"/>
  <c r="B802" i="7"/>
  <c r="B143" i="7" s="1"/>
  <c r="B643" i="7" s="1"/>
  <c r="B660" i="7"/>
  <c r="B662" i="7" s="1"/>
  <c r="B160" i="7" s="1"/>
  <c r="B798" i="7"/>
  <c r="B139" i="7" s="1"/>
  <c r="B639" i="7" s="1"/>
  <c r="G806" i="7"/>
  <c r="G584" i="7"/>
  <c r="G582" i="7" s="1"/>
  <c r="B592" i="7" s="1"/>
  <c r="I561" i="7"/>
  <c r="P561" i="7" s="1"/>
  <c r="C568" i="7"/>
  <c r="I568" i="7"/>
  <c r="C552" i="7"/>
  <c r="J149" i="7"/>
  <c r="J163" i="7" s="1"/>
  <c r="J177" i="7" s="1"/>
  <c r="J191" i="7" s="1"/>
  <c r="J205" i="7" s="1"/>
  <c r="J225" i="7" s="1"/>
  <c r="J246" i="7" s="1"/>
  <c r="D596" i="7"/>
  <c r="E596" i="7" s="1"/>
  <c r="G808" i="7"/>
  <c r="B800" i="7"/>
  <c r="B141" i="7" s="1"/>
  <c r="B641" i="7" s="1"/>
  <c r="B46" i="7"/>
  <c r="P545" i="7"/>
  <c r="D610" i="7"/>
  <c r="P549" i="7"/>
  <c r="B49" i="7"/>
  <c r="C569" i="7"/>
  <c r="E569" i="7" s="1"/>
  <c r="M560" i="7" s="1"/>
  <c r="K560" i="7" s="1"/>
  <c r="I560" i="7" s="1"/>
  <c r="P560" i="7" s="1"/>
  <c r="B674" i="7"/>
  <c r="B676" i="7" s="1"/>
  <c r="B174" i="7" s="1"/>
  <c r="F711" i="7"/>
  <c r="B702" i="7"/>
  <c r="B704" i="7" s="1"/>
  <c r="B202" i="7" s="1"/>
  <c r="B646" i="7"/>
  <c r="B648" i="7" s="1"/>
  <c r="B146" i="7" s="1"/>
  <c r="F740" i="7" l="1"/>
  <c r="F724" i="7"/>
  <c r="M240" i="7"/>
  <c r="L240" i="7" s="1"/>
  <c r="M7" i="7"/>
  <c r="F573" i="7"/>
  <c r="M8" i="7"/>
  <c r="M256" i="7"/>
  <c r="L256" i="7" s="1"/>
  <c r="J757" i="7"/>
  <c r="F596" i="7"/>
  <c r="E579" i="7"/>
  <c r="E568" i="7"/>
  <c r="G813" i="7"/>
  <c r="B805" i="7"/>
  <c r="B153" i="7" s="1"/>
  <c r="B653" i="7" s="1"/>
  <c r="G817" i="7"/>
  <c r="B809" i="7"/>
  <c r="B157" i="7" s="1"/>
  <c r="B657" i="7" s="1"/>
  <c r="F557" i="7"/>
  <c r="E552" i="7"/>
  <c r="D624" i="7"/>
  <c r="E610" i="7"/>
  <c r="B807" i="7"/>
  <c r="B155" i="7" s="1"/>
  <c r="B655" i="7" s="1"/>
  <c r="G815" i="7"/>
  <c r="L262" i="7" l="1"/>
  <c r="F757" i="7"/>
  <c r="L757" i="7" s="1"/>
  <c r="Q757" i="7" s="1"/>
  <c r="M85" i="7"/>
  <c r="L85" i="7" s="1"/>
  <c r="F588" i="7"/>
  <c r="F601" i="7" s="1"/>
  <c r="L601" i="7" s="1"/>
  <c r="P601" i="7" s="1"/>
  <c r="D8" i="7"/>
  <c r="F756" i="7"/>
  <c r="L756" i="7" s="1"/>
  <c r="Q756" i="7" s="1"/>
  <c r="M68" i="7"/>
  <c r="L68" i="7" s="1"/>
  <c r="M559" i="7"/>
  <c r="K559" i="7" s="1"/>
  <c r="I559" i="7" s="1"/>
  <c r="F586" i="7"/>
  <c r="F599" i="7" s="1"/>
  <c r="L599" i="7" s="1"/>
  <c r="P599" i="7" s="1"/>
  <c r="D7" i="7"/>
  <c r="B816" i="7"/>
  <c r="B171" i="7" s="1"/>
  <c r="B671" i="7" s="1"/>
  <c r="G824" i="7"/>
  <c r="B812" i="7"/>
  <c r="B167" i="7" s="1"/>
  <c r="B667" i="7" s="1"/>
  <c r="G820" i="7"/>
  <c r="F755" i="7"/>
  <c r="L755" i="7" s="1"/>
  <c r="Q755" i="7" s="1"/>
  <c r="M44" i="7"/>
  <c r="L44" i="7" s="1"/>
  <c r="M546" i="7"/>
  <c r="K546" i="7" s="1"/>
  <c r="I546" i="7" s="1"/>
  <c r="P546" i="7" s="1"/>
  <c r="K550" i="7" s="1"/>
  <c r="I550" i="7" s="1"/>
  <c r="B48" i="7" s="1"/>
  <c r="F584" i="7"/>
  <c r="F597" i="7" s="1"/>
  <c r="L597" i="7" s="1"/>
  <c r="P597" i="7" s="1"/>
  <c r="D6" i="7"/>
  <c r="G822" i="7"/>
  <c r="B814" i="7"/>
  <c r="B169" i="7" s="1"/>
  <c r="B669" i="7" s="1"/>
  <c r="D638" i="7"/>
  <c r="E624" i="7"/>
  <c r="B751" i="7" l="1"/>
  <c r="B753" i="7" s="1"/>
  <c r="B258" i="7" s="1"/>
  <c r="F762" i="7"/>
  <c r="D762" i="7"/>
  <c r="E762" i="7"/>
  <c r="B762" i="7" s="1"/>
  <c r="C762" i="7"/>
  <c r="F262" i="7"/>
  <c r="K563" i="7"/>
  <c r="I562" i="7" s="1"/>
  <c r="B71" i="7" s="1"/>
  <c r="P559" i="7"/>
  <c r="B604" i="7"/>
  <c r="B606" i="7" s="1"/>
  <c r="B104" i="7" s="1"/>
  <c r="E761" i="7"/>
  <c r="B761" i="7" s="1"/>
  <c r="C761" i="7"/>
  <c r="F261" i="7"/>
  <c r="F761" i="7"/>
  <c r="D761" i="7"/>
  <c r="G831" i="7"/>
  <c r="B830" i="7" s="1"/>
  <c r="B199" i="7" s="1"/>
  <c r="B699" i="7" s="1"/>
  <c r="B823" i="7"/>
  <c r="B185" i="7" s="1"/>
  <c r="B685" i="7" s="1"/>
  <c r="G827" i="7"/>
  <c r="B826" i="7" s="1"/>
  <c r="B195" i="7" s="1"/>
  <c r="B695" i="7" s="1"/>
  <c r="B819" i="7"/>
  <c r="B181" i="7" s="1"/>
  <c r="B681" i="7" s="1"/>
  <c r="D760" i="7"/>
  <c r="F760" i="7"/>
  <c r="F260" i="7"/>
  <c r="C760" i="7"/>
  <c r="E760" i="7"/>
  <c r="D652" i="7"/>
  <c r="E638" i="7"/>
  <c r="B821" i="7"/>
  <c r="B183" i="7" s="1"/>
  <c r="B683" i="7" s="1"/>
  <c r="G829" i="7"/>
  <c r="B828" i="7" s="1"/>
  <c r="B197" i="7" s="1"/>
  <c r="B697" i="7" s="1"/>
  <c r="G762" i="7" l="1"/>
  <c r="G761" i="7"/>
  <c r="G763" i="7"/>
  <c r="B760" i="7"/>
  <c r="G760" i="7" s="1"/>
  <c r="B768" i="7"/>
  <c r="B770" i="7" s="1"/>
  <c r="B263" i="7" s="1"/>
  <c r="D711" i="7"/>
  <c r="E652" i="7"/>
  <c r="D666" i="7"/>
  <c r="B764" i="7" l="1"/>
  <c r="B766" i="7" s="1"/>
  <c r="B259" i="7" s="1"/>
  <c r="E666" i="7"/>
  <c r="D680" i="7"/>
  <c r="D724" i="7"/>
  <c r="E711" i="7"/>
  <c r="E680" i="7" l="1"/>
  <c r="D694" i="7"/>
  <c r="E694" i="7" s="1"/>
  <c r="D740" i="7"/>
  <c r="E740" i="7" s="1"/>
  <c r="E724" i="7"/>
  <c r="K561" i="5" l="1"/>
  <c r="J53" i="5"/>
  <c r="J75" i="5" s="1"/>
  <c r="H757" i="5"/>
  <c r="H756" i="5"/>
  <c r="H755" i="5"/>
  <c r="D756" i="5"/>
  <c r="D757" i="5"/>
  <c r="D755" i="5"/>
  <c r="B619" i="5"/>
  <c r="B633" i="5" s="1"/>
  <c r="B647" i="5" s="1"/>
  <c r="B661" i="5" s="1"/>
  <c r="B675" i="5" s="1"/>
  <c r="B689" i="5" s="1"/>
  <c r="B703" i="5" s="1"/>
  <c r="B590" i="5" l="1"/>
  <c r="I694" i="5"/>
  <c r="J694" i="5"/>
  <c r="K694" i="5"/>
  <c r="K740" i="5"/>
  <c r="J740" i="5"/>
  <c r="I740" i="5"/>
  <c r="K724" i="5"/>
  <c r="J724" i="5"/>
  <c r="I724" i="5"/>
  <c r="K711" i="5"/>
  <c r="J711" i="5"/>
  <c r="I711" i="5"/>
  <c r="K680" i="5"/>
  <c r="J680" i="5"/>
  <c r="I680" i="5"/>
  <c r="K666" i="5"/>
  <c r="J666" i="5"/>
  <c r="I666" i="5"/>
  <c r="K652" i="5"/>
  <c r="J652" i="5"/>
  <c r="I652" i="5"/>
  <c r="K638" i="5"/>
  <c r="J638" i="5"/>
  <c r="I638" i="5"/>
  <c r="K624" i="5"/>
  <c r="J624" i="5"/>
  <c r="I624" i="5"/>
  <c r="K610" i="5"/>
  <c r="J610" i="5"/>
  <c r="I610" i="5"/>
  <c r="K573" i="5"/>
  <c r="J573" i="5"/>
  <c r="I573" i="5"/>
  <c r="J557" i="5"/>
  <c r="K557" i="5"/>
  <c r="I557" i="5"/>
  <c r="J596" i="5"/>
  <c r="K596" i="5"/>
  <c r="I596" i="5"/>
  <c r="C563" i="5"/>
  <c r="G563" i="5" s="1"/>
  <c r="C564" i="5"/>
  <c r="F564" i="5" s="1"/>
  <c r="C565" i="5"/>
  <c r="G565" i="5" s="1"/>
  <c r="C566" i="5"/>
  <c r="F566" i="5" s="1"/>
  <c r="C567" i="5"/>
  <c r="G567" i="5" s="1"/>
  <c r="AE521" i="5"/>
  <c r="C743" i="5"/>
  <c r="C744" i="5"/>
  <c r="C745" i="5"/>
  <c r="C730" i="5"/>
  <c r="C731" i="5"/>
  <c r="F731" i="5" s="1"/>
  <c r="C732" i="5"/>
  <c r="F732" i="5" s="1"/>
  <c r="C733" i="5"/>
  <c r="F733" i="5" s="1"/>
  <c r="C734" i="5"/>
  <c r="C725" i="5"/>
  <c r="C726" i="5"/>
  <c r="C727" i="5"/>
  <c r="C728" i="5"/>
  <c r="C729" i="5"/>
  <c r="M5" i="5"/>
  <c r="C700" i="5"/>
  <c r="F700" i="5" s="1"/>
  <c r="L8" i="5" s="1"/>
  <c r="C698" i="5"/>
  <c r="G698" i="5" s="1"/>
  <c r="C696" i="5"/>
  <c r="G696" i="5" s="1"/>
  <c r="B694" i="5"/>
  <c r="C686" i="5"/>
  <c r="F686" i="5" s="1"/>
  <c r="K8" i="5" s="1"/>
  <c r="C684" i="5"/>
  <c r="G684" i="5" s="1"/>
  <c r="C682" i="5"/>
  <c r="G682" i="5" s="1"/>
  <c r="B680" i="5"/>
  <c r="K5" i="5" s="1"/>
  <c r="C672" i="5"/>
  <c r="F672" i="5" s="1"/>
  <c r="J8" i="5" s="1"/>
  <c r="C670" i="5"/>
  <c r="G670" i="5" s="1"/>
  <c r="C668" i="5"/>
  <c r="F668" i="5" s="1"/>
  <c r="J6" i="5" s="1"/>
  <c r="B666" i="5"/>
  <c r="J5" i="5" s="1"/>
  <c r="C658" i="5"/>
  <c r="F658" i="5" s="1"/>
  <c r="I8" i="5" s="1"/>
  <c r="C656" i="5"/>
  <c r="F656" i="5" s="1"/>
  <c r="I7" i="5" s="1"/>
  <c r="C654" i="5"/>
  <c r="F654" i="5" s="1"/>
  <c r="I6" i="5" s="1"/>
  <c r="C644" i="5"/>
  <c r="F644" i="5" s="1"/>
  <c r="H8" i="5" s="1"/>
  <c r="C642" i="5"/>
  <c r="F642" i="5" s="1"/>
  <c r="H7" i="5" s="1"/>
  <c r="C640" i="5"/>
  <c r="F640" i="5" s="1"/>
  <c r="H6" i="5" s="1"/>
  <c r="B652" i="5"/>
  <c r="I5" i="5" s="1"/>
  <c r="B638" i="5"/>
  <c r="H5" i="5" s="1"/>
  <c r="G787" i="5"/>
  <c r="B786" i="5" s="1"/>
  <c r="B113" i="5" s="1"/>
  <c r="G789" i="5"/>
  <c r="B788" i="5" s="1"/>
  <c r="B115" i="5" s="1"/>
  <c r="G785" i="5"/>
  <c r="B784" i="5" s="1"/>
  <c r="B111" i="5" s="1"/>
  <c r="B781" i="5"/>
  <c r="B101" i="5" s="1"/>
  <c r="B779" i="5"/>
  <c r="B99" i="5" s="1"/>
  <c r="B777" i="5"/>
  <c r="B97" i="5" s="1"/>
  <c r="L143" i="5" l="1"/>
  <c r="F657" i="5"/>
  <c r="L657" i="5" s="1"/>
  <c r="P657" i="5" s="1"/>
  <c r="F671" i="5"/>
  <c r="L671" i="5" s="1"/>
  <c r="P671" i="5" s="1"/>
  <c r="G732" i="5"/>
  <c r="L141" i="5"/>
  <c r="F655" i="5"/>
  <c r="L655" i="5" s="1"/>
  <c r="P655" i="5" s="1"/>
  <c r="L157" i="5"/>
  <c r="F667" i="5"/>
  <c r="L667" i="5" s="1"/>
  <c r="P667" i="5" s="1"/>
  <c r="F699" i="5"/>
  <c r="L699" i="5" s="1"/>
  <c r="P699" i="5" s="1"/>
  <c r="G566" i="5"/>
  <c r="L199" i="5"/>
  <c r="F653" i="5"/>
  <c r="L653" i="5" s="1"/>
  <c r="P653" i="5" s="1"/>
  <c r="F685" i="5"/>
  <c r="L685" i="5" s="1"/>
  <c r="P685" i="5" s="1"/>
  <c r="F565" i="5"/>
  <c r="L167" i="5"/>
  <c r="F563" i="5"/>
  <c r="G564" i="5"/>
  <c r="G734" i="5"/>
  <c r="L153" i="5"/>
  <c r="L185" i="5"/>
  <c r="G731" i="5"/>
  <c r="G733" i="5"/>
  <c r="L155" i="5"/>
  <c r="L171" i="5"/>
  <c r="L139" i="5"/>
  <c r="L5" i="5"/>
  <c r="G672" i="5"/>
  <c r="G686" i="5"/>
  <c r="G680" i="5" s="1"/>
  <c r="G700" i="5"/>
  <c r="G694" i="5" s="1"/>
  <c r="G792" i="5"/>
  <c r="B791" i="5" s="1"/>
  <c r="B125" i="5" s="1"/>
  <c r="B625" i="5" s="1"/>
  <c r="F696" i="5"/>
  <c r="L6" i="5" s="1"/>
  <c r="F698" i="5"/>
  <c r="L7" i="5" s="1"/>
  <c r="F682" i="5"/>
  <c r="F684" i="5"/>
  <c r="K7" i="5" s="1"/>
  <c r="G668" i="5"/>
  <c r="G666" i="5" s="1"/>
  <c r="F670" i="5"/>
  <c r="J7" i="5" s="1"/>
  <c r="G794" i="5"/>
  <c r="G796" i="5"/>
  <c r="B615" i="5"/>
  <c r="B613" i="5"/>
  <c r="B611" i="5"/>
  <c r="B601" i="5"/>
  <c r="B599" i="5"/>
  <c r="B597" i="5"/>
  <c r="F745" i="5"/>
  <c r="F744" i="5"/>
  <c r="F743" i="5"/>
  <c r="C742" i="5"/>
  <c r="C741" i="5"/>
  <c r="F741" i="5" s="1"/>
  <c r="B740" i="5"/>
  <c r="C740" i="5" s="1"/>
  <c r="G747" i="5" s="1"/>
  <c r="F730" i="5"/>
  <c r="G729" i="5"/>
  <c r="F727" i="5"/>
  <c r="F726" i="5"/>
  <c r="F725" i="5"/>
  <c r="B724" i="5"/>
  <c r="C724" i="5" s="1"/>
  <c r="G736" i="5" s="1"/>
  <c r="C718" i="5"/>
  <c r="G718" i="5" s="1"/>
  <c r="C717" i="5"/>
  <c r="C716" i="5"/>
  <c r="F716" i="5" s="1"/>
  <c r="C715" i="5"/>
  <c r="F715" i="5" s="1"/>
  <c r="C714" i="5"/>
  <c r="F714" i="5" s="1"/>
  <c r="C713" i="5"/>
  <c r="C712" i="5"/>
  <c r="F712" i="5" s="1"/>
  <c r="B711" i="5"/>
  <c r="C711" i="5" s="1"/>
  <c r="G720" i="5" s="1"/>
  <c r="G658" i="5"/>
  <c r="C630" i="5"/>
  <c r="C628" i="5"/>
  <c r="F628" i="5" s="1"/>
  <c r="C626" i="5"/>
  <c r="F626" i="5" s="1"/>
  <c r="B624" i="5"/>
  <c r="G5" i="5" s="1"/>
  <c r="C616" i="5"/>
  <c r="F616" i="5" s="1"/>
  <c r="F8" i="5" s="1"/>
  <c r="C614" i="5"/>
  <c r="F614" i="5" s="1"/>
  <c r="F7" i="5" s="1"/>
  <c r="C612" i="5"/>
  <c r="F612" i="5" s="1"/>
  <c r="F6" i="5" s="1"/>
  <c r="B610" i="5"/>
  <c r="C603" i="5"/>
  <c r="C602" i="5"/>
  <c r="C600" i="5"/>
  <c r="C598" i="5"/>
  <c r="B596" i="5"/>
  <c r="E5" i="5" s="1"/>
  <c r="C578" i="5"/>
  <c r="G578" i="5" s="1"/>
  <c r="C577" i="5"/>
  <c r="F577" i="5" s="1"/>
  <c r="C576" i="5"/>
  <c r="G576" i="5" s="1"/>
  <c r="C575" i="5"/>
  <c r="F575" i="5" s="1"/>
  <c r="C574" i="5"/>
  <c r="G574" i="5" s="1"/>
  <c r="B573" i="5"/>
  <c r="J580" i="5" s="1"/>
  <c r="G580" i="5" s="1"/>
  <c r="C562" i="5"/>
  <c r="F562" i="5" s="1"/>
  <c r="C561" i="5"/>
  <c r="F561" i="5" s="1"/>
  <c r="C560" i="5"/>
  <c r="G560" i="5" s="1"/>
  <c r="C559" i="5"/>
  <c r="F559" i="5" s="1"/>
  <c r="C558" i="5"/>
  <c r="F558" i="5" s="1"/>
  <c r="B557" i="5"/>
  <c r="J569" i="5" s="1"/>
  <c r="G569" i="5" s="1"/>
  <c r="C551" i="5"/>
  <c r="F551" i="5" s="1"/>
  <c r="C550" i="5"/>
  <c r="G550" i="5" s="1"/>
  <c r="C549" i="5"/>
  <c r="F549" i="5" s="1"/>
  <c r="K549" i="5"/>
  <c r="C548" i="5"/>
  <c r="G548" i="5" s="1"/>
  <c r="C547" i="5"/>
  <c r="G547" i="5" s="1"/>
  <c r="C546" i="5"/>
  <c r="G546" i="5" s="1"/>
  <c r="C545" i="5"/>
  <c r="G545" i="5" s="1"/>
  <c r="D544" i="5"/>
  <c r="D557" i="5" s="1"/>
  <c r="D573" i="5" s="1"/>
  <c r="B544" i="5"/>
  <c r="J553" i="5" s="1"/>
  <c r="G553" i="5" s="1"/>
  <c r="B69" i="5"/>
  <c r="B86" i="5" s="1"/>
  <c r="B241" i="5" s="1"/>
  <c r="B257" i="5" s="1"/>
  <c r="G598" i="5" l="1"/>
  <c r="F598" i="5"/>
  <c r="E6" i="5" s="1"/>
  <c r="F641" i="5"/>
  <c r="L641" i="5" s="1"/>
  <c r="P641" i="5" s="1"/>
  <c r="G7" i="5"/>
  <c r="F681" i="5"/>
  <c r="L681" i="5" s="1"/>
  <c r="P681" i="5" s="1"/>
  <c r="K6" i="5"/>
  <c r="F639" i="5"/>
  <c r="L639" i="5" s="1"/>
  <c r="P639" i="5" s="1"/>
  <c r="G6" i="5"/>
  <c r="F627" i="5"/>
  <c r="L627" i="5" s="1"/>
  <c r="P627" i="5" s="1"/>
  <c r="F625" i="5"/>
  <c r="L625" i="5" s="1"/>
  <c r="P625" i="5" s="1"/>
  <c r="B660" i="5"/>
  <c r="L169" i="5"/>
  <c r="F683" i="5"/>
  <c r="L683" i="5" s="1"/>
  <c r="P683" i="5" s="1"/>
  <c r="F669" i="5"/>
  <c r="L669" i="5" s="1"/>
  <c r="P669" i="5" s="1"/>
  <c r="F697" i="5"/>
  <c r="L697" i="5" s="1"/>
  <c r="P697" i="5" s="1"/>
  <c r="G799" i="5"/>
  <c r="B798" i="5" s="1"/>
  <c r="B139" i="5" s="1"/>
  <c r="B639" i="5" s="1"/>
  <c r="F695" i="5"/>
  <c r="L695" i="5" s="1"/>
  <c r="P695" i="5" s="1"/>
  <c r="L115" i="5"/>
  <c r="L195" i="5"/>
  <c r="L113" i="5"/>
  <c r="L197" i="5"/>
  <c r="L183" i="5"/>
  <c r="L127" i="5"/>
  <c r="L111" i="5"/>
  <c r="L125" i="5"/>
  <c r="L181" i="5"/>
  <c r="F5" i="5"/>
  <c r="G602" i="5"/>
  <c r="F602" i="5"/>
  <c r="E8" i="5" s="1"/>
  <c r="G630" i="5"/>
  <c r="F630" i="5"/>
  <c r="F600" i="5"/>
  <c r="E7" i="5" s="1"/>
  <c r="G803" i="5"/>
  <c r="B795" i="5"/>
  <c r="B129" i="5" s="1"/>
  <c r="B629" i="5" s="1"/>
  <c r="B793" i="5"/>
  <c r="B127" i="5" s="1"/>
  <c r="B627" i="5" s="1"/>
  <c r="G801" i="5"/>
  <c r="G626" i="5"/>
  <c r="G725" i="5"/>
  <c r="G575" i="5"/>
  <c r="G714" i="5"/>
  <c r="F547" i="5"/>
  <c r="G654" i="5"/>
  <c r="G614" i="5"/>
  <c r="D5" i="5"/>
  <c r="G642" i="5"/>
  <c r="G743" i="5"/>
  <c r="G562" i="5"/>
  <c r="G558" i="5"/>
  <c r="G561" i="5"/>
  <c r="F578" i="5"/>
  <c r="G730" i="5"/>
  <c r="G549" i="5"/>
  <c r="G551" i="5"/>
  <c r="F576" i="5"/>
  <c r="G715" i="5"/>
  <c r="F718" i="5"/>
  <c r="G726" i="5"/>
  <c r="F729" i="5"/>
  <c r="G744" i="5"/>
  <c r="F548" i="5"/>
  <c r="D596" i="5"/>
  <c r="E573" i="5"/>
  <c r="E544" i="5"/>
  <c r="G728" i="5"/>
  <c r="F728" i="5"/>
  <c r="F735" i="5" s="1"/>
  <c r="F560" i="5"/>
  <c r="F568" i="5" s="1"/>
  <c r="G577" i="5"/>
  <c r="G717" i="5"/>
  <c r="F717" i="5"/>
  <c r="F545" i="5"/>
  <c r="F546" i="5"/>
  <c r="F550" i="5"/>
  <c r="F574" i="5"/>
  <c r="G713" i="5"/>
  <c r="F713" i="5"/>
  <c r="G742" i="5"/>
  <c r="F742" i="5"/>
  <c r="E557" i="5"/>
  <c r="G559" i="5"/>
  <c r="G600" i="5"/>
  <c r="G612" i="5"/>
  <c r="G616" i="5"/>
  <c r="G628" i="5"/>
  <c r="G640" i="5"/>
  <c r="G644" i="5"/>
  <c r="G656" i="5"/>
  <c r="G712" i="5"/>
  <c r="G716" i="5"/>
  <c r="G727" i="5"/>
  <c r="G741" i="5"/>
  <c r="G745" i="5"/>
  <c r="F629" i="5" l="1"/>
  <c r="L629" i="5" s="1"/>
  <c r="P629" i="5" s="1"/>
  <c r="B632" i="5" s="1"/>
  <c r="G8" i="5"/>
  <c r="F613" i="5"/>
  <c r="L613" i="5" s="1"/>
  <c r="P613" i="5" s="1"/>
  <c r="F615" i="5"/>
  <c r="L615" i="5" s="1"/>
  <c r="P615" i="5" s="1"/>
  <c r="G610" i="5"/>
  <c r="B702" i="5"/>
  <c r="B704" i="5" s="1"/>
  <c r="B202" i="5" s="1"/>
  <c r="B688" i="5"/>
  <c r="B690" i="5" s="1"/>
  <c r="B188" i="5" s="1"/>
  <c r="B674" i="5"/>
  <c r="B676" i="5" s="1"/>
  <c r="B174" i="5" s="1"/>
  <c r="G806" i="5"/>
  <c r="G596" i="5"/>
  <c r="G624" i="5"/>
  <c r="L97" i="5"/>
  <c r="F611" i="5"/>
  <c r="L129" i="5"/>
  <c r="F643" i="5"/>
  <c r="L643" i="5" s="1"/>
  <c r="P643" i="5" s="1"/>
  <c r="B646" i="5" s="1"/>
  <c r="G638" i="5"/>
  <c r="G652" i="5"/>
  <c r="B662" i="5" s="1"/>
  <c r="B160" i="5" s="1"/>
  <c r="L101" i="5"/>
  <c r="L99" i="5"/>
  <c r="G735" i="5"/>
  <c r="E735" i="5" s="1"/>
  <c r="F680" i="5"/>
  <c r="F694" i="5"/>
  <c r="B802" i="5"/>
  <c r="B143" i="5" s="1"/>
  <c r="B643" i="5" s="1"/>
  <c r="G810" i="5"/>
  <c r="B800" i="5"/>
  <c r="B141" i="5" s="1"/>
  <c r="B641" i="5" s="1"/>
  <c r="G808" i="5"/>
  <c r="F719" i="5"/>
  <c r="C720" i="5" s="1"/>
  <c r="F746" i="5"/>
  <c r="C747" i="5" s="1"/>
  <c r="F579" i="5"/>
  <c r="C580" i="5" s="1"/>
  <c r="G552" i="5"/>
  <c r="I550" i="5" s="1"/>
  <c r="B48" i="5" s="1"/>
  <c r="G746" i="5"/>
  <c r="E746" i="5" s="1"/>
  <c r="G719" i="5"/>
  <c r="E719" i="5" s="1"/>
  <c r="C736" i="5"/>
  <c r="G568" i="5"/>
  <c r="E568" i="5" s="1"/>
  <c r="G579" i="5"/>
  <c r="E579" i="5" s="1"/>
  <c r="D610" i="5"/>
  <c r="E596" i="5"/>
  <c r="F552" i="5"/>
  <c r="C553" i="5" s="1"/>
  <c r="C569" i="5" l="1"/>
  <c r="E569" i="5" s="1"/>
  <c r="M560" i="5" s="1"/>
  <c r="I568" i="5"/>
  <c r="I558" i="5"/>
  <c r="P558" i="5" s="1"/>
  <c r="I561" i="5"/>
  <c r="P561" i="5" s="1"/>
  <c r="B774" i="5"/>
  <c r="C746" i="5"/>
  <c r="B634" i="5"/>
  <c r="B132" i="5" s="1"/>
  <c r="G588" i="5"/>
  <c r="I549" i="5"/>
  <c r="G584" i="5"/>
  <c r="L611" i="5"/>
  <c r="P611" i="5" s="1"/>
  <c r="G813" i="5"/>
  <c r="B805" i="5"/>
  <c r="B153" i="5" s="1"/>
  <c r="B653" i="5" s="1"/>
  <c r="G586" i="5"/>
  <c r="B648" i="5"/>
  <c r="B146" i="5" s="1"/>
  <c r="C579" i="5"/>
  <c r="F757" i="5" s="1"/>
  <c r="C568" i="5"/>
  <c r="C735" i="5"/>
  <c r="I579" i="5"/>
  <c r="G815" i="5"/>
  <c r="B807" i="5"/>
  <c r="B155" i="5" s="1"/>
  <c r="B655" i="5" s="1"/>
  <c r="B809" i="5"/>
  <c r="B157" i="5" s="1"/>
  <c r="B657" i="5" s="1"/>
  <c r="G817" i="5"/>
  <c r="C719" i="5"/>
  <c r="E580" i="5"/>
  <c r="E736" i="5"/>
  <c r="I545" i="5"/>
  <c r="I719" i="5"/>
  <c r="I735" i="5"/>
  <c r="E720" i="5"/>
  <c r="E747" i="5"/>
  <c r="I746" i="5"/>
  <c r="D624" i="5"/>
  <c r="E610" i="5"/>
  <c r="E553" i="5"/>
  <c r="M547" i="5" s="1"/>
  <c r="K547" i="5" s="1"/>
  <c r="I547" i="5" s="1"/>
  <c r="C552" i="5"/>
  <c r="E552" i="5" s="1"/>
  <c r="D6" i="5" s="1"/>
  <c r="J757" i="5" l="1"/>
  <c r="C762" i="5" s="1"/>
  <c r="J756" i="5"/>
  <c r="L261" i="5" s="1"/>
  <c r="K560" i="5"/>
  <c r="I560" i="5" s="1"/>
  <c r="P560" i="5" s="1"/>
  <c r="B49" i="5"/>
  <c r="P549" i="5"/>
  <c r="B46" i="5"/>
  <c r="P545" i="5"/>
  <c r="P547" i="5"/>
  <c r="F756" i="5"/>
  <c r="M559" i="5"/>
  <c r="K559" i="5" s="1"/>
  <c r="I559" i="5" s="1"/>
  <c r="L757" i="5"/>
  <c r="L262" i="5"/>
  <c r="F586" i="5"/>
  <c r="F599" i="5" s="1"/>
  <c r="L599" i="5" s="1"/>
  <c r="P599" i="5" s="1"/>
  <c r="F262" i="5"/>
  <c r="B618" i="5"/>
  <c r="B620" i="5" s="1"/>
  <c r="B118" i="5" s="1"/>
  <c r="G582" i="5"/>
  <c r="B592" i="5" s="1"/>
  <c r="D8" i="5"/>
  <c r="F588" i="5"/>
  <c r="F601" i="5" s="1"/>
  <c r="L601" i="5" s="1"/>
  <c r="P601" i="5" s="1"/>
  <c r="G820" i="5"/>
  <c r="B812" i="5"/>
  <c r="B167" i="5" s="1"/>
  <c r="B667" i="5" s="1"/>
  <c r="M85" i="5"/>
  <c r="L85" i="5" s="1"/>
  <c r="M68" i="5"/>
  <c r="M256" i="5"/>
  <c r="L256" i="5" s="1"/>
  <c r="M8" i="5"/>
  <c r="F724" i="5"/>
  <c r="F740" i="5"/>
  <c r="F666" i="5"/>
  <c r="G824" i="5"/>
  <c r="B816" i="5"/>
  <c r="B171" i="5" s="1"/>
  <c r="B671" i="5" s="1"/>
  <c r="B814" i="5"/>
  <c r="B169" i="5" s="1"/>
  <c r="B669" i="5" s="1"/>
  <c r="G822" i="5"/>
  <c r="F638" i="5"/>
  <c r="J755" i="5"/>
  <c r="F711" i="5"/>
  <c r="F652" i="5"/>
  <c r="F573" i="5"/>
  <c r="D7" i="5"/>
  <c r="F596" i="5"/>
  <c r="F624" i="5"/>
  <c r="D638" i="5"/>
  <c r="E624" i="5"/>
  <c r="F557" i="5"/>
  <c r="F755" i="5"/>
  <c r="F762" i="5" l="1"/>
  <c r="D762" i="5"/>
  <c r="M240" i="5"/>
  <c r="L240" i="5" s="1"/>
  <c r="L756" i="5"/>
  <c r="Q756" i="5" s="1"/>
  <c r="M7" i="5"/>
  <c r="F761" i="5"/>
  <c r="P559" i="5"/>
  <c r="K563" i="5"/>
  <c r="I562" i="5" s="1"/>
  <c r="B71" i="5" s="1"/>
  <c r="E762" i="5"/>
  <c r="B762" i="5" s="1"/>
  <c r="Q757" i="5"/>
  <c r="L755" i="5"/>
  <c r="Q755" i="5" s="1"/>
  <c r="F760" i="5"/>
  <c r="C761" i="5"/>
  <c r="D761" i="5"/>
  <c r="D760" i="5"/>
  <c r="C760" i="5"/>
  <c r="F260" i="5"/>
  <c r="M6" i="5"/>
  <c r="L260" i="5"/>
  <c r="F261" i="5"/>
  <c r="F584" i="5"/>
  <c r="F597" i="5" s="1"/>
  <c r="L597" i="5" s="1"/>
  <c r="P597" i="5" s="1"/>
  <c r="G827" i="5"/>
  <c r="B826" i="5" s="1"/>
  <c r="B195" i="5" s="1"/>
  <c r="B695" i="5" s="1"/>
  <c r="B819" i="5"/>
  <c r="B181" i="5" s="1"/>
  <c r="B681" i="5" s="1"/>
  <c r="G829" i="5"/>
  <c r="B828" i="5" s="1"/>
  <c r="B197" i="5" s="1"/>
  <c r="B697" i="5" s="1"/>
  <c r="B821" i="5"/>
  <c r="B183" i="5" s="1"/>
  <c r="B683" i="5" s="1"/>
  <c r="B823" i="5"/>
  <c r="B185" i="5" s="1"/>
  <c r="B685" i="5" s="1"/>
  <c r="G831" i="5"/>
  <c r="B830" i="5" s="1"/>
  <c r="B199" i="5" s="1"/>
  <c r="B699" i="5" s="1"/>
  <c r="M217" i="5"/>
  <c r="L217" i="5" s="1"/>
  <c r="L68" i="5"/>
  <c r="D652" i="5"/>
  <c r="D666" i="5" s="1"/>
  <c r="E638" i="5"/>
  <c r="M546" i="5"/>
  <c r="K546" i="5" s="1"/>
  <c r="I546" i="5" s="1"/>
  <c r="M44" i="5"/>
  <c r="L44" i="5" s="1"/>
  <c r="G762" i="5" l="1"/>
  <c r="E761" i="5"/>
  <c r="B761" i="5" s="1"/>
  <c r="G761" i="5" s="1"/>
  <c r="P546" i="5"/>
  <c r="K550" i="5" s="1"/>
  <c r="E760" i="5"/>
  <c r="B760" i="5" s="1"/>
  <c r="B751" i="5"/>
  <c r="B753" i="5" s="1"/>
  <c r="B258" i="5" s="1"/>
  <c r="B604" i="5"/>
  <c r="B606" i="5" s="1"/>
  <c r="B104" i="5" s="1"/>
  <c r="E666" i="5"/>
  <c r="D680" i="5"/>
  <c r="E652" i="5"/>
  <c r="D711" i="5"/>
  <c r="G763" i="5" l="1"/>
  <c r="B768" i="5"/>
  <c r="B770" i="5" s="1"/>
  <c r="B263" i="5" s="1"/>
  <c r="G760" i="5"/>
  <c r="E680" i="5"/>
  <c r="D694" i="5"/>
  <c r="E694" i="5" s="1"/>
  <c r="E711" i="5"/>
  <c r="D724" i="5"/>
  <c r="B764" i="5" l="1"/>
  <c r="B766" i="5" s="1"/>
  <c r="B259" i="5" s="1"/>
  <c r="E724" i="5"/>
  <c r="D740" i="5"/>
  <c r="E74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 Turner</author>
  </authors>
  <commentList>
    <comment ref="N1" authorId="0" shapeId="0" xr:uid="{80017B63-8A0E-4761-AA86-115133CA6C7B}">
      <text>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 Turner</author>
  </authors>
  <commentList>
    <comment ref="N1" authorId="0" shapeId="0" xr:uid="{9583B09C-5A29-475E-83ED-931B538965D0}">
      <text>
        <r>
          <rPr>
            <sz val="9"/>
            <color indexed="81"/>
            <rFont val="Tahoma"/>
            <family val="2"/>
          </rPr>
          <t xml:space="preserve">
</t>
        </r>
      </text>
    </comment>
  </commentList>
</comments>
</file>

<file path=xl/sharedStrings.xml><?xml version="1.0" encoding="utf-8"?>
<sst xmlns="http://schemas.openxmlformats.org/spreadsheetml/2006/main" count="1042" uniqueCount="196">
  <si>
    <t>baseline</t>
  </si>
  <si>
    <t>Baseline</t>
  </si>
  <si>
    <t>Date:</t>
  </si>
  <si>
    <t>How frequent does each apply in the last two weeks?</t>
  </si>
  <si>
    <t>Feeling nervous, anxious or on edge</t>
  </si>
  <si>
    <t>several days</t>
  </si>
  <si>
    <t>Not being able to stop or control worrying</t>
  </si>
  <si>
    <t>nearly every day</t>
  </si>
  <si>
    <t>Worrying too much about different things</t>
  </si>
  <si>
    <t>Trouble relaxing</t>
  </si>
  <si>
    <t>Being so restless that it's hard to sit still</t>
  </si>
  <si>
    <t>Becoming easily annoyed or irritable</t>
  </si>
  <si>
    <t>Feeling afraid, as if something awful might happen</t>
  </si>
  <si>
    <t>Little interest or pleasure in doing things</t>
  </si>
  <si>
    <t>not at all</t>
  </si>
  <si>
    <t>Feeling down, depressed, or hopeless</t>
  </si>
  <si>
    <t>Trouble falling or staying asleep, or sleeping too much</t>
  </si>
  <si>
    <t>Feeling tired or having little energy</t>
  </si>
  <si>
    <t>Poor appetite or overeating</t>
  </si>
  <si>
    <t>Feeling bad about yourself or that you are a failure or have let yourself or your family down</t>
  </si>
  <si>
    <t>Trouble concentrating on things, such as reading the newspaper or watching television</t>
  </si>
  <si>
    <t>Moving or speaking so slowly that other people could have noticed. Or the opposite being so figety or restless that you have been moving around a lot more than usual</t>
  </si>
  <si>
    <t>Thoughts that you would be better off dead, or of hurting yourself</t>
  </si>
  <si>
    <t>If you checked off any problems, how difficult have these problems made it for you to do your work, take care of things at home, or get along with other people?</t>
  </si>
  <si>
    <t>UNDER THE HOOD</t>
  </si>
  <si>
    <t>0 to 4 = mild anxiety • 5 to 9 = moderate anxiety • 10 to 14 = moderately severe anxiety • 15 to 21 = severe anxiety</t>
  </si>
  <si>
    <t>mild anxiety</t>
  </si>
  <si>
    <t>moderate anxiety</t>
  </si>
  <si>
    <t>moderately severe anxiety</t>
  </si>
  <si>
    <t>more than half the days</t>
  </si>
  <si>
    <t>severe anxiety</t>
  </si>
  <si>
    <t>mild depression</t>
  </si>
  <si>
    <t>moderate depression</t>
  </si>
  <si>
    <t>severe depression</t>
  </si>
  <si>
    <t>Milestone 1</t>
  </si>
  <si>
    <t>Milestone 2</t>
  </si>
  <si>
    <t>Milestone 3</t>
  </si>
  <si>
    <t>Milestone 4</t>
  </si>
  <si>
    <t>Milestone 5</t>
  </si>
  <si>
    <t>Milestone 6</t>
  </si>
  <si>
    <t>Milestone 7</t>
  </si>
  <si>
    <t>Milestone 8</t>
  </si>
  <si>
    <t>Anxiety assessment 1</t>
  </si>
  <si>
    <t>Wellness update</t>
  </si>
  <si>
    <t>Measuring anxiety outcomes</t>
  </si>
  <si>
    <t>Measuring depression outcomes</t>
  </si>
  <si>
    <t>Measuring addictiveness</t>
  </si>
  <si>
    <t>leveling</t>
  </si>
  <si>
    <t>declining</t>
  </si>
  <si>
    <t xml:space="preserve">Your responses here help establish a baseline. High numbers are okay. They give you plenty of room to improve upon in the days to come. </t>
  </si>
  <si>
    <t/>
  </si>
  <si>
    <t xml:space="preserve">Your responses give you a baseline score of </t>
  </si>
  <si>
    <t xml:space="preserve">%. </t>
  </si>
  <si>
    <t>Your self-reported level of anxiety can be described as "</t>
  </si>
  <si>
    <t xml:space="preserve">". </t>
  </si>
  <si>
    <t xml:space="preserve">Only need-response seeks to remove your cause for anxiety by addressing its source. Specifically when it comes from onerus authority. Only need-response incentivizes those powerholders with a mutality option more effective than adversarial legal options. </t>
  </si>
  <si>
    <t>The first two uses empirically validated self-assessment tools.</t>
  </si>
  <si>
    <t>Every need-response service captures the baseline of the client's current wellness levels. We know we are making progress when improving upon this initial score. Answer how frequently you experience each of these seven anxiety items, to give us a strong starting point. Then check the results below.</t>
  </si>
  <si>
    <t>Every need-response service captures the baseline of the client's current wellness levels. We know we are making progress when improving upon this initial score. Answer how frequently you experience each of these ten depression items, to give us a strong starting point. Then check the results below.</t>
  </si>
  <si>
    <t>Depression assessment 1</t>
  </si>
  <si>
    <t xml:space="preserve">Your </t>
  </si>
  <si>
    <t xml:space="preserve"> score of self-reported depression: </t>
  </si>
  <si>
    <t>I spent more money on my addiction than what I can reasonably afford</t>
  </si>
  <si>
    <t>I was unable to meet all of my social commitments because of my addiction</t>
  </si>
  <si>
    <t>I had stopped acting on my addiction but relapsed</t>
  </si>
  <si>
    <t xml:space="preserve"> score of self-reported anxiety: </t>
  </si>
  <si>
    <t>Every need-response service captures the baseline of the client's current wellness levels. We know we are making progress when improving upon this initial score. Answer how frequently you experience each of these five addictiveness items, to give us a strong starting point. Then check the results below.</t>
  </si>
  <si>
    <t>I relied on my addiction to cope with intolerable emotional pain</t>
  </si>
  <si>
    <t>I was unable to go to work because of my addiction</t>
  </si>
  <si>
    <t xml:space="preserve"> score of self-reported addictiveness: </t>
  </si>
  <si>
    <r>
      <t xml:space="preserve">Assessing impacted </t>
    </r>
    <r>
      <rPr>
        <b/>
        <sz val="16"/>
        <color rgb="FF7030A0"/>
        <rFont val="Tahoma"/>
        <family val="2"/>
      </rPr>
      <t>wellness</t>
    </r>
    <r>
      <rPr>
        <b/>
        <sz val="16"/>
        <color rgb="FF006400"/>
        <rFont val="Tahoma"/>
        <family val="2"/>
      </rPr>
      <t xml:space="preserve"> levels with each milestone</t>
    </r>
  </si>
  <si>
    <t>Anxiety</t>
  </si>
  <si>
    <t>depression</t>
  </si>
  <si>
    <t>addictiveness</t>
  </si>
  <si>
    <t>Addictiveness assessment 1</t>
  </si>
  <si>
    <t>Depression</t>
  </si>
  <si>
    <t>Addictiveness</t>
  </si>
  <si>
    <t>All three</t>
  </si>
  <si>
    <t>quick assess</t>
  </si>
  <si>
    <t>Brief anxiety</t>
  </si>
  <si>
    <t>Brief depression</t>
  </si>
  <si>
    <t>1.  At what level are you experiencing anxiety today?</t>
  </si>
  <si>
    <t>It’s overwhelming my life</t>
  </si>
  <si>
    <t>It’s a concerning problem</t>
  </si>
  <si>
    <t>It’s at a manageable level</t>
  </si>
  <si>
    <t>I don’t feel anxious at all</t>
  </si>
  <si>
    <t>I don’t feel depressed at all</t>
  </si>
  <si>
    <t>2.  At what level are you experiencing depression today?</t>
  </si>
  <si>
    <t>3.  At what level are you experiencing addictiveness today?</t>
  </si>
  <si>
    <t>Brief addictiveness</t>
  </si>
  <si>
    <t>It’s consuming my focus</t>
  </si>
  <si>
    <t>I have no compulsive cravings</t>
  </si>
  <si>
    <r>
      <t xml:space="preserve">At what level are you experiencing </t>
    </r>
    <r>
      <rPr>
        <b/>
        <i/>
        <sz val="12"/>
        <color rgb="FF4B1E64"/>
        <rFont val="Arial"/>
        <family val="2"/>
      </rPr>
      <t>anxiety</t>
    </r>
    <r>
      <rPr>
        <sz val="12"/>
        <color rgb="FF4B1E64"/>
        <rFont val="Arial"/>
        <family val="2"/>
      </rPr>
      <t xml:space="preserve"> today?</t>
    </r>
  </si>
  <si>
    <r>
      <t xml:space="preserve">At what level are you experiencing </t>
    </r>
    <r>
      <rPr>
        <b/>
        <i/>
        <sz val="12"/>
        <color rgb="FF4B1E64"/>
        <rFont val="Arial"/>
        <family val="2"/>
      </rPr>
      <t>depression</t>
    </r>
    <r>
      <rPr>
        <sz val="12"/>
        <color rgb="FF4B1E64"/>
        <rFont val="Arial"/>
        <family val="2"/>
      </rPr>
      <t xml:space="preserve"> today?</t>
    </r>
  </si>
  <si>
    <r>
      <t xml:space="preserve">At what level are you experiencing </t>
    </r>
    <r>
      <rPr>
        <b/>
        <i/>
        <sz val="12"/>
        <color rgb="FF4B1E64"/>
        <rFont val="Arial"/>
        <family val="2"/>
      </rPr>
      <t>addictiveness</t>
    </r>
    <r>
      <rPr>
        <sz val="12"/>
        <color rgb="FF4B1E64"/>
        <rFont val="Arial"/>
        <family val="2"/>
      </rPr>
      <t xml:space="preserve"> today?</t>
    </r>
  </si>
  <si>
    <t>Your Wellness Outcomes</t>
  </si>
  <si>
    <t>Anxiety final assessment</t>
  </si>
  <si>
    <t>Addictiveness final assessment</t>
  </si>
  <si>
    <t>Depression final assessment</t>
  </si>
  <si>
    <t>Full anxiety</t>
  </si>
  <si>
    <t>Full depression</t>
  </si>
  <si>
    <t>Full addictiveness</t>
  </si>
  <si>
    <t>NOTE: This data qualifies as personal health information protected by law. We are prohibited from sharing it without your permission. However, you agree by your participation in this program to allow us to share it publicly without any links to your identity, as permitted by law, to enable us to demonstrate the program's effectiveness.</t>
  </si>
  <si>
    <t xml:space="preserve"> of </t>
  </si>
  <si>
    <t xml:space="preserve"> assessment </t>
  </si>
  <si>
    <t>no anxiety</t>
  </si>
  <si>
    <t>no addictiveness</t>
  </si>
  <si>
    <t>consuming obsession</t>
  </si>
  <si>
    <t>agonizing craving</t>
  </si>
  <si>
    <t>casual addictiveness</t>
  </si>
  <si>
    <t>uncontrollable behavior</t>
  </si>
  <si>
    <t>Final</t>
  </si>
  <si>
    <t>Final addictiveness assessment</t>
  </si>
  <si>
    <t>Final depression assessment</t>
  </si>
  <si>
    <t>Final anxiety assessment</t>
  </si>
  <si>
    <t xml:space="preserve">Compared to last time, your level of </t>
  </si>
  <si>
    <t>anxiety</t>
  </si>
  <si>
    <t xml:space="preserve"> is </t>
  </si>
  <si>
    <t xml:space="preserve">. </t>
  </si>
  <si>
    <t xml:space="preserve">your level of </t>
  </si>
  <si>
    <t xml:space="preserve">and your level of </t>
  </si>
  <si>
    <t xml:space="preserve">, </t>
  </si>
  <si>
    <t>The more these levels decline, the better we are doing. Progress isn't necessarily linear. Leveling or increases may occur. An overall pattern of improvement should emerge.</t>
  </si>
  <si>
    <t>Baseline anxiety</t>
  </si>
  <si>
    <t>Baseline depression</t>
  </si>
  <si>
    <t>Baseline addictiveness</t>
  </si>
  <si>
    <t xml:space="preserve">one </t>
  </si>
  <si>
    <t xml:space="preserve">two </t>
  </si>
  <si>
    <t xml:space="preserve">three </t>
  </si>
  <si>
    <t>final</t>
  </si>
  <si>
    <t xml:space="preserve">When prompted, assess your current level of anxiety, or depression, and of addictiveness. These empirical measures hold us accountable to serving your inflexible needs. </t>
  </si>
  <si>
    <t>When prompted, assess your anxiety. This time, you will use the same measures that you did in the beginning. We will compare these results with those you gave for your baseline. Then we will know how successful we were in reducing your anxiety, so you can return to greater wellness.</t>
  </si>
  <si>
    <t>When prompted, assess your depression. This time, you will use the same measures that you did in the beginning. We will compare these results with those you gave for your baseline. Then we will know how successful we were in reducing any depression, so you can return to greater wellness.</t>
  </si>
  <si>
    <t>When prompted, assess your addictiveness. This time, you will use the same measures that you did in the beginning. We will compare these results with those you gave for your baseline. Then we will know how successful we were in reducing your addictiveness, so you can return to greater wellness.</t>
  </si>
  <si>
    <t>wrongful conviction</t>
  </si>
  <si>
    <t>Public Exoneration</t>
  </si>
  <si>
    <t>Your results can help validate or invalidate our assumption that any depression you suffer stems from the wrongful conviction. Depression denies you energy to give to others. It forces you take better care of your neglected self.</t>
  </si>
  <si>
    <t>exoneration</t>
  </si>
  <si>
    <t>innocence</t>
  </si>
  <si>
    <t>innocent</t>
  </si>
  <si>
    <t xml:space="preserve">When innocent of a conviction, you understandably can get depressed. Rexamining the details of that conviction risks reexperiencing some of that depression. </t>
  </si>
  <si>
    <t>The closer we reach your goal for exoneration, the more your depression should go away. Unless you suffer any depression for other reasons. But at least we get to the source of much of it.</t>
  </si>
  <si>
    <t>Compared to when you started, your self-reported anxiety has _____________________. Your depression has [decreased] by [57%], from [%] to now [%]. Your addictiveness has _________________________.</t>
  </si>
  <si>
    <t>Baseline anxiety:</t>
  </si>
  <si>
    <t>Baseline depression:</t>
  </si>
  <si>
    <t>Baseline addictiveness:</t>
  </si>
  <si>
    <t>Addictiveness covers more than just addiction. You may find the willpower to suppress bad habits and not act on illicit desires, but you still suffer from addictiveness. Think of this as the obsessive cravings that robs your focus until you can make the pain go away.</t>
  </si>
  <si>
    <t>Final anxiety:</t>
  </si>
  <si>
    <t>Final depression:</t>
  </si>
  <si>
    <t>Final addictiveness:</t>
  </si>
  <si>
    <t>increasing</t>
  </si>
  <si>
    <t xml:space="preserve">Stay the course for improving your wellness in the long run. </t>
  </si>
  <si>
    <t>The more these levels decline, the better we are doing. Progress isn't necessarily linear. Leveling or increases may occur. An overall pattern of improvement should emerge as we stay the course.</t>
  </si>
  <si>
    <t xml:space="preserve">Compared to when you first started, according to your self-reporting, </t>
  </si>
  <si>
    <t>one</t>
  </si>
  <si>
    <t>two</t>
  </si>
  <si>
    <t xml:space="preserve">Problems like anxiety, depression and addictiveness have many roots. Whether officially or publicly exonerated, or falling short, there is more work for us ahead. No one is fully free until we all are free, including you. </t>
  </si>
  <si>
    <t xml:space="preserve">Great! Whether you are closer to official exoneration or public exoneration, or can find a meaningful path independent of exoneration, you are now closer than ever to living life more fully. You are now better equipped to compel the public of your innocence. </t>
  </si>
  <si>
    <t xml:space="preserve">When we can credit your sponsors for improving your wellness, by enabling you to resolve your stubborn problem, we can measurably verify their legitimacy. Whether officially exonerated or publicly exonerated, you reinforce your claim of innocence by demonstrating greater wellness. </t>
  </si>
  <si>
    <t xml:space="preserve">Now that you filled every field to assess your impacted wellness, your self-reporting indicates that you are now </t>
  </si>
  <si>
    <t xml:space="preserve"> as before. </t>
  </si>
  <si>
    <t xml:space="preserve">This approach to improving your wellness, by resolving stubborn problems like ignored innocence, is one of many </t>
  </si>
  <si>
    <t xml:space="preserve">Other persisting problems could hinder you from reaching full wellness. Problems likely resulting from the wrongful conviction. </t>
  </si>
  <si>
    <t>After filling in every field to assess your impacted wellness, you will see here a summary of the results of this problem-solving program. You may see some significant improvements. If not, other problems persist. Some of those problems likely resulting from the wrongful conviction.</t>
  </si>
  <si>
    <t xml:space="preserve">After your final assessment, you will see your progress (or regression) in these three areas. Keep in mind that some will doubt the reliability of your self-assessed levels of anxiety, depression and addictiveness. Let this serve as more of a starting point to demonstrate your integrity. </t>
  </si>
  <si>
    <t xml:space="preserve">Suffering injustice can give you many reasons to feel anxious. Anxiety occurs when your body warns you that you are threatened with something you are not fully prepared to handle. Anxiety is not simply in your head. Neither is depression. </t>
  </si>
  <si>
    <t>You likely found ways to cope with the anxieties of the wrongful conviction, along with the anxieties of living in prison where you know you don't belong. You find ways to manage feeling depressed. This raises your risk for addictiveness. Without a prompt path to remove cause for such pain, as we aim to do now, you understandably become emotionally attached to the ways that help you avoid the brunt force of this pain. The closer to exoneration, the easier to let go of these coping mechanisms.</t>
  </si>
  <si>
    <t>Addressing your wellness needs</t>
  </si>
  <si>
    <t xml:space="preserve">If you still struggle with depression, remember that this program targets only one likely source for it. As you are able to reduce the level of feeling depressed, you should find it easier to address other sources of depression. For example, lost family ties. Or losing the chance to pursue a meaningful career. Or all the friends you had who moved on with their lives without you. </t>
  </si>
  <si>
    <t>Consider working with a counselor to identify and address these other areas. Then introduce them to this problem-solving resource that addresses the social roots to depression. Show them how you can build a support team that you incentivize to respond more effectively to each other's needs. The more we can resolve needs, the less cause for anyone to feel depressed.</t>
  </si>
  <si>
    <t>eexonerated</t>
  </si>
  <si>
    <t>wrongly convicted</t>
  </si>
  <si>
    <t>actual innocence</t>
  </si>
  <si>
    <r>
      <t xml:space="preserve">problem </t>
    </r>
    <r>
      <rPr>
        <i/>
        <sz val="10"/>
        <color theme="1"/>
        <rFont val="Arial Narrow"/>
        <family val="2"/>
      </rPr>
      <t>n.</t>
    </r>
  </si>
  <si>
    <r>
      <t xml:space="preserve">problem </t>
    </r>
    <r>
      <rPr>
        <i/>
        <sz val="10"/>
        <color theme="1"/>
        <rFont val="Arial Narrow"/>
        <family val="2"/>
      </rPr>
      <t>v.</t>
    </r>
  </si>
  <si>
    <r>
      <t xml:space="preserve">solution </t>
    </r>
    <r>
      <rPr>
        <i/>
        <sz val="10"/>
        <color theme="1"/>
        <rFont val="Arial Narrow"/>
        <family val="2"/>
      </rPr>
      <t>n.</t>
    </r>
  </si>
  <si>
    <r>
      <t xml:space="preserve">solution </t>
    </r>
    <r>
      <rPr>
        <i/>
        <sz val="10"/>
        <color theme="1"/>
        <rFont val="Arial Narrow"/>
        <family val="2"/>
      </rPr>
      <t>v.</t>
    </r>
  </si>
  <si>
    <t>why</t>
  </si>
  <si>
    <t>who</t>
  </si>
  <si>
    <t>other</t>
  </si>
  <si>
    <t>Your responses here will give us a baseline. Anything after today will show your progress. We expect your levels will do down, to show improving wellness.</t>
  </si>
  <si>
    <t xml:space="preserve">This tool tracks changes in your impacted wellness as you move toward exoneration. It checks how each service milestone contributes to your wellbeing. The more the chart lines go down, the more we know we are onto something good. </t>
  </si>
  <si>
    <t>minimal depression</t>
  </si>
  <si>
    <t>not difficult at all</t>
  </si>
  <si>
    <t>somewhat difficult</t>
  </si>
  <si>
    <t>very difficult</t>
  </si>
  <si>
    <t>moderately severe depression</t>
  </si>
  <si>
    <t>extremely difficult</t>
  </si>
  <si>
    <t>Moving or speaking so slowly that other people could have noticed. Or the opposite being so fidgety or restless that you have been moving around a lot more than usual</t>
  </si>
  <si>
    <t>Need-response recognizes how the persisting problem of a wrongful conviction can tax your wellness. Which can manifest in increased levels of anxiety, depression and addictiveness. Only need-response helps you resolve such a problem at its source, to restore you to fuller wellness.</t>
  </si>
  <si>
    <t xml:space="preserve">Only need-response seeks to remove your cause for anxiety by addressing its source. Specifically when it comes from overreaching authority. Only need-response incentivizes those powerholders with a mutuality option more effective than adversarial legal options. </t>
  </si>
  <si>
    <t xml:space="preserve">Your results can help validate or invalidate our assumption that addictions serve as coping mechanisms when desperately trying to deal with the pain of something as horrific as a wrongful conviction. </t>
  </si>
  <si>
    <t xml:space="preserve">Others acting on their prejudices may wrongly assume that your coping mechanisms existed before your alleged violence toward another. They put the proverbial cart before the horse. Are they coping with the unpleasant truth that the courts make costly mistakes? The more this program enables you to remove threats to your wellbeing, the easier for you to let go of your coping mechanisms. And then others will recognize your innocence more clearly. </t>
  </si>
  <si>
    <t xml:space="preserve">One reason for such consuming cravings is your unmet need for exoneration. The more your need for others to recognize your innocence goes unheeded, the more your body insists to remove this threat to your wellbeing. You can't, so the pain mounts to unbearable levels. You find ways to cope with that pain, and some of those methods can prove addictive. </t>
  </si>
  <si>
    <t xml:space="preserve">A wrongful conviction is depressing. Depression robs you of energy to focus more on the neglected inner corners of your life. Including your neglected innocence. Energy you expect to invest in your social realm gets redirected inward, beyond your control. Your body insists that you shut down for a while to address your overlooked innocence. That's exactly what this program aims to do. </t>
  </si>
  <si>
    <t>Whether officially exonerated or publicly exonerated, your wellness should improve. You will have less of a reason to suffer anxiety, or depression, or addictiveness. The more the public recognizes your innocence, your wellbeing should significantly improve. As your needs resolve, you suffer less pain and improve your ability to more fully function. You become more well, and more alive.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</si>
</sst>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F800]dddd\,\ mmmm\ dd\,\ yyyy"/>
  </numFmts>
  <fonts count="51" x14ac:knownFonts="1">
    <font>
      <sz val="11"/>
      <color theme="1"/>
      <name val="Calibri"/>
      <family val="2"/>
      <scheme val="minor"/>
    </font>
    <font>
      <sz val="11"/>
      <color theme="1"/>
      <name val="Calibri"/>
      <family val="2"/>
      <scheme val="minor"/>
    </font>
    <font>
      <sz val="10"/>
      <color rgb="FF4B196E"/>
      <name val="Wingdings 3"/>
      <family val="1"/>
      <charset val="2"/>
    </font>
    <font>
      <b/>
      <sz val="44"/>
      <color rgb="FF4B196E"/>
      <name val="Tahoma"/>
      <family val="2"/>
    </font>
    <font>
      <sz val="10"/>
      <color theme="1"/>
      <name val="Arial Narrow"/>
      <family val="2"/>
    </font>
    <font>
      <sz val="10"/>
      <color theme="0"/>
      <name val="Wingdings 3"/>
      <family val="1"/>
      <charset val="2"/>
    </font>
    <font>
      <sz val="12"/>
      <color rgb="FF006400"/>
      <name val="Tahoma"/>
      <family val="2"/>
    </font>
    <font>
      <sz val="14"/>
      <color rgb="FF006400"/>
      <name val="Arial"/>
      <family val="2"/>
    </font>
    <font>
      <sz val="12"/>
      <color rgb="FF006400"/>
      <name val="Arial"/>
      <family val="2"/>
    </font>
    <font>
      <b/>
      <sz val="12"/>
      <color rgb="FF006400"/>
      <name val="Arial"/>
      <family val="2"/>
    </font>
    <font>
      <b/>
      <sz val="16"/>
      <color rgb="FF006400"/>
      <name val="Tahoma"/>
      <family val="2"/>
    </font>
    <font>
      <b/>
      <sz val="17"/>
      <color rgb="FF006400"/>
      <name val="Tahoma"/>
      <family val="2"/>
    </font>
    <font>
      <sz val="13"/>
      <color rgb="FF006400"/>
      <name val="Arial"/>
      <family val="2"/>
    </font>
    <font>
      <b/>
      <sz val="14"/>
      <color rgb="FF006400"/>
      <name val="Tahoma"/>
      <family val="2"/>
    </font>
    <font>
      <b/>
      <sz val="13"/>
      <color rgb="FF006400"/>
      <name val="Arial"/>
      <family val="2"/>
    </font>
    <font>
      <sz val="16"/>
      <color rgb="FF006400"/>
      <name val="Arial"/>
      <family val="2"/>
    </font>
    <font>
      <sz val="9"/>
      <color theme="1"/>
      <name val="Arial Narrow"/>
      <family val="2"/>
    </font>
    <font>
      <sz val="12"/>
      <color rgb="FF4B196E"/>
      <name val="Arial Black"/>
      <family val="2"/>
    </font>
    <font>
      <u/>
      <sz val="10"/>
      <color theme="1"/>
      <name val="Arial Narrow"/>
      <family val="2"/>
    </font>
    <font>
      <b/>
      <sz val="10"/>
      <color theme="1"/>
      <name val="Arial Narrow"/>
      <family val="2"/>
    </font>
    <font>
      <sz val="9"/>
      <color indexed="81"/>
      <name val="Tahoma"/>
      <family val="2"/>
    </font>
    <font>
      <b/>
      <sz val="14"/>
      <color rgb="FF00B050"/>
      <name val="Arial"/>
      <family val="2"/>
    </font>
    <font>
      <sz val="10"/>
      <color rgb="FF00B050"/>
      <name val="Arial Narrow"/>
      <family val="2"/>
    </font>
    <font>
      <b/>
      <sz val="10"/>
      <color rgb="FF00B050"/>
      <name val="Arial Narrow"/>
      <family val="2"/>
    </font>
    <font>
      <b/>
      <sz val="13"/>
      <color rgb="FF006400"/>
      <name val="Tahoma"/>
      <family val="2"/>
    </font>
    <font>
      <u/>
      <sz val="8"/>
      <color rgb="FF006400"/>
      <name val="Arial"/>
      <family val="2"/>
    </font>
    <font>
      <sz val="20"/>
      <color rgb="FF006400"/>
      <name val="Arial"/>
      <family val="2"/>
    </font>
    <font>
      <b/>
      <sz val="16"/>
      <color rgb="FF006400"/>
      <name val="Arial"/>
      <family val="2"/>
    </font>
    <font>
      <b/>
      <sz val="16"/>
      <color rgb="FF7030A0"/>
      <name val="Tahoma"/>
      <family val="2"/>
    </font>
    <font>
      <sz val="10"/>
      <color rgb="FF7030A0"/>
      <name val="Arial Narrow"/>
      <family val="2"/>
    </font>
    <font>
      <sz val="11"/>
      <color rgb="FF006400"/>
      <name val="Arial"/>
      <family val="2"/>
    </font>
    <font>
      <b/>
      <sz val="17"/>
      <color rgb="FFFF5050"/>
      <name val="Tahoma"/>
      <family val="2"/>
    </font>
    <font>
      <b/>
      <sz val="10"/>
      <color rgb="FF4B1E64"/>
      <name val="Arial Narrow"/>
      <family val="2"/>
    </font>
    <font>
      <sz val="10"/>
      <color rgb="FF4B1E64"/>
      <name val="Arial Narrow"/>
      <family val="2"/>
    </font>
    <font>
      <sz val="9"/>
      <color rgb="FF4B1E64"/>
      <name val="Arial"/>
      <family val="2"/>
    </font>
    <font>
      <b/>
      <sz val="14"/>
      <color rgb="FF4B1E64"/>
      <name val="Tahoma"/>
      <family val="2"/>
    </font>
    <font>
      <sz val="12"/>
      <color rgb="FF4B1E64"/>
      <name val="Arial"/>
      <family val="2"/>
    </font>
    <font>
      <b/>
      <i/>
      <sz val="12"/>
      <color rgb="FF4B1E64"/>
      <name val="Arial"/>
      <family val="2"/>
    </font>
    <font>
      <b/>
      <sz val="12"/>
      <color rgb="FF4B1E64"/>
      <name val="Arial"/>
      <family val="2"/>
    </font>
    <font>
      <b/>
      <sz val="17"/>
      <color rgb="FF4B1E64"/>
      <name val="Tahoma"/>
      <family val="2"/>
    </font>
    <font>
      <sz val="11.5"/>
      <color rgb="FFC00000"/>
      <name val="Arial"/>
      <family val="2"/>
    </font>
    <font>
      <sz val="10"/>
      <color rgb="FF00501E"/>
      <name val="Arial Narrow"/>
      <family val="2"/>
    </font>
    <font>
      <sz val="11"/>
      <color rgb="FFFFC000"/>
      <name val="Calibri"/>
      <family val="2"/>
      <scheme val="minor"/>
    </font>
    <font>
      <sz val="10"/>
      <color rgb="FFFFC000"/>
      <name val="Arial Narrow"/>
      <family val="2"/>
    </font>
    <font>
      <sz val="9"/>
      <color rgb="FFFFC000"/>
      <name val="Arial Narrow"/>
      <family val="2"/>
    </font>
    <font>
      <b/>
      <sz val="28"/>
      <color rgb="FF006400"/>
      <name val="Tahoma"/>
      <family val="2"/>
    </font>
    <font>
      <i/>
      <sz val="10"/>
      <color theme="1"/>
      <name val="Arial Narrow"/>
      <family val="2"/>
    </font>
    <font>
      <b/>
      <i/>
      <sz val="10"/>
      <color theme="1"/>
      <name val="Arial Narrow"/>
      <family val="2"/>
    </font>
    <font>
      <b/>
      <sz val="10"/>
      <color rgb="FFFFC000"/>
      <name val="Arial Narrow"/>
      <family val="2"/>
    </font>
    <font>
      <sz val="10"/>
      <color theme="1" tint="0.34998626667073579"/>
      <name val="Arial Narrow"/>
      <family val="2"/>
    </font>
    <font>
      <i/>
      <u/>
      <sz val="10"/>
      <color theme="1"/>
      <name val="Arial Narrow"/>
      <family val="2"/>
    </font>
  </fonts>
  <fills count="11">
    <fill>
      <patternFill patternType="none"/>
    </fill>
    <fill>
      <patternFill patternType="gray125"/>
    </fill>
    <fill>
      <patternFill patternType="solid">
        <fgColor rgb="FFEBBEFF"/>
        <bgColor indexed="64"/>
      </patternFill>
    </fill>
    <fill>
      <patternFill patternType="solid">
        <fgColor theme="0"/>
        <bgColor indexed="64"/>
      </patternFill>
    </fill>
    <fill>
      <gradientFill degree="90">
        <stop position="0">
          <color rgb="FFEBBEFF"/>
        </stop>
        <stop position="1">
          <color rgb="FFDCFFEB"/>
        </stop>
      </gradientFill>
    </fill>
    <fill>
      <patternFill patternType="solid">
        <fgColor rgb="FFDCFFEB"/>
        <bgColor indexed="64"/>
      </patternFill>
    </fill>
    <fill>
      <patternFill patternType="solid">
        <fgColor rgb="FF78FFB4"/>
        <bgColor indexed="64"/>
      </patternFill>
    </fill>
    <fill>
      <patternFill patternType="solid">
        <fgColor rgb="FFF0CDFF"/>
        <bgColor indexed="64"/>
      </patternFill>
    </fill>
    <fill>
      <patternFill patternType="solid">
        <fgColor rgb="FF99FF99"/>
        <bgColor indexed="64"/>
      </patternFill>
    </fill>
    <fill>
      <patternFill patternType="solid">
        <fgColor rgb="FFF5E1FF"/>
        <bgColor indexed="64"/>
      </patternFill>
    </fill>
    <fill>
      <patternFill patternType="solid">
        <fgColor rgb="FFFFFF00"/>
        <bgColor indexed="64"/>
      </patternFill>
    </fill>
  </fills>
  <borders count="34">
    <border>
      <left/>
      <right/>
      <top/>
      <bottom/>
      <diagonal/>
    </border>
    <border>
      <left style="thin">
        <color rgb="FF00B050"/>
      </left>
      <right style="thin">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thin">
        <color rgb="FF00B050"/>
      </left>
      <right style="thin">
        <color rgb="FF00B050"/>
      </right>
      <top style="thin">
        <color rgb="FF00B050"/>
      </top>
      <bottom style="medium">
        <color rgb="FF00B050"/>
      </bottom>
      <diagonal/>
    </border>
    <border>
      <left/>
      <right style="thin">
        <color rgb="FF00B050"/>
      </right>
      <top style="thin">
        <color rgb="FF00B050"/>
      </top>
      <bottom style="thin">
        <color rgb="FF00B050"/>
      </bottom>
      <diagonal/>
    </border>
    <border>
      <left/>
      <right/>
      <top/>
      <bottom style="thin">
        <color rgb="FF00B050"/>
      </bottom>
      <diagonal/>
    </border>
    <border>
      <left/>
      <right/>
      <top style="thin">
        <color rgb="FF00B050"/>
      </top>
      <bottom style="thin">
        <color rgb="FF00B050"/>
      </bottom>
      <diagonal/>
    </border>
    <border>
      <left/>
      <right style="thick">
        <color rgb="FF00B050"/>
      </right>
      <top style="thin">
        <color rgb="FF00B050"/>
      </top>
      <bottom style="thin">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right/>
      <top style="thick">
        <color rgb="FF009646"/>
      </top>
      <bottom/>
      <diagonal/>
    </border>
    <border>
      <left style="medium">
        <color rgb="FF78FFB4"/>
      </left>
      <right/>
      <top style="medium">
        <color rgb="FF78FFB4"/>
      </top>
      <bottom style="medium">
        <color rgb="FF78FFB4"/>
      </bottom>
      <diagonal/>
    </border>
    <border>
      <left/>
      <right/>
      <top style="medium">
        <color rgb="FF78FFB4"/>
      </top>
      <bottom style="medium">
        <color rgb="FF78FFB4"/>
      </bottom>
      <diagonal/>
    </border>
    <border>
      <left/>
      <right/>
      <top style="thick">
        <color rgb="FF00B050"/>
      </top>
      <bottom/>
      <diagonal/>
    </border>
    <border>
      <left style="thin">
        <color rgb="FF00B050"/>
      </left>
      <right style="thin">
        <color rgb="FF00B050"/>
      </right>
      <top style="medium">
        <color rgb="FF00B050"/>
      </top>
      <bottom style="thin">
        <color rgb="FF00B050"/>
      </bottom>
      <diagonal/>
    </border>
    <border>
      <left style="medium">
        <color rgb="FF78FFB4"/>
      </left>
      <right/>
      <top/>
      <bottom/>
      <diagonal/>
    </border>
    <border>
      <left/>
      <right/>
      <top/>
      <bottom style="thick">
        <color rgb="FF009646"/>
      </bottom>
      <diagonal/>
    </border>
    <border>
      <left style="thick">
        <color rgb="FF4B1E64"/>
      </left>
      <right/>
      <top style="thick">
        <color rgb="FF4B1E64"/>
      </top>
      <bottom style="thick">
        <color rgb="FF4B1E64"/>
      </bottom>
      <diagonal/>
    </border>
    <border>
      <left/>
      <right/>
      <top style="thick">
        <color rgb="FF4B1E64"/>
      </top>
      <bottom style="thick">
        <color rgb="FF4B1E64"/>
      </bottom>
      <diagonal/>
    </border>
    <border>
      <left/>
      <right style="thick">
        <color rgb="FF4B1E64"/>
      </right>
      <top style="thick">
        <color rgb="FF4B1E64"/>
      </top>
      <bottom style="thick">
        <color rgb="FF4B1E64"/>
      </bottom>
      <diagonal/>
    </border>
    <border>
      <left style="thin">
        <color rgb="FF4B1E64"/>
      </left>
      <right/>
      <top style="thin">
        <color rgb="FF4B1E64"/>
      </top>
      <bottom style="thin">
        <color rgb="FF4B1E64"/>
      </bottom>
      <diagonal/>
    </border>
    <border>
      <left/>
      <right/>
      <top style="thin">
        <color rgb="FF4B1E64"/>
      </top>
      <bottom style="thin">
        <color rgb="FF4B1E64"/>
      </bottom>
      <diagonal/>
    </border>
    <border>
      <left/>
      <right style="thick">
        <color rgb="FF4B1E64"/>
      </right>
      <top style="thin">
        <color rgb="FF4B1E64"/>
      </top>
      <bottom style="thin">
        <color rgb="FF4B1E64"/>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right/>
      <top/>
      <bottom style="thin">
        <color rgb="FF4B1E64"/>
      </bottom>
      <diagonal/>
    </border>
    <border>
      <left/>
      <right style="medium">
        <color rgb="FF00B050"/>
      </right>
      <top/>
      <bottom/>
      <diagonal/>
    </border>
    <border>
      <left/>
      <right/>
      <top/>
      <bottom style="thick">
        <color rgb="FF4B1E64"/>
      </bottom>
      <diagonal/>
    </border>
    <border>
      <left/>
      <right/>
      <top/>
      <bottom style="thin">
        <color theme="0" tint="-0.24994659260841701"/>
      </bottom>
      <diagonal/>
    </border>
    <border>
      <left style="thin">
        <color rgb="FF00B050"/>
      </left>
      <right style="medium">
        <color rgb="FF00B050"/>
      </right>
      <top style="medium">
        <color rgb="FF00B050"/>
      </top>
      <bottom style="thin">
        <color rgb="FF00B050"/>
      </bottom>
      <diagonal/>
    </border>
    <border>
      <left style="thin">
        <color rgb="FF00B050"/>
      </left>
      <right style="medium">
        <color rgb="FF00B050"/>
      </right>
      <top style="thin">
        <color rgb="FF00B050"/>
      </top>
      <bottom style="thin">
        <color rgb="FF00B050"/>
      </bottom>
      <diagonal/>
    </border>
    <border>
      <left style="thin">
        <color rgb="FF00B050"/>
      </left>
      <right style="medium">
        <color rgb="FF00B050"/>
      </right>
      <top style="thin">
        <color rgb="FF00B050"/>
      </top>
      <bottom style="medium">
        <color rgb="FF00B050"/>
      </bottom>
      <diagonal/>
    </border>
  </borders>
  <cellStyleXfs count="2">
    <xf numFmtId="0" fontId="0" fillId="0" borderId="0"/>
    <xf numFmtId="9" fontId="1" fillId="0" borderId="0" applyFont="0" applyFill="0" applyBorder="0" applyAlignment="0" applyProtection="0"/>
  </cellStyleXfs>
  <cellXfs count="141">
    <xf numFmtId="0" fontId="0" fillId="0" borderId="0" xfId="0"/>
    <xf numFmtId="0" fontId="2" fillId="2" borderId="0" xfId="0" applyFont="1" applyFill="1" applyAlignment="1">
      <alignment horizontal="center" vertical="center"/>
    </xf>
    <xf numFmtId="0" fontId="4" fillId="3" borderId="0" xfId="0" applyFont="1" applyFill="1"/>
    <xf numFmtId="0" fontId="5" fillId="5" borderId="0" xfId="0" applyFont="1" applyFill="1" applyAlignment="1">
      <alignment horizontal="center" vertical="center"/>
    </xf>
    <xf numFmtId="0" fontId="7" fillId="5" borderId="0" xfId="0" applyFont="1" applyFill="1" applyAlignment="1">
      <alignment horizontal="center" vertical="center"/>
    </xf>
    <xf numFmtId="0" fontId="5" fillId="6" borderId="0" xfId="0" applyFont="1" applyFill="1" applyAlignment="1">
      <alignment horizontal="center" vertical="center"/>
    </xf>
    <xf numFmtId="0" fontId="13" fillId="5" borderId="5" xfId="0" applyFont="1" applyFill="1" applyBorder="1" applyAlignment="1">
      <alignment horizontal="left" vertical="center"/>
    </xf>
    <xf numFmtId="0" fontId="13" fillId="5" borderId="5" xfId="0" applyFont="1" applyFill="1" applyBorder="1" applyAlignment="1">
      <alignment horizontal="left" wrapText="1" indent="1"/>
    </xf>
    <xf numFmtId="0" fontId="8" fillId="5" borderId="0" xfId="0" applyFont="1" applyFill="1" applyAlignment="1">
      <alignment horizontal="left" vertical="center"/>
    </xf>
    <xf numFmtId="164" fontId="9" fillId="5" borderId="1" xfId="0" applyNumberFormat="1" applyFont="1" applyFill="1" applyBorder="1" applyAlignment="1">
      <alignment vertical="center" wrapText="1"/>
    </xf>
    <xf numFmtId="164" fontId="9" fillId="5" borderId="0" xfId="0" applyNumberFormat="1" applyFont="1" applyFill="1" applyAlignment="1">
      <alignment vertical="center" wrapText="1"/>
    </xf>
    <xf numFmtId="0" fontId="7" fillId="6" borderId="0" xfId="0" applyFont="1" applyFill="1" applyAlignment="1">
      <alignment horizontal="center" vertical="center"/>
    </xf>
    <xf numFmtId="0" fontId="5" fillId="3" borderId="0" xfId="0" applyFont="1" applyFill="1" applyAlignment="1">
      <alignment horizontal="center" vertical="center"/>
    </xf>
    <xf numFmtId="0" fontId="16" fillId="3" borderId="0" xfId="0" applyFont="1" applyFill="1"/>
    <xf numFmtId="0" fontId="4" fillId="7" borderId="11" xfId="0" applyFont="1" applyFill="1" applyBorder="1"/>
    <xf numFmtId="0" fontId="17" fillId="7" borderId="11" xfId="0" applyFont="1" applyFill="1" applyBorder="1"/>
    <xf numFmtId="0" fontId="16" fillId="7" borderId="11" xfId="0" applyFont="1" applyFill="1" applyBorder="1"/>
    <xf numFmtId="0" fontId="18" fillId="3" borderId="0" xfId="0" applyFont="1" applyFill="1" applyAlignment="1">
      <alignment horizontal="right"/>
    </xf>
    <xf numFmtId="0" fontId="19" fillId="3" borderId="0" xfId="0" applyFont="1" applyFill="1"/>
    <xf numFmtId="0" fontId="4" fillId="3" borderId="0" xfId="0" quotePrefix="1" applyFont="1" applyFill="1"/>
    <xf numFmtId="0" fontId="5" fillId="8" borderId="0" xfId="0" applyFont="1" applyFill="1" applyAlignment="1">
      <alignment horizontal="center" vertical="center"/>
    </xf>
    <xf numFmtId="0" fontId="7" fillId="8" borderId="0" xfId="0" applyFont="1" applyFill="1" applyAlignment="1">
      <alignment horizontal="center" vertical="center"/>
    </xf>
    <xf numFmtId="0" fontId="12" fillId="6" borderId="0" xfId="0" applyFont="1" applyFill="1" applyAlignment="1">
      <alignment horizontal="left" vertical="center"/>
    </xf>
    <xf numFmtId="0" fontId="4" fillId="3" borderId="0" xfId="0" applyFont="1" applyFill="1" applyAlignment="1">
      <alignment horizontal="right"/>
    </xf>
    <xf numFmtId="0" fontId="22" fillId="3" borderId="0" xfId="0" applyFont="1" applyFill="1"/>
    <xf numFmtId="0" fontId="23" fillId="3" borderId="0" xfId="0" applyFont="1" applyFill="1"/>
    <xf numFmtId="0" fontId="24" fillId="5" borderId="5" xfId="0" applyFont="1" applyFill="1" applyBorder="1" applyAlignment="1">
      <alignment horizontal="left" vertical="center"/>
    </xf>
    <xf numFmtId="14" fontId="4" fillId="3" borderId="0" xfId="0" applyNumberFormat="1" applyFont="1" applyFill="1" applyAlignment="1">
      <alignment shrinkToFit="1"/>
    </xf>
    <xf numFmtId="0" fontId="10" fillId="5" borderId="0" xfId="0" applyFont="1" applyFill="1" applyAlignment="1">
      <alignment vertical="center" shrinkToFit="1"/>
    </xf>
    <xf numFmtId="0" fontId="25" fillId="5" borderId="0" xfId="0" applyFont="1" applyFill="1" applyAlignment="1">
      <alignment horizontal="center" vertical="center" shrinkToFit="1"/>
    </xf>
    <xf numFmtId="9" fontId="4" fillId="3" borderId="0" xfId="1" applyFont="1" applyFill="1"/>
    <xf numFmtId="9" fontId="7" fillId="5" borderId="1" xfId="1" applyFont="1" applyFill="1" applyBorder="1" applyAlignment="1">
      <alignment horizontal="center" vertical="center" shrinkToFit="1"/>
    </xf>
    <xf numFmtId="9" fontId="26" fillId="5" borderId="0" xfId="1" applyFont="1" applyFill="1" applyBorder="1" applyAlignment="1">
      <alignment vertical="center"/>
    </xf>
    <xf numFmtId="0" fontId="29" fillId="3" borderId="0" xfId="0" applyFont="1" applyFill="1"/>
    <xf numFmtId="0" fontId="27" fillId="5" borderId="0" xfId="0" applyFont="1" applyFill="1" applyAlignment="1">
      <alignment horizontal="left" vertical="center"/>
    </xf>
    <xf numFmtId="9" fontId="15" fillId="5" borderId="14" xfId="1" applyFont="1" applyFill="1" applyBorder="1" applyAlignment="1">
      <alignment vertical="center" shrinkToFit="1"/>
    </xf>
    <xf numFmtId="0" fontId="8" fillId="5" borderId="0" xfId="0" applyFont="1" applyFill="1" applyAlignment="1">
      <alignment horizontal="right" vertical="center"/>
    </xf>
    <xf numFmtId="9" fontId="7" fillId="5" borderId="3" xfId="1" applyFont="1" applyFill="1" applyBorder="1" applyAlignment="1">
      <alignment horizontal="center" vertical="center" shrinkToFit="1"/>
    </xf>
    <xf numFmtId="0" fontId="16" fillId="3" borderId="0" xfId="0" quotePrefix="1" applyFont="1" applyFill="1"/>
    <xf numFmtId="9" fontId="7" fillId="5" borderId="15" xfId="1" applyFont="1" applyFill="1" applyBorder="1" applyAlignment="1">
      <alignment horizontal="center" vertical="center" shrinkToFit="1"/>
    </xf>
    <xf numFmtId="0" fontId="31" fillId="6" borderId="0" xfId="0" applyFont="1" applyFill="1" applyAlignment="1">
      <alignment horizontal="left"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4" fillId="7" borderId="17" xfId="0" applyFont="1" applyFill="1" applyBorder="1"/>
    <xf numFmtId="0" fontId="17" fillId="7" borderId="17" xfId="0" applyFont="1" applyFill="1" applyBorder="1"/>
    <xf numFmtId="0" fontId="16" fillId="7" borderId="17" xfId="0" applyFont="1" applyFill="1" applyBorder="1"/>
    <xf numFmtId="0" fontId="4" fillId="3" borderId="0" xfId="0" applyFont="1" applyFill="1" applyAlignment="1">
      <alignment horizontal="left" vertical="center" indent="1"/>
    </xf>
    <xf numFmtId="0" fontId="32" fillId="3" borderId="0" xfId="0" applyFont="1" applyFill="1"/>
    <xf numFmtId="0" fontId="34" fillId="3" borderId="0" xfId="0" applyFont="1" applyFill="1"/>
    <xf numFmtId="2" fontId="4" fillId="3" borderId="0" xfId="0" applyNumberFormat="1" applyFont="1" applyFill="1"/>
    <xf numFmtId="0" fontId="5" fillId="9" borderId="0" xfId="0" applyFont="1" applyFill="1" applyAlignment="1">
      <alignment horizontal="center" vertical="center"/>
    </xf>
    <xf numFmtId="0" fontId="7" fillId="9" borderId="0" xfId="0" applyFont="1" applyFill="1" applyAlignment="1">
      <alignment horizontal="center" vertical="center"/>
    </xf>
    <xf numFmtId="0" fontId="5" fillId="9" borderId="0" xfId="0" applyFont="1" applyFill="1" applyAlignment="1">
      <alignment horizontal="center"/>
    </xf>
    <xf numFmtId="0" fontId="7" fillId="9" borderId="0" xfId="0" applyFont="1" applyFill="1" applyAlignment="1">
      <alignment horizontal="center"/>
    </xf>
    <xf numFmtId="0" fontId="6" fillId="9" borderId="0" xfId="0" applyFont="1" applyFill="1" applyAlignment="1">
      <alignment vertical="center" wrapText="1"/>
    </xf>
    <xf numFmtId="164" fontId="9" fillId="9" borderId="0" xfId="0" applyNumberFormat="1" applyFont="1" applyFill="1" applyAlignment="1">
      <alignment vertical="center" wrapText="1"/>
    </xf>
    <xf numFmtId="0" fontId="12" fillId="2" borderId="0" xfId="0" applyFont="1" applyFill="1" applyAlignment="1">
      <alignment horizontal="left" vertical="center"/>
    </xf>
    <xf numFmtId="0" fontId="39" fillId="2" borderId="0" xfId="0" applyFont="1" applyFill="1" applyAlignment="1">
      <alignment horizontal="left" vertical="center"/>
    </xf>
    <xf numFmtId="0" fontId="33" fillId="3" borderId="0" xfId="0" applyFont="1" applyFill="1" applyAlignment="1">
      <alignment horizontal="left" indent="2"/>
    </xf>
    <xf numFmtId="0" fontId="19" fillId="3" borderId="0" xfId="0" applyFont="1" applyFill="1" applyAlignment="1">
      <alignment horizontal="left"/>
    </xf>
    <xf numFmtId="0" fontId="4" fillId="3" borderId="0" xfId="0" applyFont="1" applyFill="1" applyAlignment="1">
      <alignment horizontal="left"/>
    </xf>
    <xf numFmtId="0" fontId="41" fillId="3" borderId="0" xfId="0" applyFont="1" applyFill="1" applyAlignment="1">
      <alignment horizontal="right"/>
    </xf>
    <xf numFmtId="0" fontId="41" fillId="3" borderId="0" xfId="0" applyFont="1" applyFill="1"/>
    <xf numFmtId="0" fontId="42" fillId="0" borderId="0" xfId="0" applyFont="1"/>
    <xf numFmtId="0" fontId="4" fillId="5" borderId="0" xfId="0" applyFont="1" applyFill="1"/>
    <xf numFmtId="0" fontId="16" fillId="5" borderId="0" xfId="0" applyFont="1" applyFill="1"/>
    <xf numFmtId="0" fontId="43" fillId="3" borderId="0" xfId="0" applyFont="1" applyFill="1"/>
    <xf numFmtId="0" fontId="44" fillId="3" borderId="0" xfId="0" applyFont="1" applyFill="1"/>
    <xf numFmtId="0" fontId="19" fillId="3" borderId="0" xfId="0" applyFont="1" applyFill="1" applyAlignment="1">
      <alignment horizontal="left" indent="1"/>
    </xf>
    <xf numFmtId="0" fontId="19" fillId="3" borderId="0" xfId="0" applyFont="1" applyFill="1" applyAlignment="1">
      <alignment horizontal="left" indent="2"/>
    </xf>
    <xf numFmtId="9" fontId="4" fillId="3" borderId="0" xfId="0" applyNumberFormat="1" applyFont="1" applyFill="1"/>
    <xf numFmtId="0" fontId="8" fillId="5" borderId="0" xfId="0" applyFont="1" applyFill="1" applyAlignment="1">
      <alignment vertical="top"/>
    </xf>
    <xf numFmtId="0" fontId="8" fillId="5" borderId="0" xfId="0" applyFont="1" applyFill="1" applyAlignment="1">
      <alignment horizontal="left" vertical="top" indent="1"/>
    </xf>
    <xf numFmtId="0" fontId="4" fillId="10" borderId="0" xfId="0" applyFont="1" applyFill="1"/>
    <xf numFmtId="0" fontId="19" fillId="10" borderId="0" xfId="0" applyFont="1" applyFill="1"/>
    <xf numFmtId="9" fontId="8" fillId="5" borderId="0" xfId="0" applyNumberFormat="1" applyFont="1" applyFill="1" applyAlignment="1">
      <alignment vertical="top"/>
    </xf>
    <xf numFmtId="0" fontId="4" fillId="3" borderId="0" xfId="0" applyFont="1" applyFill="1" applyAlignment="1">
      <alignment horizontal="left" indent="1"/>
    </xf>
    <xf numFmtId="0" fontId="30" fillId="5" borderId="0" xfId="0" applyFont="1" applyFill="1" applyAlignment="1">
      <alignment vertical="top"/>
    </xf>
    <xf numFmtId="0" fontId="30" fillId="5" borderId="0" xfId="0" applyFont="1" applyFill="1" applyAlignment="1">
      <alignment horizontal="right" vertical="top" indent="1"/>
    </xf>
    <xf numFmtId="0" fontId="30" fillId="5" borderId="0" xfId="0" applyFont="1" applyFill="1" applyAlignment="1">
      <alignment horizontal="left" vertical="top" indent="1"/>
    </xf>
    <xf numFmtId="9" fontId="46" fillId="3" borderId="0" xfId="0" applyNumberFormat="1" applyFont="1" applyFill="1"/>
    <xf numFmtId="0" fontId="47" fillId="3" borderId="0" xfId="0" applyFont="1" applyFill="1"/>
    <xf numFmtId="0" fontId="4" fillId="0" borderId="0" xfId="0" applyFont="1"/>
    <xf numFmtId="0" fontId="19" fillId="0" borderId="0" xfId="0" applyFont="1"/>
    <xf numFmtId="14" fontId="43" fillId="3" borderId="0" xfId="0" applyNumberFormat="1" applyFont="1" applyFill="1" applyAlignment="1">
      <alignment shrinkToFit="1"/>
    </xf>
    <xf numFmtId="0" fontId="48" fillId="3" borderId="0" xfId="0" applyFont="1" applyFill="1"/>
    <xf numFmtId="0" fontId="49" fillId="3" borderId="0" xfId="0" applyFont="1" applyFill="1"/>
    <xf numFmtId="0" fontId="50" fillId="3" borderId="0" xfId="0" applyFont="1" applyFill="1"/>
    <xf numFmtId="0" fontId="4" fillId="3" borderId="0" xfId="0" applyFont="1" applyFill="1" applyAlignment="1">
      <alignment horizontal="center"/>
    </xf>
    <xf numFmtId="0" fontId="4" fillId="3" borderId="30" xfId="0" applyFont="1" applyFill="1" applyBorder="1"/>
    <xf numFmtId="0" fontId="5" fillId="3" borderId="30" xfId="0" applyFont="1" applyFill="1" applyBorder="1" applyAlignment="1">
      <alignment horizontal="center" vertical="center"/>
    </xf>
    <xf numFmtId="9" fontId="7" fillId="5" borderId="31" xfId="1" applyFont="1" applyFill="1" applyBorder="1" applyAlignment="1">
      <alignment horizontal="center" vertical="center" shrinkToFit="1"/>
    </xf>
    <xf numFmtId="9" fontId="7" fillId="5" borderId="32" xfId="1" applyFont="1" applyFill="1" applyBorder="1" applyAlignment="1">
      <alignment horizontal="center" vertical="center" shrinkToFit="1"/>
    </xf>
    <xf numFmtId="9" fontId="7" fillId="5" borderId="33" xfId="1" applyFont="1" applyFill="1" applyBorder="1" applyAlignment="1">
      <alignment horizontal="center" vertical="center" shrinkToFit="1"/>
    </xf>
    <xf numFmtId="0" fontId="22" fillId="3" borderId="0" xfId="0" applyFont="1" applyFill="1" applyAlignment="1">
      <alignment horizontal="left" indent="1"/>
    </xf>
    <xf numFmtId="0" fontId="13" fillId="5" borderId="0" xfId="0" applyFont="1" applyFill="1" applyAlignment="1">
      <alignment vertical="center"/>
    </xf>
    <xf numFmtId="0" fontId="13" fillId="5" borderId="0" xfId="0" applyFont="1" applyFill="1" applyAlignment="1">
      <alignment vertical="center" shrinkToFit="1"/>
    </xf>
    <xf numFmtId="9" fontId="26" fillId="9" borderId="29" xfId="1" applyFont="1" applyFill="1" applyBorder="1" applyAlignment="1">
      <alignment horizontal="right" shrinkToFit="1"/>
    </xf>
    <xf numFmtId="0" fontId="45" fillId="3" borderId="0" xfId="0" applyFont="1" applyFill="1" applyAlignment="1">
      <alignment horizontal="center" vertical="center"/>
    </xf>
    <xf numFmtId="0" fontId="30" fillId="5" borderId="0" xfId="0" applyFont="1" applyFill="1" applyAlignment="1">
      <alignment horizontal="left" vertical="top" wrapText="1"/>
    </xf>
    <xf numFmtId="0" fontId="35" fillId="9" borderId="22" xfId="0" applyFont="1" applyFill="1" applyBorder="1" applyAlignment="1">
      <alignment horizontal="left"/>
    </xf>
    <xf numFmtId="0" fontId="35" fillId="9" borderId="27" xfId="0" applyFont="1" applyFill="1" applyBorder="1" applyAlignment="1">
      <alignment horizontal="left"/>
    </xf>
    <xf numFmtId="0" fontId="11" fillId="3" borderId="16" xfId="0" applyFont="1" applyFill="1" applyBorder="1" applyAlignment="1">
      <alignment horizontal="left" vertical="center"/>
    </xf>
    <xf numFmtId="0" fontId="11" fillId="3" borderId="0" xfId="0" applyFont="1" applyFill="1" applyAlignment="1">
      <alignment horizontal="left" vertical="center"/>
    </xf>
    <xf numFmtId="9" fontId="26" fillId="9" borderId="19" xfId="1" applyFont="1" applyFill="1" applyBorder="1" applyAlignment="1">
      <alignment horizontal="right" shrinkToFit="1"/>
    </xf>
    <xf numFmtId="164" fontId="36" fillId="9" borderId="21" xfId="0" applyNumberFormat="1" applyFont="1" applyFill="1" applyBorder="1" applyAlignment="1">
      <alignment horizontal="left" vertical="center" wrapText="1" indent="1"/>
    </xf>
    <xf numFmtId="164" fontId="36" fillId="9" borderId="22" xfId="0" applyNumberFormat="1" applyFont="1" applyFill="1" applyBorder="1" applyAlignment="1">
      <alignment horizontal="left" vertical="center" wrapText="1" indent="1"/>
    </xf>
    <xf numFmtId="164" fontId="36" fillId="9" borderId="23" xfId="0" applyNumberFormat="1" applyFont="1" applyFill="1" applyBorder="1" applyAlignment="1">
      <alignment horizontal="left" vertical="center" wrapText="1" indent="1"/>
    </xf>
    <xf numFmtId="0" fontId="8" fillId="9" borderId="0" xfId="0" applyFont="1" applyFill="1" applyAlignment="1">
      <alignment horizontal="left" vertical="top" wrapText="1"/>
    </xf>
    <xf numFmtId="0" fontId="24" fillId="5" borderId="5" xfId="0" applyFont="1" applyFill="1" applyBorder="1" applyAlignment="1">
      <alignment horizontal="left" vertical="center" shrinkToFit="1"/>
    </xf>
    <xf numFmtId="0" fontId="8" fillId="5" borderId="0" xfId="0" applyFont="1" applyFill="1" applyAlignment="1">
      <alignment horizontal="left" vertical="top" wrapText="1"/>
    </xf>
    <xf numFmtId="9" fontId="38" fillId="3" borderId="18" xfId="1" applyFont="1" applyFill="1" applyBorder="1" applyAlignment="1">
      <alignment horizontal="center" vertical="center" shrinkToFit="1"/>
    </xf>
    <xf numFmtId="9" fontId="38" fillId="3" borderId="19" xfId="1" applyFont="1" applyFill="1" applyBorder="1" applyAlignment="1">
      <alignment horizontal="center" vertical="center" shrinkToFit="1"/>
    </xf>
    <xf numFmtId="9" fontId="38" fillId="3" borderId="20" xfId="1" applyFont="1" applyFill="1" applyBorder="1" applyAlignment="1">
      <alignment horizontal="center" vertical="center" shrinkToFit="1"/>
    </xf>
    <xf numFmtId="0" fontId="6" fillId="5" borderId="2" xfId="0" applyFont="1" applyFill="1" applyBorder="1" applyAlignment="1">
      <alignment horizontal="left" vertical="center" wrapText="1" indent="1"/>
    </xf>
    <xf numFmtId="0" fontId="6" fillId="5" borderId="6" xfId="0" applyFont="1" applyFill="1" applyBorder="1" applyAlignment="1">
      <alignment horizontal="left" vertical="center" wrapText="1" indent="1"/>
    </xf>
    <xf numFmtId="0" fontId="6" fillId="5" borderId="7" xfId="0" applyFont="1" applyFill="1" applyBorder="1" applyAlignment="1">
      <alignment horizontal="left" vertical="center" wrapText="1" indent="1"/>
    </xf>
    <xf numFmtId="9" fontId="14" fillId="3" borderId="8" xfId="1" applyFont="1" applyFill="1" applyBorder="1" applyAlignment="1">
      <alignment horizontal="center" vertical="center"/>
    </xf>
    <xf numFmtId="9" fontId="14" fillId="3" borderId="9" xfId="1" applyFont="1" applyFill="1" applyBorder="1" applyAlignment="1">
      <alignment horizontal="center" vertical="center"/>
    </xf>
    <xf numFmtId="9" fontId="14" fillId="3" borderId="10" xfId="1" applyFont="1" applyFill="1" applyBorder="1" applyAlignment="1">
      <alignment horizontal="center" vertical="center"/>
    </xf>
    <xf numFmtId="0" fontId="11" fillId="2" borderId="0" xfId="0" applyFont="1" applyFill="1" applyAlignment="1">
      <alignment horizontal="left" vertical="center"/>
    </xf>
    <xf numFmtId="165" fontId="21" fillId="3" borderId="24" xfId="0" applyNumberFormat="1" applyFont="1" applyFill="1" applyBorder="1" applyAlignment="1">
      <alignment horizontal="center" vertical="center" shrinkToFit="1"/>
    </xf>
    <xf numFmtId="165" fontId="21" fillId="3" borderId="25" xfId="0" applyNumberFormat="1" applyFont="1" applyFill="1" applyBorder="1" applyAlignment="1">
      <alignment horizontal="center" vertical="center" shrinkToFit="1"/>
    </xf>
    <xf numFmtId="165" fontId="21" fillId="3" borderId="26" xfId="0" applyNumberFormat="1" applyFont="1" applyFill="1" applyBorder="1" applyAlignment="1">
      <alignment horizontal="center" vertical="center" shrinkToFit="1"/>
    </xf>
    <xf numFmtId="0" fontId="5" fillId="4" borderId="0" xfId="0" applyFont="1" applyFill="1" applyAlignment="1">
      <alignment horizontal="center" vertical="center"/>
    </xf>
    <xf numFmtId="0" fontId="30" fillId="5" borderId="2" xfId="0" applyFont="1" applyFill="1" applyBorder="1" applyAlignment="1">
      <alignment horizontal="left" vertical="center" wrapText="1" indent="1"/>
    </xf>
    <xf numFmtId="0" fontId="30" fillId="5" borderId="6" xfId="0" applyFont="1" applyFill="1" applyBorder="1" applyAlignment="1">
      <alignment horizontal="left" vertical="center" wrapText="1" indent="1"/>
    </xf>
    <xf numFmtId="0" fontId="30" fillId="5" borderId="7" xfId="0" applyFont="1" applyFill="1" applyBorder="1" applyAlignment="1">
      <alignment horizontal="left" vertical="center" wrapText="1" indent="1"/>
    </xf>
    <xf numFmtId="0" fontId="40" fillId="5" borderId="0" xfId="0" applyFont="1" applyFill="1" applyAlignment="1">
      <alignment horizontal="left" vertical="top" wrapText="1"/>
    </xf>
    <xf numFmtId="0" fontId="30" fillId="5" borderId="0" xfId="0" applyFont="1" applyFill="1" applyAlignment="1">
      <alignment horizontal="right" vertical="center" indent="1" shrinkToFit="1"/>
    </xf>
    <xf numFmtId="0" fontId="30" fillId="5" borderId="28" xfId="0" applyFont="1" applyFill="1" applyBorder="1" applyAlignment="1">
      <alignment horizontal="right" vertical="center" indent="1" shrinkToFit="1"/>
    </xf>
    <xf numFmtId="0" fontId="11" fillId="3" borderId="12" xfId="0" applyFont="1" applyFill="1" applyBorder="1" applyAlignment="1">
      <alignment horizontal="center" vertical="center" shrinkToFit="1"/>
    </xf>
    <xf numFmtId="0" fontId="11" fillId="3" borderId="13" xfId="0" applyFont="1" applyFill="1" applyBorder="1" applyAlignment="1">
      <alignment horizontal="center" vertical="center" shrinkToFit="1"/>
    </xf>
    <xf numFmtId="0" fontId="8" fillId="5" borderId="0" xfId="0" applyFont="1" applyFill="1" applyAlignment="1">
      <alignment horizontal="left" vertical="center"/>
    </xf>
    <xf numFmtId="0" fontId="10" fillId="8" borderId="0" xfId="0" applyFont="1" applyFill="1" applyAlignment="1">
      <alignment horizontal="center"/>
    </xf>
    <xf numFmtId="165" fontId="21" fillId="3" borderId="2" xfId="0" applyNumberFormat="1" applyFont="1" applyFill="1" applyBorder="1" applyAlignment="1">
      <alignment horizontal="center" vertical="center" shrinkToFit="1"/>
    </xf>
    <xf numFmtId="165" fontId="21" fillId="3" borderId="6" xfId="0" applyNumberFormat="1" applyFont="1" applyFill="1" applyBorder="1" applyAlignment="1">
      <alignment horizontal="center" vertical="center" shrinkToFit="1"/>
    </xf>
    <xf numFmtId="165" fontId="21" fillId="3" borderId="4" xfId="0" applyNumberFormat="1" applyFont="1" applyFill="1" applyBorder="1" applyAlignment="1">
      <alignment horizontal="center" vertical="center" shrinkToFit="1"/>
    </xf>
    <xf numFmtId="0" fontId="3" fillId="2" borderId="0" xfId="0" applyFont="1" applyFill="1" applyAlignment="1">
      <alignment horizontal="center" vertical="center" shrinkToFit="1"/>
    </xf>
    <xf numFmtId="0" fontId="6" fillId="4" borderId="0" xfId="0" applyFont="1" applyFill="1" applyAlignment="1">
      <alignment horizontal="left" vertical="center" wrapText="1"/>
    </xf>
    <xf numFmtId="0" fontId="30" fillId="5" borderId="0" xfId="0" applyFont="1" applyFill="1" applyAlignment="1">
      <alignment horizontal="left" vertical="center" wrapText="1"/>
    </xf>
  </cellXfs>
  <cellStyles count="2">
    <cellStyle name="Normal" xfId="0" builtinId="0"/>
    <cellStyle name="Percent" xfId="1" builtinId="5"/>
  </cellStyles>
  <dxfs count="82">
    <dxf>
      <font>
        <color theme="0" tint="-4.9989318521683403E-2"/>
      </font>
    </dxf>
    <dxf>
      <fill>
        <gradientFill degree="90">
          <stop position="0">
            <color rgb="FFDCFFEB"/>
          </stop>
          <stop position="1">
            <color rgb="FFC8FFE1"/>
          </stop>
        </gradientFill>
      </fill>
    </dxf>
    <dxf>
      <font>
        <color rgb="FF4B1E64"/>
      </font>
      <fill>
        <gradientFill degree="90">
          <stop position="0">
            <color rgb="FFEBBEFF"/>
          </stop>
          <stop position="1">
            <color rgb="FFEBBEFF"/>
          </stop>
        </gradientFill>
      </fill>
    </dxf>
    <dxf>
      <fill>
        <patternFill>
          <bgColor rgb="FF78FFB4"/>
        </patternFill>
      </fill>
    </dxf>
    <dxf>
      <font>
        <color rgb="FF4B1E64"/>
      </font>
      <fill>
        <gradientFill degree="90">
          <stop position="0">
            <color rgb="FFEBBEFF"/>
          </stop>
          <stop position="1">
            <color rgb="FFEBBEFF"/>
          </stop>
        </gradientFill>
      </fill>
    </dxf>
    <dxf>
      <fill>
        <patternFill>
          <bgColor rgb="FF78FFB4"/>
        </patternFill>
      </fill>
    </dxf>
    <dxf>
      <font>
        <color rgb="FF4B1E64"/>
      </font>
      <fill>
        <gradientFill degree="90">
          <stop position="0">
            <color rgb="FFEBBEFF"/>
          </stop>
          <stop position="1">
            <color rgb="FFEBBEFF"/>
          </stop>
        </gradientFill>
      </fill>
    </dxf>
    <dxf>
      <fill>
        <patternFill>
          <bgColor rgb="FF78FFB4"/>
        </patternFill>
      </fill>
    </dxf>
    <dxf>
      <fill>
        <patternFill>
          <bgColor rgb="FF78FFB4"/>
        </patternFill>
      </fill>
    </dxf>
    <dxf>
      <font>
        <color rgb="FF4B1E64"/>
      </font>
      <fill>
        <gradientFill degree="90">
          <stop position="0">
            <color rgb="FFEBBEFF"/>
          </stop>
          <stop position="1">
            <color rgb="FFEBBEFF"/>
          </stop>
        </gradientFill>
      </fill>
    </dxf>
    <dxf>
      <font>
        <color rgb="FF4B1E64"/>
      </font>
      <fill>
        <gradientFill degree="90">
          <stop position="0">
            <color rgb="FFEBBEFF"/>
          </stop>
          <stop position="1">
            <color rgb="FFEBBEFF"/>
          </stop>
        </gradientFill>
      </fill>
    </dxf>
    <dxf>
      <fill>
        <patternFill>
          <bgColor rgb="FF78FFB4"/>
        </patternFill>
      </fill>
    </dxf>
    <dxf>
      <font>
        <color rgb="FF4B1E64"/>
      </font>
      <fill>
        <gradientFill degree="90">
          <stop position="0">
            <color rgb="FFEBBEFF"/>
          </stop>
          <stop position="1">
            <color rgb="FFEBBEFF"/>
          </stop>
        </gradientFill>
      </fill>
    </dxf>
    <dxf>
      <fill>
        <patternFill>
          <bgColor rgb="FF78FFB4"/>
        </patternFill>
      </fill>
    </dxf>
    <dxf>
      <font>
        <color rgb="FF4B1E64"/>
      </font>
      <fill>
        <gradientFill degree="90">
          <stop position="0">
            <color rgb="FFEBBEFF"/>
          </stop>
          <stop position="1">
            <color rgb="FFEBBEFF"/>
          </stop>
        </gradientFill>
      </fill>
    </dxf>
    <dxf>
      <fill>
        <patternFill>
          <bgColor rgb="FF78FFB4"/>
        </patternFill>
      </fill>
    </dxf>
    <dxf>
      <fill>
        <patternFill>
          <bgColor rgb="FF78FFB4"/>
        </patternFill>
      </fill>
    </dxf>
    <dxf>
      <font>
        <color rgb="FF4B1E64"/>
      </font>
      <fill>
        <gradientFill degree="90">
          <stop position="0">
            <color rgb="FFEBBEFF"/>
          </stop>
          <stop position="1">
            <color rgb="FFEBBEFF"/>
          </stop>
        </gradientFill>
      </fill>
    </dxf>
    <dxf>
      <font>
        <color rgb="FF00501E"/>
      </font>
      <fill>
        <gradientFill degree="90">
          <stop position="0">
            <color rgb="FF78FFB4"/>
          </stop>
          <stop position="1">
            <color rgb="FF78FFB4"/>
          </stop>
        </gradientFill>
      </fill>
    </dxf>
    <dxf>
      <fill>
        <patternFill>
          <bgColor rgb="FF78FFB4"/>
        </patternFill>
      </fill>
    </dxf>
    <dxf>
      <fill>
        <patternFill>
          <bgColor rgb="FF78FFB4"/>
        </patternFill>
      </fill>
      <border>
        <left/>
        <right/>
        <top/>
        <bottom/>
      </border>
    </dxf>
    <dxf>
      <font>
        <color rgb="FF00501E"/>
      </font>
      <fill>
        <gradientFill degree="90">
          <stop position="0">
            <color rgb="FF78FFB4"/>
          </stop>
          <stop position="1">
            <color rgb="FF78FFB4"/>
          </stop>
        </gradientFill>
      </fill>
    </dxf>
    <dxf>
      <fill>
        <patternFill>
          <bgColor rgb="FF78FFB4"/>
        </patternFill>
      </fill>
    </dxf>
    <dxf>
      <fill>
        <patternFill>
          <bgColor rgb="FF78FFB4"/>
        </patternFill>
      </fill>
      <border>
        <left/>
        <right/>
        <top/>
        <bottom/>
      </border>
    </dxf>
    <dxf>
      <font>
        <color rgb="FF00501E"/>
      </font>
      <fill>
        <gradientFill degree="90">
          <stop position="0">
            <color rgb="FF78FFB4"/>
          </stop>
          <stop position="1">
            <color rgb="FF78FFB4"/>
          </stop>
        </gradientFill>
      </fill>
    </dxf>
    <dxf>
      <fill>
        <patternFill>
          <bgColor rgb="FF78FFB4"/>
        </patternFill>
      </fill>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dxf>
    <dxf>
      <fill>
        <patternFill>
          <bgColor rgb="FF78FFB4"/>
        </patternFill>
      </fill>
      <border>
        <left/>
        <right/>
        <top/>
        <bottom/>
      </border>
    </dxf>
    <dxf>
      <fill>
        <patternFill>
          <bgColor rgb="FF78FFB4"/>
        </patternFill>
      </fill>
      <border>
        <left/>
        <right/>
        <top/>
        <bottom/>
      </border>
    </dxf>
    <dxf>
      <fill>
        <patternFill>
          <bgColor rgb="FF78FFB4"/>
        </patternFill>
      </fill>
    </dxf>
    <dxf>
      <fill>
        <patternFill>
          <bgColor rgb="FF78FFB4"/>
        </patternFill>
      </fill>
    </dxf>
    <dxf>
      <fill>
        <patternFill>
          <bgColor rgb="FF78FFB4"/>
        </patternFill>
      </fill>
      <border>
        <left/>
        <right/>
        <top/>
        <bottom/>
      </border>
    </dxf>
    <dxf>
      <font>
        <color theme="0" tint="-4.9989318521683403E-2"/>
      </font>
    </dxf>
    <dxf>
      <fill>
        <gradientFill degree="90">
          <stop position="0">
            <color rgb="FFDCFFEB"/>
          </stop>
          <stop position="1">
            <color rgb="FFC8FFE1"/>
          </stop>
        </gradientFill>
      </fill>
    </dxf>
    <dxf>
      <font>
        <color rgb="FF4B1E64"/>
      </font>
      <fill>
        <gradientFill degree="90">
          <stop position="0">
            <color rgb="FFEBBEFF"/>
          </stop>
          <stop position="1">
            <color rgb="FFEBBEFF"/>
          </stop>
        </gradientFill>
      </fill>
    </dxf>
    <dxf>
      <fill>
        <patternFill>
          <bgColor rgb="FF78FFB4"/>
        </patternFill>
      </fill>
    </dxf>
    <dxf>
      <font>
        <color rgb="FF4B1E64"/>
      </font>
      <fill>
        <gradientFill degree="90">
          <stop position="0">
            <color rgb="FFEBBEFF"/>
          </stop>
          <stop position="1">
            <color rgb="FFEBBEFF"/>
          </stop>
        </gradientFill>
      </fill>
    </dxf>
    <dxf>
      <fill>
        <patternFill>
          <bgColor rgb="FF78FFB4"/>
        </patternFill>
      </fill>
    </dxf>
    <dxf>
      <font>
        <color rgb="FF4B1E64"/>
      </font>
      <fill>
        <gradientFill degree="90">
          <stop position="0">
            <color rgb="FFEBBEFF"/>
          </stop>
          <stop position="1">
            <color rgb="FFEBBEFF"/>
          </stop>
        </gradientFill>
      </fill>
    </dxf>
    <dxf>
      <fill>
        <patternFill>
          <bgColor rgb="FF78FFB4"/>
        </patternFill>
      </fill>
    </dxf>
    <dxf>
      <fill>
        <patternFill>
          <bgColor rgb="FF78FFB4"/>
        </patternFill>
      </fill>
    </dxf>
    <dxf>
      <font>
        <color rgb="FF4B1E64"/>
      </font>
      <fill>
        <gradientFill degree="90">
          <stop position="0">
            <color rgb="FFEBBEFF"/>
          </stop>
          <stop position="1">
            <color rgb="FFEBBEFF"/>
          </stop>
        </gradientFill>
      </fill>
    </dxf>
    <dxf>
      <font>
        <color rgb="FF4B1E64"/>
      </font>
      <fill>
        <gradientFill degree="90">
          <stop position="0">
            <color rgb="FFEBBEFF"/>
          </stop>
          <stop position="1">
            <color rgb="FFEBBEFF"/>
          </stop>
        </gradientFill>
      </fill>
    </dxf>
    <dxf>
      <fill>
        <patternFill>
          <bgColor rgb="FF78FFB4"/>
        </patternFill>
      </fill>
    </dxf>
    <dxf>
      <font>
        <color rgb="FF4B1E64"/>
      </font>
      <fill>
        <gradientFill degree="90">
          <stop position="0">
            <color rgb="FFEBBEFF"/>
          </stop>
          <stop position="1">
            <color rgb="FFEBBEFF"/>
          </stop>
        </gradientFill>
      </fill>
    </dxf>
    <dxf>
      <fill>
        <patternFill>
          <bgColor rgb="FF78FFB4"/>
        </patternFill>
      </fill>
    </dxf>
    <dxf>
      <font>
        <color rgb="FF4B1E64"/>
      </font>
      <fill>
        <gradientFill degree="90">
          <stop position="0">
            <color rgb="FFEBBEFF"/>
          </stop>
          <stop position="1">
            <color rgb="FFEBBEFF"/>
          </stop>
        </gradientFill>
      </fill>
    </dxf>
    <dxf>
      <fill>
        <patternFill>
          <bgColor rgb="FF78FFB4"/>
        </patternFill>
      </fill>
    </dxf>
    <dxf>
      <fill>
        <patternFill>
          <bgColor rgb="FF78FFB4"/>
        </patternFill>
      </fill>
    </dxf>
    <dxf>
      <font>
        <color rgb="FF4B1E64"/>
      </font>
      <fill>
        <gradientFill degree="90">
          <stop position="0">
            <color rgb="FFEBBEFF"/>
          </stop>
          <stop position="1">
            <color rgb="FFEBBEFF"/>
          </stop>
        </gradientFill>
      </fill>
    </dxf>
    <dxf>
      <font>
        <color rgb="FF00501E"/>
      </font>
      <fill>
        <gradientFill degree="90">
          <stop position="0">
            <color rgb="FF78FFB4"/>
          </stop>
          <stop position="1">
            <color rgb="FF78FFB4"/>
          </stop>
        </gradientFill>
      </fill>
    </dxf>
    <dxf>
      <fill>
        <patternFill>
          <bgColor rgb="FF78FFB4"/>
        </patternFill>
      </fill>
    </dxf>
    <dxf>
      <fill>
        <patternFill>
          <bgColor rgb="FF78FFB4"/>
        </patternFill>
      </fill>
      <border>
        <left/>
        <right/>
        <top/>
        <bottom/>
      </border>
    </dxf>
    <dxf>
      <font>
        <color rgb="FF00501E"/>
      </font>
      <fill>
        <gradientFill degree="90">
          <stop position="0">
            <color rgb="FF78FFB4"/>
          </stop>
          <stop position="1">
            <color rgb="FF78FFB4"/>
          </stop>
        </gradientFill>
      </fill>
    </dxf>
    <dxf>
      <fill>
        <patternFill>
          <bgColor rgb="FF78FFB4"/>
        </patternFill>
      </fill>
    </dxf>
    <dxf>
      <fill>
        <patternFill>
          <bgColor rgb="FF78FFB4"/>
        </patternFill>
      </fill>
      <border>
        <left/>
        <right/>
        <top/>
        <bottom/>
      </border>
    </dxf>
    <dxf>
      <font>
        <color rgb="FF00501E"/>
      </font>
      <fill>
        <gradientFill degree="90">
          <stop position="0">
            <color rgb="FF78FFB4"/>
          </stop>
          <stop position="1">
            <color rgb="FF78FFB4"/>
          </stop>
        </gradientFill>
      </fill>
    </dxf>
    <dxf>
      <fill>
        <patternFill>
          <bgColor rgb="FF78FFB4"/>
        </patternFill>
      </fill>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border>
        <left/>
        <right/>
        <top/>
        <bottom/>
      </border>
    </dxf>
    <dxf>
      <fill>
        <patternFill>
          <bgColor rgb="FF78FFB4"/>
        </patternFill>
      </fill>
    </dxf>
    <dxf>
      <fill>
        <patternFill>
          <bgColor rgb="FF78FFB4"/>
        </patternFill>
      </fill>
      <border>
        <left/>
        <right/>
        <top/>
        <bottom/>
      </border>
    </dxf>
    <dxf>
      <fill>
        <patternFill>
          <bgColor rgb="FF78FFB4"/>
        </patternFill>
      </fill>
      <border>
        <left/>
        <right/>
        <top/>
        <bottom/>
      </border>
    </dxf>
    <dxf>
      <fill>
        <patternFill>
          <bgColor rgb="FF78FFB4"/>
        </patternFill>
      </fill>
    </dxf>
    <dxf>
      <fill>
        <patternFill>
          <bgColor rgb="FF78FFB4"/>
        </patternFill>
      </fill>
    </dxf>
    <dxf>
      <fill>
        <patternFill>
          <bgColor rgb="FF78FFB4"/>
        </patternFill>
      </fill>
      <border>
        <left/>
        <right/>
        <top/>
        <bottom/>
      </border>
    </dxf>
  </dxfs>
  <tableStyles count="0" defaultTableStyle="TableStyleMedium2" defaultPivotStyle="PivotStyleLight16"/>
  <colors>
    <mruColors>
      <color rgb="FFC8FFE1"/>
      <color rgb="FFDCFFEB"/>
      <color rgb="FF00501E"/>
      <color rgb="FFF5E1FF"/>
      <color rgb="FF4B1E64"/>
      <color rgb="FFEBBEFF"/>
      <color rgb="FF99FF99"/>
      <color rgb="FF78FFB4"/>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Tahoma" panose="020B0604030504040204" pitchFamily="34" charset="0"/>
                <a:ea typeface="Tahoma" panose="020B0604030504040204" pitchFamily="34" charset="0"/>
                <a:cs typeface="Tahoma" panose="020B0604030504040204" pitchFamily="34" charset="0"/>
              </a:defRPr>
            </a:pPr>
            <a:r>
              <a:rPr lang="en-US" sz="2400">
                <a:latin typeface="Tahoma" panose="020B0604030504040204" pitchFamily="34" charset="0"/>
                <a:ea typeface="Tahoma" panose="020B0604030504040204" pitchFamily="34" charset="0"/>
                <a:cs typeface="Tahoma" panose="020B0604030504040204" pitchFamily="34" charset="0"/>
              </a:rPr>
              <a:t>Wellness Outcomes</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Tahoma" panose="020B0604030504040204" pitchFamily="34" charset="0"/>
              <a:ea typeface="Tahoma" panose="020B0604030504040204" pitchFamily="34" charset="0"/>
              <a:cs typeface="Tahoma" panose="020B0604030504040204" pitchFamily="34" charset="0"/>
            </a:defRPr>
          </a:pPr>
          <a:endParaRPr lang="en-US"/>
        </a:p>
      </c:txPr>
    </c:title>
    <c:autoTitleDeleted val="0"/>
    <c:plotArea>
      <c:layout/>
      <c:lineChart>
        <c:grouping val="standard"/>
        <c:varyColors val="0"/>
        <c:ser>
          <c:idx val="0"/>
          <c:order val="0"/>
          <c:tx>
            <c:strRef>
              <c:f>'well check'!$B$6</c:f>
              <c:strCache>
                <c:ptCount val="1"/>
                <c:pt idx="0">
                  <c:v>Anxiety</c:v>
                </c:pt>
              </c:strCache>
            </c:strRef>
          </c:tx>
          <c:spPr>
            <a:ln w="22225" cap="rnd">
              <a:solidFill>
                <a:srgbClr val="FF5050"/>
              </a:solidFill>
            </a:ln>
            <a:effectLst>
              <a:glow rad="139700">
                <a:schemeClr val="accent1">
                  <a:satMod val="175000"/>
                  <a:alpha val="14000"/>
                </a:schemeClr>
              </a:glow>
            </a:effectLst>
          </c:spPr>
          <c:marker>
            <c:symbol val="none"/>
          </c:marker>
          <c:cat>
            <c:strRef>
              <c:f>'well check'!$D$5:$M$5</c:f>
              <c:strCache>
                <c:ptCount val="10"/>
                <c:pt idx="0">
                  <c:v>Baseline</c:v>
                </c:pt>
                <c:pt idx="1">
                  <c:v>Milestone 1</c:v>
                </c:pt>
                <c:pt idx="2">
                  <c:v>Milestone 2</c:v>
                </c:pt>
                <c:pt idx="3">
                  <c:v>Milestone 3</c:v>
                </c:pt>
                <c:pt idx="4">
                  <c:v>Milestone 4</c:v>
                </c:pt>
                <c:pt idx="5">
                  <c:v>Milestone 5</c:v>
                </c:pt>
                <c:pt idx="6">
                  <c:v>Milestone 6</c:v>
                </c:pt>
                <c:pt idx="7">
                  <c:v>Milestone 7</c:v>
                </c:pt>
                <c:pt idx="8">
                  <c:v>Milestone 8</c:v>
                </c:pt>
                <c:pt idx="9">
                  <c:v>Final</c:v>
                </c:pt>
              </c:strCache>
            </c:strRef>
          </c:cat>
          <c:val>
            <c:numRef>
              <c:f>'well check'!$D$6:$M$6</c:f>
              <c:numCache>
                <c:formatCode>0%</c:formatCode>
                <c:ptCount val="10"/>
                <c:pt idx="0">
                  <c:v>1.0009999999999999</c:v>
                </c:pt>
                <c:pt idx="1">
                  <c:v>1.0009999999999999</c:v>
                </c:pt>
                <c:pt idx="2">
                  <c:v>1.0009999999999999</c:v>
                </c:pt>
                <c:pt idx="3">
                  <c:v>1.0009999999999999</c:v>
                </c:pt>
                <c:pt idx="4">
                  <c:v>1.0009999999999999</c:v>
                </c:pt>
                <c:pt idx="5">
                  <c:v>1.0009999999999999</c:v>
                </c:pt>
                <c:pt idx="6">
                  <c:v>1.0009999999999999</c:v>
                </c:pt>
                <c:pt idx="7">
                  <c:v>1.0009999999999999</c:v>
                </c:pt>
                <c:pt idx="8">
                  <c:v>1.0009999999999999</c:v>
                </c:pt>
                <c:pt idx="9">
                  <c:v>1.0009999999999999</c:v>
                </c:pt>
              </c:numCache>
            </c:numRef>
          </c:val>
          <c:smooth val="0"/>
          <c:extLst>
            <c:ext xmlns:c16="http://schemas.microsoft.com/office/drawing/2014/chart" uri="{C3380CC4-5D6E-409C-BE32-E72D297353CC}">
              <c16:uniqueId val="{00000000-6176-4CDC-9215-1CB4B9891CC5}"/>
            </c:ext>
          </c:extLst>
        </c:ser>
        <c:ser>
          <c:idx val="1"/>
          <c:order val="1"/>
          <c:tx>
            <c:strRef>
              <c:f>'well check'!$B$7</c:f>
              <c:strCache>
                <c:ptCount val="1"/>
                <c:pt idx="0">
                  <c:v>Depression</c:v>
                </c:pt>
              </c:strCache>
            </c:strRef>
          </c:tx>
          <c:spPr>
            <a:ln w="22225" cap="rnd">
              <a:solidFill>
                <a:srgbClr val="00B0F0"/>
              </a:solidFill>
            </a:ln>
            <a:effectLst>
              <a:glow rad="139700">
                <a:schemeClr val="accent2">
                  <a:satMod val="175000"/>
                  <a:alpha val="14000"/>
                </a:schemeClr>
              </a:glow>
            </a:effectLst>
          </c:spPr>
          <c:marker>
            <c:symbol val="none"/>
          </c:marker>
          <c:cat>
            <c:strRef>
              <c:f>'well check'!$D$5:$M$5</c:f>
              <c:strCache>
                <c:ptCount val="10"/>
                <c:pt idx="0">
                  <c:v>Baseline</c:v>
                </c:pt>
                <c:pt idx="1">
                  <c:v>Milestone 1</c:v>
                </c:pt>
                <c:pt idx="2">
                  <c:v>Milestone 2</c:v>
                </c:pt>
                <c:pt idx="3">
                  <c:v>Milestone 3</c:v>
                </c:pt>
                <c:pt idx="4">
                  <c:v>Milestone 4</c:v>
                </c:pt>
                <c:pt idx="5">
                  <c:v>Milestone 5</c:v>
                </c:pt>
                <c:pt idx="6">
                  <c:v>Milestone 6</c:v>
                </c:pt>
                <c:pt idx="7">
                  <c:v>Milestone 7</c:v>
                </c:pt>
                <c:pt idx="8">
                  <c:v>Milestone 8</c:v>
                </c:pt>
                <c:pt idx="9">
                  <c:v>Final</c:v>
                </c:pt>
              </c:strCache>
            </c:strRef>
          </c:cat>
          <c:val>
            <c:numRef>
              <c:f>'well check'!$D$7:$M$7</c:f>
              <c:numCache>
                <c:formatCode>0%</c:formatCode>
                <c:ptCount val="10"/>
                <c:pt idx="0">
                  <c:v>1.0009999999999999</c:v>
                </c:pt>
                <c:pt idx="1">
                  <c:v>1.0009999999999999</c:v>
                </c:pt>
                <c:pt idx="2">
                  <c:v>1.0009999999999999</c:v>
                </c:pt>
                <c:pt idx="3">
                  <c:v>1.0009999999999999</c:v>
                </c:pt>
                <c:pt idx="4">
                  <c:v>1.0009999999999999</c:v>
                </c:pt>
                <c:pt idx="5">
                  <c:v>1.0009999999999999</c:v>
                </c:pt>
                <c:pt idx="6">
                  <c:v>1.0009999999999999</c:v>
                </c:pt>
                <c:pt idx="7">
                  <c:v>1.0009999999999999</c:v>
                </c:pt>
                <c:pt idx="8">
                  <c:v>1.0009999999999999</c:v>
                </c:pt>
                <c:pt idx="9">
                  <c:v>1.0009999999999999</c:v>
                </c:pt>
              </c:numCache>
            </c:numRef>
          </c:val>
          <c:smooth val="0"/>
          <c:extLst>
            <c:ext xmlns:c16="http://schemas.microsoft.com/office/drawing/2014/chart" uri="{C3380CC4-5D6E-409C-BE32-E72D297353CC}">
              <c16:uniqueId val="{00000001-6176-4CDC-9215-1CB4B9891CC5}"/>
            </c:ext>
          </c:extLst>
        </c:ser>
        <c:ser>
          <c:idx val="2"/>
          <c:order val="2"/>
          <c:tx>
            <c:strRef>
              <c:f>'well check'!$B$8</c:f>
              <c:strCache>
                <c:ptCount val="1"/>
                <c:pt idx="0">
                  <c:v>Addictiveness</c:v>
                </c:pt>
              </c:strCache>
            </c:strRef>
          </c:tx>
          <c:spPr>
            <a:ln w="22225" cap="rnd">
              <a:solidFill>
                <a:srgbClr val="FFFF00"/>
              </a:solidFill>
            </a:ln>
            <a:effectLst>
              <a:glow rad="139700">
                <a:schemeClr val="accent3">
                  <a:satMod val="175000"/>
                  <a:alpha val="14000"/>
                </a:schemeClr>
              </a:glow>
            </a:effectLst>
          </c:spPr>
          <c:marker>
            <c:symbol val="none"/>
          </c:marker>
          <c:cat>
            <c:strRef>
              <c:f>'well check'!$D$5:$M$5</c:f>
              <c:strCache>
                <c:ptCount val="10"/>
                <c:pt idx="0">
                  <c:v>Baseline</c:v>
                </c:pt>
                <c:pt idx="1">
                  <c:v>Milestone 1</c:v>
                </c:pt>
                <c:pt idx="2">
                  <c:v>Milestone 2</c:v>
                </c:pt>
                <c:pt idx="3">
                  <c:v>Milestone 3</c:v>
                </c:pt>
                <c:pt idx="4">
                  <c:v>Milestone 4</c:v>
                </c:pt>
                <c:pt idx="5">
                  <c:v>Milestone 5</c:v>
                </c:pt>
                <c:pt idx="6">
                  <c:v>Milestone 6</c:v>
                </c:pt>
                <c:pt idx="7">
                  <c:v>Milestone 7</c:v>
                </c:pt>
                <c:pt idx="8">
                  <c:v>Milestone 8</c:v>
                </c:pt>
                <c:pt idx="9">
                  <c:v>Final</c:v>
                </c:pt>
              </c:strCache>
            </c:strRef>
          </c:cat>
          <c:val>
            <c:numRef>
              <c:f>'well check'!$D$8:$M$8</c:f>
              <c:numCache>
                <c:formatCode>0%</c:formatCode>
                <c:ptCount val="10"/>
                <c:pt idx="0">
                  <c:v>1.0009999999999999</c:v>
                </c:pt>
                <c:pt idx="1">
                  <c:v>1.0009999999999999</c:v>
                </c:pt>
                <c:pt idx="2">
                  <c:v>1.0009999999999999</c:v>
                </c:pt>
                <c:pt idx="3">
                  <c:v>1.0009999999999999</c:v>
                </c:pt>
                <c:pt idx="4">
                  <c:v>1.0009999999999999</c:v>
                </c:pt>
                <c:pt idx="5">
                  <c:v>1.0009999999999999</c:v>
                </c:pt>
                <c:pt idx="6">
                  <c:v>1.0009999999999999</c:v>
                </c:pt>
                <c:pt idx="7">
                  <c:v>1.0009999999999999</c:v>
                </c:pt>
                <c:pt idx="8">
                  <c:v>1.0009999999999999</c:v>
                </c:pt>
                <c:pt idx="9">
                  <c:v>1.0009999999999999</c:v>
                </c:pt>
              </c:numCache>
            </c:numRef>
          </c:val>
          <c:smooth val="0"/>
          <c:extLst>
            <c:ext xmlns:c16="http://schemas.microsoft.com/office/drawing/2014/chart" uri="{C3380CC4-5D6E-409C-BE32-E72D297353CC}">
              <c16:uniqueId val="{00000002-6176-4CDC-9215-1CB4B9891CC5}"/>
            </c:ext>
          </c:extLst>
        </c:ser>
        <c:dLbls>
          <c:showLegendKey val="0"/>
          <c:showVal val="0"/>
          <c:showCatName val="0"/>
          <c:showSerName val="0"/>
          <c:showPercent val="0"/>
          <c:showBubbleSize val="0"/>
        </c:dLbls>
        <c:smooth val="0"/>
        <c:axId val="534525823"/>
        <c:axId val="150700399"/>
      </c:lineChart>
      <c:catAx>
        <c:axId val="534525823"/>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50700399"/>
        <c:crosses val="autoZero"/>
        <c:auto val="1"/>
        <c:lblAlgn val="ctr"/>
        <c:lblOffset val="100"/>
        <c:noMultiLvlLbl val="0"/>
      </c:catAx>
      <c:valAx>
        <c:axId val="150700399"/>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3452582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rgbClr val="32194B"/>
        </a:gs>
        <a:gs pos="40000">
          <a:srgbClr val="7030A0"/>
        </a:gs>
        <a:gs pos="60000">
          <a:srgbClr val="7030A0"/>
        </a:gs>
        <a:gs pos="100000">
          <a:srgbClr val="32194B"/>
        </a:gs>
      </a:gsLst>
      <a:lin ang="5400000" scaled="1"/>
    </a:gradFill>
    <a:ln w="28575" cap="flat" cmpd="sng" algn="ctr">
      <a:solidFill>
        <a:srgbClr val="19FF7D"/>
      </a:solidFill>
      <a:round/>
    </a:ln>
    <a:effectLst>
      <a:outerShdw blurRad="63500" sx="102000" sy="102000" algn="c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Tahoma" panose="020B0604030504040204" pitchFamily="34" charset="0"/>
                <a:ea typeface="Tahoma" panose="020B0604030504040204" pitchFamily="34" charset="0"/>
                <a:cs typeface="Tahoma" panose="020B0604030504040204" pitchFamily="34" charset="0"/>
              </a:defRPr>
            </a:pPr>
            <a:r>
              <a:rPr lang="en-US" sz="2400">
                <a:latin typeface="Tahoma" panose="020B0604030504040204" pitchFamily="34" charset="0"/>
                <a:ea typeface="Tahoma" panose="020B0604030504040204" pitchFamily="34" charset="0"/>
                <a:cs typeface="Tahoma" panose="020B0604030504040204" pitchFamily="34" charset="0"/>
              </a:rPr>
              <a:t>Wellness Outcomes</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Tahoma" panose="020B0604030504040204" pitchFamily="34" charset="0"/>
              <a:ea typeface="Tahoma" panose="020B0604030504040204" pitchFamily="34" charset="0"/>
              <a:cs typeface="Tahoma" panose="020B0604030504040204" pitchFamily="34" charset="0"/>
            </a:defRPr>
          </a:pPr>
          <a:endParaRPr lang="en-US"/>
        </a:p>
      </c:txPr>
    </c:title>
    <c:autoTitleDeleted val="0"/>
    <c:plotArea>
      <c:layout/>
      <c:lineChart>
        <c:grouping val="standard"/>
        <c:varyColors val="0"/>
        <c:ser>
          <c:idx val="0"/>
          <c:order val="0"/>
          <c:tx>
            <c:strRef>
              <c:f>sample!$B$6</c:f>
              <c:strCache>
                <c:ptCount val="1"/>
                <c:pt idx="0">
                  <c:v>Anxiety</c:v>
                </c:pt>
              </c:strCache>
            </c:strRef>
          </c:tx>
          <c:spPr>
            <a:ln w="22225" cap="rnd">
              <a:solidFill>
                <a:srgbClr val="FF5050"/>
              </a:solidFill>
            </a:ln>
            <a:effectLst>
              <a:glow rad="139700">
                <a:schemeClr val="accent1">
                  <a:satMod val="175000"/>
                  <a:alpha val="14000"/>
                </a:schemeClr>
              </a:glow>
            </a:effectLst>
          </c:spPr>
          <c:marker>
            <c:symbol val="none"/>
          </c:marker>
          <c:cat>
            <c:strRef>
              <c:f>sample!$D$5:$M$5</c:f>
              <c:strCache>
                <c:ptCount val="10"/>
                <c:pt idx="0">
                  <c:v>Baseline</c:v>
                </c:pt>
                <c:pt idx="1">
                  <c:v>Milestone 1</c:v>
                </c:pt>
                <c:pt idx="2">
                  <c:v>Milestone 2</c:v>
                </c:pt>
                <c:pt idx="3">
                  <c:v>Milestone 3</c:v>
                </c:pt>
                <c:pt idx="4">
                  <c:v>Milestone 4</c:v>
                </c:pt>
                <c:pt idx="5">
                  <c:v>Milestone 5</c:v>
                </c:pt>
                <c:pt idx="6">
                  <c:v>Milestone 6</c:v>
                </c:pt>
                <c:pt idx="7">
                  <c:v>Milestone 7</c:v>
                </c:pt>
                <c:pt idx="8">
                  <c:v>Milestone 8</c:v>
                </c:pt>
                <c:pt idx="9">
                  <c:v>Final</c:v>
                </c:pt>
              </c:strCache>
            </c:strRef>
          </c:cat>
          <c:val>
            <c:numRef>
              <c:f>sample!$D$6:$M$6</c:f>
              <c:numCache>
                <c:formatCode>0%</c:formatCode>
                <c:ptCount val="10"/>
                <c:pt idx="0">
                  <c:v>0.7142857142857143</c:v>
                </c:pt>
                <c:pt idx="1">
                  <c:v>0.75</c:v>
                </c:pt>
                <c:pt idx="2">
                  <c:v>0.75</c:v>
                </c:pt>
                <c:pt idx="3">
                  <c:v>0.75</c:v>
                </c:pt>
                <c:pt idx="4">
                  <c:v>1</c:v>
                </c:pt>
                <c:pt idx="5">
                  <c:v>0.75</c:v>
                </c:pt>
                <c:pt idx="6">
                  <c:v>0.25</c:v>
                </c:pt>
                <c:pt idx="7">
                  <c:v>0.25</c:v>
                </c:pt>
                <c:pt idx="8">
                  <c:v>1E-3</c:v>
                </c:pt>
                <c:pt idx="9">
                  <c:v>0.14285714285714285</c:v>
                </c:pt>
              </c:numCache>
            </c:numRef>
          </c:val>
          <c:smooth val="0"/>
          <c:extLst>
            <c:ext xmlns:c16="http://schemas.microsoft.com/office/drawing/2014/chart" uri="{C3380CC4-5D6E-409C-BE32-E72D297353CC}">
              <c16:uniqueId val="{00000000-71B7-47DF-906E-21CD58EE96B1}"/>
            </c:ext>
          </c:extLst>
        </c:ser>
        <c:ser>
          <c:idx val="1"/>
          <c:order val="1"/>
          <c:tx>
            <c:strRef>
              <c:f>sample!$B$7</c:f>
              <c:strCache>
                <c:ptCount val="1"/>
                <c:pt idx="0">
                  <c:v>Depression</c:v>
                </c:pt>
              </c:strCache>
            </c:strRef>
          </c:tx>
          <c:spPr>
            <a:ln w="22225" cap="rnd">
              <a:solidFill>
                <a:srgbClr val="00B0F0"/>
              </a:solidFill>
            </a:ln>
            <a:effectLst>
              <a:glow rad="139700">
                <a:schemeClr val="accent2">
                  <a:satMod val="175000"/>
                  <a:alpha val="14000"/>
                </a:schemeClr>
              </a:glow>
            </a:effectLst>
          </c:spPr>
          <c:marker>
            <c:symbol val="none"/>
          </c:marker>
          <c:cat>
            <c:strRef>
              <c:f>sample!$D$5:$M$5</c:f>
              <c:strCache>
                <c:ptCount val="10"/>
                <c:pt idx="0">
                  <c:v>Baseline</c:v>
                </c:pt>
                <c:pt idx="1">
                  <c:v>Milestone 1</c:v>
                </c:pt>
                <c:pt idx="2">
                  <c:v>Milestone 2</c:v>
                </c:pt>
                <c:pt idx="3">
                  <c:v>Milestone 3</c:v>
                </c:pt>
                <c:pt idx="4">
                  <c:v>Milestone 4</c:v>
                </c:pt>
                <c:pt idx="5">
                  <c:v>Milestone 5</c:v>
                </c:pt>
                <c:pt idx="6">
                  <c:v>Milestone 6</c:v>
                </c:pt>
                <c:pt idx="7">
                  <c:v>Milestone 7</c:v>
                </c:pt>
                <c:pt idx="8">
                  <c:v>Milestone 8</c:v>
                </c:pt>
                <c:pt idx="9">
                  <c:v>Final</c:v>
                </c:pt>
              </c:strCache>
            </c:strRef>
          </c:cat>
          <c:val>
            <c:numRef>
              <c:f>sample!$D$7:$M$7</c:f>
              <c:numCache>
                <c:formatCode>0%</c:formatCode>
                <c:ptCount val="10"/>
                <c:pt idx="0">
                  <c:v>0.7</c:v>
                </c:pt>
                <c:pt idx="1">
                  <c:v>1</c:v>
                </c:pt>
                <c:pt idx="2">
                  <c:v>0.75</c:v>
                </c:pt>
                <c:pt idx="3">
                  <c:v>0.5</c:v>
                </c:pt>
                <c:pt idx="4">
                  <c:v>0.5</c:v>
                </c:pt>
                <c:pt idx="5">
                  <c:v>0.25</c:v>
                </c:pt>
                <c:pt idx="6">
                  <c:v>0.5</c:v>
                </c:pt>
                <c:pt idx="7">
                  <c:v>1E-3</c:v>
                </c:pt>
                <c:pt idx="8">
                  <c:v>0.25</c:v>
                </c:pt>
                <c:pt idx="9">
                  <c:v>0.16666666666666666</c:v>
                </c:pt>
              </c:numCache>
            </c:numRef>
          </c:val>
          <c:smooth val="0"/>
          <c:extLst>
            <c:ext xmlns:c16="http://schemas.microsoft.com/office/drawing/2014/chart" uri="{C3380CC4-5D6E-409C-BE32-E72D297353CC}">
              <c16:uniqueId val="{00000001-71B7-47DF-906E-21CD58EE96B1}"/>
            </c:ext>
          </c:extLst>
        </c:ser>
        <c:ser>
          <c:idx val="2"/>
          <c:order val="2"/>
          <c:tx>
            <c:strRef>
              <c:f>sample!$B$8</c:f>
              <c:strCache>
                <c:ptCount val="1"/>
                <c:pt idx="0">
                  <c:v>Addictiveness</c:v>
                </c:pt>
              </c:strCache>
            </c:strRef>
          </c:tx>
          <c:spPr>
            <a:ln w="22225" cap="rnd">
              <a:solidFill>
                <a:srgbClr val="FFFF00"/>
              </a:solidFill>
            </a:ln>
            <a:effectLst>
              <a:glow rad="139700">
                <a:schemeClr val="accent3">
                  <a:satMod val="175000"/>
                  <a:alpha val="14000"/>
                </a:schemeClr>
              </a:glow>
            </a:effectLst>
          </c:spPr>
          <c:marker>
            <c:symbol val="none"/>
          </c:marker>
          <c:cat>
            <c:strRef>
              <c:f>sample!$D$5:$M$5</c:f>
              <c:strCache>
                <c:ptCount val="10"/>
                <c:pt idx="0">
                  <c:v>Baseline</c:v>
                </c:pt>
                <c:pt idx="1">
                  <c:v>Milestone 1</c:v>
                </c:pt>
                <c:pt idx="2">
                  <c:v>Milestone 2</c:v>
                </c:pt>
                <c:pt idx="3">
                  <c:v>Milestone 3</c:v>
                </c:pt>
                <c:pt idx="4">
                  <c:v>Milestone 4</c:v>
                </c:pt>
                <c:pt idx="5">
                  <c:v>Milestone 5</c:v>
                </c:pt>
                <c:pt idx="6">
                  <c:v>Milestone 6</c:v>
                </c:pt>
                <c:pt idx="7">
                  <c:v>Milestone 7</c:v>
                </c:pt>
                <c:pt idx="8">
                  <c:v>Milestone 8</c:v>
                </c:pt>
                <c:pt idx="9">
                  <c:v>Final</c:v>
                </c:pt>
              </c:strCache>
            </c:strRef>
          </c:cat>
          <c:val>
            <c:numRef>
              <c:f>sample!$D$8:$M$8</c:f>
              <c:numCache>
                <c:formatCode>0%</c:formatCode>
                <c:ptCount val="10"/>
                <c:pt idx="0">
                  <c:v>0.4</c:v>
                </c:pt>
                <c:pt idx="1">
                  <c:v>0.5</c:v>
                </c:pt>
                <c:pt idx="2">
                  <c:v>1</c:v>
                </c:pt>
                <c:pt idx="3">
                  <c:v>0.5</c:v>
                </c:pt>
                <c:pt idx="4">
                  <c:v>0.75</c:v>
                </c:pt>
                <c:pt idx="5">
                  <c:v>0.25</c:v>
                </c:pt>
                <c:pt idx="6">
                  <c:v>0.25</c:v>
                </c:pt>
                <c:pt idx="7">
                  <c:v>1E-3</c:v>
                </c:pt>
                <c:pt idx="8">
                  <c:v>0.25</c:v>
                </c:pt>
                <c:pt idx="9">
                  <c:v>0.13333333333333333</c:v>
                </c:pt>
              </c:numCache>
            </c:numRef>
          </c:val>
          <c:smooth val="0"/>
          <c:extLst>
            <c:ext xmlns:c16="http://schemas.microsoft.com/office/drawing/2014/chart" uri="{C3380CC4-5D6E-409C-BE32-E72D297353CC}">
              <c16:uniqueId val="{00000002-71B7-47DF-906E-21CD58EE96B1}"/>
            </c:ext>
          </c:extLst>
        </c:ser>
        <c:dLbls>
          <c:showLegendKey val="0"/>
          <c:showVal val="0"/>
          <c:showCatName val="0"/>
          <c:showSerName val="0"/>
          <c:showPercent val="0"/>
          <c:showBubbleSize val="0"/>
        </c:dLbls>
        <c:smooth val="0"/>
        <c:axId val="534525823"/>
        <c:axId val="150700399"/>
      </c:lineChart>
      <c:catAx>
        <c:axId val="534525823"/>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50700399"/>
        <c:crosses val="autoZero"/>
        <c:auto val="1"/>
        <c:lblAlgn val="ctr"/>
        <c:lblOffset val="100"/>
        <c:noMultiLvlLbl val="0"/>
      </c:catAx>
      <c:valAx>
        <c:axId val="150700399"/>
        <c:scaling>
          <c:orientation val="minMax"/>
          <c:max val="1"/>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3452582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rgbClr val="32194B"/>
        </a:gs>
        <a:gs pos="40000">
          <a:srgbClr val="7030A0"/>
        </a:gs>
        <a:gs pos="60000">
          <a:srgbClr val="7030A0"/>
        </a:gs>
        <a:gs pos="100000">
          <a:srgbClr val="32194B"/>
        </a:gs>
      </a:gsLst>
      <a:lin ang="5400000" scaled="1"/>
    </a:gradFill>
    <a:ln w="28575" cap="flat" cmpd="sng" algn="ctr">
      <a:solidFill>
        <a:srgbClr val="19FF7D"/>
      </a:solidFill>
      <a:round/>
    </a:ln>
    <a:effectLst>
      <a:outerShdw blurRad="63500" sx="102000" sy="102000" algn="ctr"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anxiety!A1:N30"/><Relationship Id="rId7" Type="http://schemas.openxmlformats.org/officeDocument/2006/relationships/hyperlink" Target="https://med.stanford.edu/fastlab/research/imapp/msrs/_jcr_content/main/accordion/accordion_content3/download_256324296/file.res/PHQ9%20id%20date%2008.03.pdf" TargetMode="Externa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https://www.uofmhealth.org/sites/default/files/healthwise/media/pdf/hw/form_abn2339.pdf" TargetMode="External"/><Relationship Id="rId5" Type="http://schemas.openxmlformats.org/officeDocument/2006/relationships/hyperlink" Target="#addictiveness!A1:N30"/><Relationship Id="rId4" Type="http://schemas.openxmlformats.org/officeDocument/2006/relationships/hyperlink" Target="#depression!A1:N30"/></Relationships>
</file>

<file path=xl/drawings/_rels/drawing2.xml.rels><?xml version="1.0" encoding="UTF-8" standalone="yes"?>
<Relationships xmlns="http://schemas.openxmlformats.org/package/2006/relationships"><Relationship Id="rId3" Type="http://schemas.openxmlformats.org/officeDocument/2006/relationships/hyperlink" Target="#anxiety!A1:N30"/><Relationship Id="rId7" Type="http://schemas.openxmlformats.org/officeDocument/2006/relationships/hyperlink" Target="https://med.stanford.edu/fastlab/research/imapp/msrs/_jcr_content/main/accordion/accordion_content3/download_256324296/file.res/PHQ9%20id%20date%2008.03.pdf" TargetMode="External"/><Relationship Id="rId2" Type="http://schemas.openxmlformats.org/officeDocument/2006/relationships/chart" Target="../charts/chart2.xml"/><Relationship Id="rId1" Type="http://schemas.openxmlformats.org/officeDocument/2006/relationships/image" Target="../media/image1.png"/><Relationship Id="rId6" Type="http://schemas.openxmlformats.org/officeDocument/2006/relationships/hyperlink" Target="https://www.uofmhealth.org/sites/default/files/healthwise/media/pdf/hw/form_abn2339.pdf" TargetMode="External"/><Relationship Id="rId5" Type="http://schemas.openxmlformats.org/officeDocument/2006/relationships/hyperlink" Target="#addictiveness!A1:N30"/><Relationship Id="rId4" Type="http://schemas.openxmlformats.org/officeDocument/2006/relationships/hyperlink" Target="#depression!A1:N30"/></Relationships>
</file>

<file path=xl/drawings/drawing1.xml><?xml version="1.0" encoding="utf-8"?>
<xdr:wsDr xmlns:xdr="http://schemas.openxmlformats.org/drawingml/2006/spreadsheetDrawing" xmlns:a="http://schemas.openxmlformats.org/drawingml/2006/main">
  <xdr:oneCellAnchor>
    <xdr:from>
      <xdr:col>13</xdr:col>
      <xdr:colOff>18626</xdr:colOff>
      <xdr:row>0</xdr:row>
      <xdr:rowOff>0</xdr:rowOff>
    </xdr:from>
    <xdr:ext cx="6564378" cy="3362551"/>
    <xdr:pic>
      <xdr:nvPicPr>
        <xdr:cNvPr id="2" name="value frame PNP" hidden="1">
          <a:extLst>
            <a:ext uri="{FF2B5EF4-FFF2-40B4-BE49-F238E27FC236}">
              <a16:creationId xmlns:a16="http://schemas.microsoft.com/office/drawing/2014/main" id="{5E6A3E3E-FCCC-458D-81A7-2BED5910EF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5926" y="0"/>
          <a:ext cx="6564378" cy="3362551"/>
        </a:xfrm>
        <a:prstGeom prst="rect">
          <a:avLst/>
        </a:prstGeom>
      </xdr:spPr>
    </xdr:pic>
    <xdr:clientData/>
  </xdr:oneCellAnchor>
  <xdr:twoCellAnchor>
    <xdr:from>
      <xdr:col>1</xdr:col>
      <xdr:colOff>0</xdr:colOff>
      <xdr:row>9</xdr:row>
      <xdr:rowOff>0</xdr:rowOff>
    </xdr:from>
    <xdr:to>
      <xdr:col>12</xdr:col>
      <xdr:colOff>463550</xdr:colOff>
      <xdr:row>19</xdr:row>
      <xdr:rowOff>203200</xdr:rowOff>
    </xdr:to>
    <xdr:graphicFrame macro="">
      <xdr:nvGraphicFramePr>
        <xdr:cNvPr id="3" name="Display Chart">
          <a:extLst>
            <a:ext uri="{FF2B5EF4-FFF2-40B4-BE49-F238E27FC236}">
              <a16:creationId xmlns:a16="http://schemas.microsoft.com/office/drawing/2014/main" id="{AA393307-F849-4C2B-A1CB-8CF1AEB292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31750</xdr:colOff>
      <xdr:row>21</xdr:row>
      <xdr:rowOff>63500</xdr:rowOff>
    </xdr:from>
    <xdr:to>
      <xdr:col>12</xdr:col>
      <xdr:colOff>495300</xdr:colOff>
      <xdr:row>22</xdr:row>
      <xdr:rowOff>175260</xdr:rowOff>
    </xdr:to>
    <xdr:grpSp>
      <xdr:nvGrpSpPr>
        <xdr:cNvPr id="4" name="navigation bar top">
          <a:extLst>
            <a:ext uri="{FF2B5EF4-FFF2-40B4-BE49-F238E27FC236}">
              <a16:creationId xmlns:a16="http://schemas.microsoft.com/office/drawing/2014/main" id="{1BF1E5E1-126B-4828-B29C-7341CEF9E024}"/>
            </a:ext>
          </a:extLst>
        </xdr:cNvPr>
        <xdr:cNvGrpSpPr/>
      </xdr:nvGrpSpPr>
      <xdr:grpSpPr>
        <a:xfrm>
          <a:off x="139700" y="6286500"/>
          <a:ext cx="6172200" cy="365760"/>
          <a:chOff x="177800" y="11455400"/>
          <a:chExt cx="6172200" cy="365760"/>
        </a:xfrm>
      </xdr:grpSpPr>
      <xdr:sp macro="" textlink="">
        <xdr:nvSpPr>
          <xdr:cNvPr id="5" name="wellness menu">
            <a:extLst>
              <a:ext uri="{FF2B5EF4-FFF2-40B4-BE49-F238E27FC236}">
                <a16:creationId xmlns:a16="http://schemas.microsoft.com/office/drawing/2014/main" id="{34F24228-CAD5-6437-EF31-394F90972164}"/>
              </a:ext>
            </a:extLst>
          </xdr:cNvPr>
          <xdr:cNvSpPr/>
        </xdr:nvSpPr>
        <xdr:spPr>
          <a:xfrm>
            <a:off x="177800" y="11455400"/>
            <a:ext cx="6172200" cy="365760"/>
          </a:xfrm>
          <a:prstGeom prst="rect">
            <a:avLst/>
          </a:prstGeom>
          <a:solidFill>
            <a:srgbClr val="19FF7D"/>
          </a:solidFill>
          <a:ln>
            <a:solidFill>
              <a:schemeClr val="bg1"/>
            </a:solidFill>
          </a:ln>
          <a:effectLst>
            <a:outerShdw blurRad="63500" sx="101000" sy="101000" algn="ctr" rotWithShape="0">
              <a:prstClr val="black">
                <a:alpha val="8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6" name="Group 5">
            <a:extLst>
              <a:ext uri="{FF2B5EF4-FFF2-40B4-BE49-F238E27FC236}">
                <a16:creationId xmlns:a16="http://schemas.microsoft.com/office/drawing/2014/main" id="{39D5D1DA-A585-55E3-B29B-4BD2ECBC3D2F}"/>
              </a:ext>
            </a:extLst>
          </xdr:cNvPr>
          <xdr:cNvGrpSpPr/>
        </xdr:nvGrpSpPr>
        <xdr:grpSpPr>
          <a:xfrm>
            <a:off x="292100" y="11493500"/>
            <a:ext cx="5911850" cy="274320"/>
            <a:chOff x="285750" y="11493500"/>
            <a:chExt cx="5911850" cy="274320"/>
          </a:xfrm>
        </xdr:grpSpPr>
        <xdr:sp macro="" textlink="">
          <xdr:nvSpPr>
            <xdr:cNvPr id="7" name="anxiety">
              <a:hlinkClick xmlns:r="http://schemas.openxmlformats.org/officeDocument/2006/relationships" r:id="rId3"/>
              <a:extLst>
                <a:ext uri="{FF2B5EF4-FFF2-40B4-BE49-F238E27FC236}">
                  <a16:creationId xmlns:a16="http://schemas.microsoft.com/office/drawing/2014/main" id="{A0A71D01-75EF-68D1-1339-6B7CDA7DA929}"/>
                </a:ext>
              </a:extLst>
            </xdr:cNvPr>
            <xdr:cNvSpPr/>
          </xdr:nvSpPr>
          <xdr:spPr>
            <a:xfrm>
              <a:off x="285750" y="11493500"/>
              <a:ext cx="1828800" cy="274320"/>
            </a:xfrm>
            <a:prstGeom prst="roundRect">
              <a:avLst>
                <a:gd name="adj" fmla="val 22222"/>
              </a:avLst>
            </a:prstGeom>
            <a:solidFill>
              <a:srgbClr val="FF505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cs typeface="Arial" panose="020B0604020202020204" pitchFamily="34" charset="0"/>
                </a:rPr>
                <a:t>anxiety</a:t>
              </a:r>
            </a:p>
          </xdr:txBody>
        </xdr:sp>
        <xdr:sp macro="" textlink="">
          <xdr:nvSpPr>
            <xdr:cNvPr id="8" name="depression">
              <a:hlinkClick xmlns:r="http://schemas.openxmlformats.org/officeDocument/2006/relationships" r:id="rId4" tooltip="click to go to the DEPRESSION tab"/>
              <a:extLst>
                <a:ext uri="{FF2B5EF4-FFF2-40B4-BE49-F238E27FC236}">
                  <a16:creationId xmlns:a16="http://schemas.microsoft.com/office/drawing/2014/main" id="{B4D33926-790B-7E3D-F4A1-E850BFC84BE7}"/>
                </a:ext>
              </a:extLst>
            </xdr:cNvPr>
            <xdr:cNvSpPr/>
          </xdr:nvSpPr>
          <xdr:spPr>
            <a:xfrm>
              <a:off x="2330450" y="11493500"/>
              <a:ext cx="1828800" cy="274320"/>
            </a:xfrm>
            <a:prstGeom prst="roundRect">
              <a:avLst>
                <a:gd name="adj" fmla="val 17593"/>
              </a:avLst>
            </a:prstGeom>
            <a:solidFill>
              <a:srgbClr val="00B0F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ea typeface="Tahoma" panose="020B0604030504040204" pitchFamily="34" charset="0"/>
                  <a:cs typeface="Arial" panose="020B0604020202020204" pitchFamily="34" charset="0"/>
                </a:rPr>
                <a:t>depression</a:t>
              </a:r>
              <a:endParaRPr lang="en-US" sz="1200" b="1">
                <a:effectLst>
                  <a:glow rad="76200">
                    <a:schemeClr val="tx1"/>
                  </a:glow>
                </a:effectLst>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9" name="addictiveness">
              <a:hlinkClick xmlns:r="http://schemas.openxmlformats.org/officeDocument/2006/relationships" r:id="rId5" tooltip="Click to go to the ADDICTIVENESS tab"/>
              <a:extLst>
                <a:ext uri="{FF2B5EF4-FFF2-40B4-BE49-F238E27FC236}">
                  <a16:creationId xmlns:a16="http://schemas.microsoft.com/office/drawing/2014/main" id="{B06F9716-ED09-B973-A25A-BEA6649CD547}"/>
                </a:ext>
              </a:extLst>
            </xdr:cNvPr>
            <xdr:cNvSpPr/>
          </xdr:nvSpPr>
          <xdr:spPr>
            <a:xfrm>
              <a:off x="4368800" y="11493500"/>
              <a:ext cx="1828800" cy="274320"/>
            </a:xfrm>
            <a:prstGeom prst="roundRect">
              <a:avLst>
                <a:gd name="adj" fmla="val 24537"/>
              </a:avLst>
            </a:prstGeom>
            <a:solidFill>
              <a:srgbClr val="FFFF0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cs typeface="Arial" panose="020B0604020202020204" pitchFamily="34" charset="0"/>
                </a:rPr>
                <a:t>addictiveness</a:t>
              </a:r>
            </a:p>
          </xdr:txBody>
        </xdr:sp>
      </xdr:grpSp>
    </xdr:grpSp>
    <xdr:clientData/>
  </xdr:twoCellAnchor>
  <xdr:twoCellAnchor>
    <xdr:from>
      <xdr:col>17</xdr:col>
      <xdr:colOff>330200</xdr:colOff>
      <xdr:row>532</xdr:row>
      <xdr:rowOff>88900</xdr:rowOff>
    </xdr:from>
    <xdr:to>
      <xdr:col>23</xdr:col>
      <xdr:colOff>444500</xdr:colOff>
      <xdr:row>538</xdr:row>
      <xdr:rowOff>95250</xdr:rowOff>
    </xdr:to>
    <xdr:sp macro="" textlink="">
      <xdr:nvSpPr>
        <xdr:cNvPr id="10" name="rule out">
          <a:extLst>
            <a:ext uri="{FF2B5EF4-FFF2-40B4-BE49-F238E27FC236}">
              <a16:creationId xmlns:a16="http://schemas.microsoft.com/office/drawing/2014/main" id="{550DA827-AACC-4B86-84CC-B4E2FFC80F4C}"/>
            </a:ext>
          </a:extLst>
        </xdr:cNvPr>
        <xdr:cNvSpPr txBox="1"/>
      </xdr:nvSpPr>
      <xdr:spPr>
        <a:xfrm>
          <a:off x="7924800" y="105340150"/>
          <a:ext cx="3238500" cy="99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RULE OUT: </a:t>
          </a:r>
        </a:p>
        <a:p>
          <a:r>
            <a:rPr lang="en-US" sz="1100"/>
            <a:t>Can the provider or anyone else (other than the the AI) attribute RI's</a:t>
          </a:r>
          <a:r>
            <a:rPr lang="en-US" sz="1100" baseline="0"/>
            <a:t> changing wellness outcomes to factors outside of the identified AIs? If so, name some possibilities. How can these be measured?</a:t>
          </a:r>
          <a:endParaRPr lang="en-US" sz="1100"/>
        </a:p>
      </xdr:txBody>
    </xdr:sp>
    <xdr:clientData/>
  </xdr:twoCellAnchor>
  <xdr:twoCellAnchor>
    <xdr:from>
      <xdr:col>8</xdr:col>
      <xdr:colOff>76200</xdr:colOff>
      <xdr:row>24</xdr:row>
      <xdr:rowOff>82550</xdr:rowOff>
    </xdr:from>
    <xdr:to>
      <xdr:col>13</xdr:col>
      <xdr:colOff>6350</xdr:colOff>
      <xdr:row>25</xdr:row>
      <xdr:rowOff>1270</xdr:rowOff>
    </xdr:to>
    <xdr:sp macro="" textlink="">
      <xdr:nvSpPr>
        <xdr:cNvPr id="12" name="psychometric tool">
          <a:hlinkClick xmlns:r="http://schemas.openxmlformats.org/officeDocument/2006/relationships" r:id="rId6"/>
          <a:extLst>
            <a:ext uri="{FF2B5EF4-FFF2-40B4-BE49-F238E27FC236}">
              <a16:creationId xmlns:a16="http://schemas.microsoft.com/office/drawing/2014/main" id="{EB15F8DC-6370-4DFC-AA07-34F492FC50CA}"/>
            </a:ext>
          </a:extLst>
        </xdr:cNvPr>
        <xdr:cNvSpPr/>
      </xdr:nvSpPr>
      <xdr:spPr>
        <a:xfrm>
          <a:off x="3829050" y="7067550"/>
          <a:ext cx="2514600" cy="236220"/>
        </a:xfrm>
        <a:prstGeom prst="roundRect">
          <a:avLst/>
        </a:prstGeom>
        <a:solidFill>
          <a:srgbClr val="006432"/>
        </a:solidFill>
        <a:ln>
          <a:noFill/>
        </a:ln>
        <a:effectLst>
          <a:innerShdw blurRad="114300">
            <a:srgbClr val="19FF7D"/>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18288" rtlCol="0" anchor="ctr"/>
        <a:lstStyle/>
        <a:p>
          <a:pPr algn="ctr"/>
          <a:r>
            <a:rPr lang="en-US" sz="1200" b="1">
              <a:solidFill>
                <a:srgbClr val="19FF7D"/>
              </a:solidFill>
              <a:latin typeface="Arial" panose="020B0604020202020204" pitchFamily="34" charset="0"/>
              <a:cs typeface="Arial" panose="020B0604020202020204" pitchFamily="34" charset="0"/>
            </a:rPr>
            <a:t>psychometric tool:</a:t>
          </a:r>
          <a:r>
            <a:rPr lang="en-US" sz="1200" b="1" baseline="0">
              <a:solidFill>
                <a:srgbClr val="19FF7D"/>
              </a:solidFill>
              <a:latin typeface="Arial" panose="020B0604020202020204" pitchFamily="34" charset="0"/>
              <a:cs typeface="Arial" panose="020B0604020202020204" pitchFamily="34" charset="0"/>
            </a:rPr>
            <a:t> </a:t>
          </a:r>
          <a:r>
            <a:rPr lang="en-US" sz="1200" b="1">
              <a:solidFill>
                <a:srgbClr val="19FF7D"/>
              </a:solidFill>
              <a:latin typeface="Arial" panose="020B0604020202020204" pitchFamily="34" charset="0"/>
              <a:cs typeface="Arial" panose="020B0604020202020204" pitchFamily="34" charset="0"/>
            </a:rPr>
            <a:t>GAD-7 pdf</a:t>
          </a:r>
        </a:p>
      </xdr:txBody>
    </xdr:sp>
    <xdr:clientData/>
  </xdr:twoCellAnchor>
  <xdr:twoCellAnchor>
    <xdr:from>
      <xdr:col>8</xdr:col>
      <xdr:colOff>76200</xdr:colOff>
      <xdr:row>25</xdr:row>
      <xdr:rowOff>63500</xdr:rowOff>
    </xdr:from>
    <xdr:to>
      <xdr:col>13</xdr:col>
      <xdr:colOff>6350</xdr:colOff>
      <xdr:row>26</xdr:row>
      <xdr:rowOff>1270</xdr:rowOff>
    </xdr:to>
    <xdr:sp macro="" textlink="">
      <xdr:nvSpPr>
        <xdr:cNvPr id="13" name="psychometric tool">
          <a:hlinkClick xmlns:r="http://schemas.openxmlformats.org/officeDocument/2006/relationships" r:id="rId7"/>
          <a:extLst>
            <a:ext uri="{FF2B5EF4-FFF2-40B4-BE49-F238E27FC236}">
              <a16:creationId xmlns:a16="http://schemas.microsoft.com/office/drawing/2014/main" id="{490C2B4A-2694-4DB9-9ACC-97B2093E7206}"/>
            </a:ext>
          </a:extLst>
        </xdr:cNvPr>
        <xdr:cNvSpPr/>
      </xdr:nvSpPr>
      <xdr:spPr>
        <a:xfrm>
          <a:off x="3829050" y="7366000"/>
          <a:ext cx="2514600" cy="255270"/>
        </a:xfrm>
        <a:prstGeom prst="roundRect">
          <a:avLst/>
        </a:prstGeom>
        <a:solidFill>
          <a:srgbClr val="006432"/>
        </a:solidFill>
        <a:ln>
          <a:noFill/>
        </a:ln>
        <a:effectLst>
          <a:innerShdw blurRad="114300">
            <a:srgbClr val="19FF7D"/>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18288" rtlCol="0" anchor="ctr"/>
        <a:lstStyle/>
        <a:p>
          <a:pPr algn="ctr"/>
          <a:r>
            <a:rPr lang="en-US" sz="1200" b="1">
              <a:solidFill>
                <a:srgbClr val="19FF7D"/>
              </a:solidFill>
              <a:latin typeface="Arial" panose="020B0604020202020204" pitchFamily="34" charset="0"/>
              <a:cs typeface="Arial" panose="020B0604020202020204" pitchFamily="34" charset="0"/>
            </a:rPr>
            <a:t>psychometric tool:</a:t>
          </a:r>
          <a:r>
            <a:rPr lang="en-US" sz="1200" b="1" baseline="0">
              <a:solidFill>
                <a:srgbClr val="19FF7D"/>
              </a:solidFill>
              <a:latin typeface="Arial" panose="020B0604020202020204" pitchFamily="34" charset="0"/>
              <a:cs typeface="Arial" panose="020B0604020202020204" pitchFamily="34" charset="0"/>
            </a:rPr>
            <a:t> </a:t>
          </a:r>
          <a:r>
            <a:rPr lang="en-US" sz="1200" b="1">
              <a:solidFill>
                <a:srgbClr val="19FF7D"/>
              </a:solidFill>
              <a:latin typeface="Arial" panose="020B0604020202020204" pitchFamily="34" charset="0"/>
              <a:cs typeface="Arial" panose="020B0604020202020204" pitchFamily="34" charset="0"/>
            </a:rPr>
            <a:t>PHQ-9 pdf</a:t>
          </a:r>
        </a:p>
      </xdr:txBody>
    </xdr:sp>
    <xdr:clientData/>
  </xdr:twoCellAnchor>
  <xdr:twoCellAnchor>
    <xdr:from>
      <xdr:col>1</xdr:col>
      <xdr:colOff>4536</xdr:colOff>
      <xdr:row>264</xdr:row>
      <xdr:rowOff>67128</xdr:rowOff>
    </xdr:from>
    <xdr:to>
      <xdr:col>12</xdr:col>
      <xdr:colOff>468086</xdr:colOff>
      <xdr:row>265</xdr:row>
      <xdr:rowOff>46445</xdr:rowOff>
    </xdr:to>
    <xdr:grpSp>
      <xdr:nvGrpSpPr>
        <xdr:cNvPr id="14" name="navigation bar bottom">
          <a:extLst>
            <a:ext uri="{FF2B5EF4-FFF2-40B4-BE49-F238E27FC236}">
              <a16:creationId xmlns:a16="http://schemas.microsoft.com/office/drawing/2014/main" id="{6C2C636C-5996-4515-B5B8-B5CB96958039}"/>
            </a:ext>
          </a:extLst>
        </xdr:cNvPr>
        <xdr:cNvGrpSpPr/>
      </xdr:nvGrpSpPr>
      <xdr:grpSpPr>
        <a:xfrm>
          <a:off x="112486" y="94491628"/>
          <a:ext cx="6172200" cy="360317"/>
          <a:chOff x="177800" y="11455400"/>
          <a:chExt cx="6172200" cy="365760"/>
        </a:xfrm>
      </xdr:grpSpPr>
      <xdr:sp macro="" textlink="">
        <xdr:nvSpPr>
          <xdr:cNvPr id="15" name="wellness menu">
            <a:extLst>
              <a:ext uri="{FF2B5EF4-FFF2-40B4-BE49-F238E27FC236}">
                <a16:creationId xmlns:a16="http://schemas.microsoft.com/office/drawing/2014/main" id="{FB3E2AB6-DD24-FDF9-F629-DB75C603AB14}"/>
              </a:ext>
            </a:extLst>
          </xdr:cNvPr>
          <xdr:cNvSpPr/>
        </xdr:nvSpPr>
        <xdr:spPr>
          <a:xfrm>
            <a:off x="177800" y="11455400"/>
            <a:ext cx="6172200" cy="365760"/>
          </a:xfrm>
          <a:prstGeom prst="rect">
            <a:avLst/>
          </a:prstGeom>
          <a:solidFill>
            <a:srgbClr val="19FF7D"/>
          </a:solidFill>
          <a:ln>
            <a:solidFill>
              <a:schemeClr val="bg1"/>
            </a:solidFill>
          </a:ln>
          <a:effectLst>
            <a:outerShdw blurRad="63500" sx="101000" sy="101000" algn="ctr" rotWithShape="0">
              <a:prstClr val="black">
                <a:alpha val="8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6" name="Group 15">
            <a:extLst>
              <a:ext uri="{FF2B5EF4-FFF2-40B4-BE49-F238E27FC236}">
                <a16:creationId xmlns:a16="http://schemas.microsoft.com/office/drawing/2014/main" id="{DBE7A871-1941-2499-EF34-C4BE00977B04}"/>
              </a:ext>
            </a:extLst>
          </xdr:cNvPr>
          <xdr:cNvGrpSpPr/>
        </xdr:nvGrpSpPr>
        <xdr:grpSpPr>
          <a:xfrm>
            <a:off x="292100" y="11493500"/>
            <a:ext cx="5911850" cy="274320"/>
            <a:chOff x="285750" y="11493500"/>
            <a:chExt cx="5911850" cy="274320"/>
          </a:xfrm>
        </xdr:grpSpPr>
        <xdr:sp macro="" textlink="">
          <xdr:nvSpPr>
            <xdr:cNvPr id="17" name="anxiety">
              <a:extLst>
                <a:ext uri="{FF2B5EF4-FFF2-40B4-BE49-F238E27FC236}">
                  <a16:creationId xmlns:a16="http://schemas.microsoft.com/office/drawing/2014/main" id="{74F0CB09-C773-C43A-F935-4B0920C481E4}"/>
                </a:ext>
              </a:extLst>
            </xdr:cNvPr>
            <xdr:cNvSpPr/>
          </xdr:nvSpPr>
          <xdr:spPr>
            <a:xfrm>
              <a:off x="285750" y="11493500"/>
              <a:ext cx="1828800" cy="274320"/>
            </a:xfrm>
            <a:prstGeom prst="roundRect">
              <a:avLst>
                <a:gd name="adj" fmla="val 22222"/>
              </a:avLst>
            </a:prstGeom>
            <a:solidFill>
              <a:srgbClr val="FF505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cs typeface="Arial" panose="020B0604020202020204" pitchFamily="34" charset="0"/>
                </a:rPr>
                <a:t>anxiety</a:t>
              </a:r>
            </a:p>
          </xdr:txBody>
        </xdr:sp>
        <xdr:sp macro="" textlink="">
          <xdr:nvSpPr>
            <xdr:cNvPr id="18" name="depression">
              <a:extLst>
                <a:ext uri="{FF2B5EF4-FFF2-40B4-BE49-F238E27FC236}">
                  <a16:creationId xmlns:a16="http://schemas.microsoft.com/office/drawing/2014/main" id="{91CBFC06-7501-166C-C4DD-C6F59802D93B}"/>
                </a:ext>
              </a:extLst>
            </xdr:cNvPr>
            <xdr:cNvSpPr/>
          </xdr:nvSpPr>
          <xdr:spPr>
            <a:xfrm>
              <a:off x="2330450" y="11493500"/>
              <a:ext cx="1828800" cy="274320"/>
            </a:xfrm>
            <a:prstGeom prst="roundRect">
              <a:avLst>
                <a:gd name="adj" fmla="val 17593"/>
              </a:avLst>
            </a:prstGeom>
            <a:solidFill>
              <a:srgbClr val="00B0F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ea typeface="Tahoma" panose="020B0604030504040204" pitchFamily="34" charset="0"/>
                  <a:cs typeface="Arial" panose="020B0604020202020204" pitchFamily="34" charset="0"/>
                </a:rPr>
                <a:t>depression</a:t>
              </a:r>
              <a:endParaRPr lang="en-US" sz="1200" b="1">
                <a:effectLst>
                  <a:glow rad="76200">
                    <a:schemeClr val="tx1"/>
                  </a:glow>
                </a:effectLst>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19" name="addictiveness">
              <a:extLst>
                <a:ext uri="{FF2B5EF4-FFF2-40B4-BE49-F238E27FC236}">
                  <a16:creationId xmlns:a16="http://schemas.microsoft.com/office/drawing/2014/main" id="{662EFC4C-91D1-A4DF-ACB4-6A5F8BA9FE0F}"/>
                </a:ext>
              </a:extLst>
            </xdr:cNvPr>
            <xdr:cNvSpPr/>
          </xdr:nvSpPr>
          <xdr:spPr>
            <a:xfrm>
              <a:off x="4368800" y="11493500"/>
              <a:ext cx="1828800" cy="274320"/>
            </a:xfrm>
            <a:prstGeom prst="roundRect">
              <a:avLst>
                <a:gd name="adj" fmla="val 24537"/>
              </a:avLst>
            </a:prstGeom>
            <a:solidFill>
              <a:srgbClr val="FFFF0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cs typeface="Arial" panose="020B0604020202020204" pitchFamily="34" charset="0"/>
                </a:rPr>
                <a:t>addictiveness</a:t>
              </a:r>
            </a:p>
          </xdr:txBody>
        </xdr:sp>
      </xdr:grpSp>
    </xdr:grpSp>
    <xdr:clientData/>
  </xdr:twoCellAnchor>
  <xdr:twoCellAnchor>
    <xdr:from>
      <xdr:col>1</xdr:col>
      <xdr:colOff>12700</xdr:colOff>
      <xdr:row>775</xdr:row>
      <xdr:rowOff>63500</xdr:rowOff>
    </xdr:from>
    <xdr:to>
      <xdr:col>22</xdr:col>
      <xdr:colOff>171450</xdr:colOff>
      <xdr:row>775</xdr:row>
      <xdr:rowOff>109219</xdr:rowOff>
    </xdr:to>
    <xdr:sp macro="" textlink="">
      <xdr:nvSpPr>
        <xdr:cNvPr id="20" name="TextBox 19">
          <a:extLst>
            <a:ext uri="{FF2B5EF4-FFF2-40B4-BE49-F238E27FC236}">
              <a16:creationId xmlns:a16="http://schemas.microsoft.com/office/drawing/2014/main" id="{40BE5531-5576-03A5-7259-89976C2AB6AC}"/>
            </a:ext>
          </a:extLst>
        </xdr:cNvPr>
        <xdr:cNvSpPr txBox="1"/>
      </xdr:nvSpPr>
      <xdr:spPr>
        <a:xfrm>
          <a:off x="120650" y="151212550"/>
          <a:ext cx="1024890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When we can credit your</a:t>
          </a:r>
          <a:r>
            <a:rPr lang="en-US" sz="1100" baseline="0"/>
            <a:t> sponsors for improving your wellness by enabling you to resolve your stubborn problem, we can measurably verify their legitimacy.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18626</xdr:colOff>
      <xdr:row>0</xdr:row>
      <xdr:rowOff>0</xdr:rowOff>
    </xdr:from>
    <xdr:ext cx="6564378" cy="3362551"/>
    <xdr:pic>
      <xdr:nvPicPr>
        <xdr:cNvPr id="2" name="value frame PNP" hidden="1">
          <a:extLst>
            <a:ext uri="{FF2B5EF4-FFF2-40B4-BE49-F238E27FC236}">
              <a16:creationId xmlns:a16="http://schemas.microsoft.com/office/drawing/2014/main" id="{FD9810E8-9C40-4121-950B-E30B9E9E19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5926" y="0"/>
          <a:ext cx="6564378" cy="3362551"/>
        </a:xfrm>
        <a:prstGeom prst="rect">
          <a:avLst/>
        </a:prstGeom>
      </xdr:spPr>
    </xdr:pic>
    <xdr:clientData/>
  </xdr:oneCellAnchor>
  <xdr:twoCellAnchor>
    <xdr:from>
      <xdr:col>1</xdr:col>
      <xdr:colOff>0</xdr:colOff>
      <xdr:row>9</xdr:row>
      <xdr:rowOff>0</xdr:rowOff>
    </xdr:from>
    <xdr:to>
      <xdr:col>12</xdr:col>
      <xdr:colOff>463550</xdr:colOff>
      <xdr:row>19</xdr:row>
      <xdr:rowOff>203200</xdr:rowOff>
    </xdr:to>
    <xdr:graphicFrame macro="">
      <xdr:nvGraphicFramePr>
        <xdr:cNvPr id="3" name="Display Chart">
          <a:extLst>
            <a:ext uri="{FF2B5EF4-FFF2-40B4-BE49-F238E27FC236}">
              <a16:creationId xmlns:a16="http://schemas.microsoft.com/office/drawing/2014/main" id="{9311EE2A-627B-4C40-AE0C-F4F632638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31750</xdr:colOff>
      <xdr:row>21</xdr:row>
      <xdr:rowOff>63500</xdr:rowOff>
    </xdr:from>
    <xdr:to>
      <xdr:col>12</xdr:col>
      <xdr:colOff>495300</xdr:colOff>
      <xdr:row>22</xdr:row>
      <xdr:rowOff>175260</xdr:rowOff>
    </xdr:to>
    <xdr:grpSp>
      <xdr:nvGrpSpPr>
        <xdr:cNvPr id="4" name="navigation bar top">
          <a:extLst>
            <a:ext uri="{FF2B5EF4-FFF2-40B4-BE49-F238E27FC236}">
              <a16:creationId xmlns:a16="http://schemas.microsoft.com/office/drawing/2014/main" id="{C3307E6F-D73C-41F5-AF8C-DC27B803491D}"/>
            </a:ext>
          </a:extLst>
        </xdr:cNvPr>
        <xdr:cNvGrpSpPr/>
      </xdr:nvGrpSpPr>
      <xdr:grpSpPr>
        <a:xfrm>
          <a:off x="139700" y="6286500"/>
          <a:ext cx="6172200" cy="365760"/>
          <a:chOff x="177800" y="11455400"/>
          <a:chExt cx="6172200" cy="365760"/>
        </a:xfrm>
      </xdr:grpSpPr>
      <xdr:sp macro="" textlink="">
        <xdr:nvSpPr>
          <xdr:cNvPr id="5" name="wellness menu">
            <a:extLst>
              <a:ext uri="{FF2B5EF4-FFF2-40B4-BE49-F238E27FC236}">
                <a16:creationId xmlns:a16="http://schemas.microsoft.com/office/drawing/2014/main" id="{B2F083B2-A616-D460-EFF7-277C267587F1}"/>
              </a:ext>
            </a:extLst>
          </xdr:cNvPr>
          <xdr:cNvSpPr/>
        </xdr:nvSpPr>
        <xdr:spPr>
          <a:xfrm>
            <a:off x="177800" y="11455400"/>
            <a:ext cx="6172200" cy="365760"/>
          </a:xfrm>
          <a:prstGeom prst="rect">
            <a:avLst/>
          </a:prstGeom>
          <a:solidFill>
            <a:srgbClr val="19FF7D"/>
          </a:solidFill>
          <a:ln>
            <a:solidFill>
              <a:schemeClr val="bg1"/>
            </a:solidFill>
          </a:ln>
          <a:effectLst>
            <a:outerShdw blurRad="63500" sx="101000" sy="101000" algn="ctr" rotWithShape="0">
              <a:prstClr val="black">
                <a:alpha val="8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6" name="Group 5">
            <a:extLst>
              <a:ext uri="{FF2B5EF4-FFF2-40B4-BE49-F238E27FC236}">
                <a16:creationId xmlns:a16="http://schemas.microsoft.com/office/drawing/2014/main" id="{88FA7D35-45BE-F550-55BF-E35CAEE6A134}"/>
              </a:ext>
            </a:extLst>
          </xdr:cNvPr>
          <xdr:cNvGrpSpPr/>
        </xdr:nvGrpSpPr>
        <xdr:grpSpPr>
          <a:xfrm>
            <a:off x="292100" y="11493500"/>
            <a:ext cx="5911850" cy="274320"/>
            <a:chOff x="285750" y="11493500"/>
            <a:chExt cx="5911850" cy="274320"/>
          </a:xfrm>
        </xdr:grpSpPr>
        <xdr:sp macro="" textlink="">
          <xdr:nvSpPr>
            <xdr:cNvPr id="7" name="anxiety">
              <a:hlinkClick xmlns:r="http://schemas.openxmlformats.org/officeDocument/2006/relationships" r:id="rId3"/>
              <a:extLst>
                <a:ext uri="{FF2B5EF4-FFF2-40B4-BE49-F238E27FC236}">
                  <a16:creationId xmlns:a16="http://schemas.microsoft.com/office/drawing/2014/main" id="{F133256C-C89E-11A4-5297-3A7822F10B74}"/>
                </a:ext>
              </a:extLst>
            </xdr:cNvPr>
            <xdr:cNvSpPr/>
          </xdr:nvSpPr>
          <xdr:spPr>
            <a:xfrm>
              <a:off x="285750" y="11493500"/>
              <a:ext cx="1828800" cy="274320"/>
            </a:xfrm>
            <a:prstGeom prst="roundRect">
              <a:avLst>
                <a:gd name="adj" fmla="val 22222"/>
              </a:avLst>
            </a:prstGeom>
            <a:solidFill>
              <a:srgbClr val="FF505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cs typeface="Arial" panose="020B0604020202020204" pitchFamily="34" charset="0"/>
                </a:rPr>
                <a:t>anxiety</a:t>
              </a:r>
            </a:p>
          </xdr:txBody>
        </xdr:sp>
        <xdr:sp macro="" textlink="">
          <xdr:nvSpPr>
            <xdr:cNvPr id="8" name="depression">
              <a:hlinkClick xmlns:r="http://schemas.openxmlformats.org/officeDocument/2006/relationships" r:id="rId4" tooltip="click to go to the DEPRESSION tab"/>
              <a:extLst>
                <a:ext uri="{FF2B5EF4-FFF2-40B4-BE49-F238E27FC236}">
                  <a16:creationId xmlns:a16="http://schemas.microsoft.com/office/drawing/2014/main" id="{F4196A00-25A5-7B1E-DA90-2BCC3F7C2E19}"/>
                </a:ext>
              </a:extLst>
            </xdr:cNvPr>
            <xdr:cNvSpPr/>
          </xdr:nvSpPr>
          <xdr:spPr>
            <a:xfrm>
              <a:off x="2330450" y="11493500"/>
              <a:ext cx="1828800" cy="274320"/>
            </a:xfrm>
            <a:prstGeom prst="roundRect">
              <a:avLst>
                <a:gd name="adj" fmla="val 17593"/>
              </a:avLst>
            </a:prstGeom>
            <a:solidFill>
              <a:srgbClr val="00B0F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ea typeface="Tahoma" panose="020B0604030504040204" pitchFamily="34" charset="0"/>
                  <a:cs typeface="Arial" panose="020B0604020202020204" pitchFamily="34" charset="0"/>
                </a:rPr>
                <a:t>depression</a:t>
              </a:r>
              <a:endParaRPr lang="en-US" sz="1200" b="1">
                <a:effectLst>
                  <a:glow rad="76200">
                    <a:schemeClr val="tx1"/>
                  </a:glow>
                </a:effectLst>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9" name="addictiveness">
              <a:hlinkClick xmlns:r="http://schemas.openxmlformats.org/officeDocument/2006/relationships" r:id="rId5" tooltip="Click to go to the ADDICTIVENESS tab"/>
              <a:extLst>
                <a:ext uri="{FF2B5EF4-FFF2-40B4-BE49-F238E27FC236}">
                  <a16:creationId xmlns:a16="http://schemas.microsoft.com/office/drawing/2014/main" id="{4F3AB531-6C18-BF36-A139-DF3652607BE8}"/>
                </a:ext>
              </a:extLst>
            </xdr:cNvPr>
            <xdr:cNvSpPr/>
          </xdr:nvSpPr>
          <xdr:spPr>
            <a:xfrm>
              <a:off x="4368800" y="11493500"/>
              <a:ext cx="1828800" cy="274320"/>
            </a:xfrm>
            <a:prstGeom prst="roundRect">
              <a:avLst>
                <a:gd name="adj" fmla="val 24537"/>
              </a:avLst>
            </a:prstGeom>
            <a:solidFill>
              <a:srgbClr val="FFFF0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cs typeface="Arial" panose="020B0604020202020204" pitchFamily="34" charset="0"/>
                </a:rPr>
                <a:t>addictiveness</a:t>
              </a:r>
            </a:p>
          </xdr:txBody>
        </xdr:sp>
      </xdr:grpSp>
    </xdr:grpSp>
    <xdr:clientData/>
  </xdr:twoCellAnchor>
  <xdr:twoCellAnchor>
    <xdr:from>
      <xdr:col>17</xdr:col>
      <xdr:colOff>330200</xdr:colOff>
      <xdr:row>532</xdr:row>
      <xdr:rowOff>88900</xdr:rowOff>
    </xdr:from>
    <xdr:to>
      <xdr:col>23</xdr:col>
      <xdr:colOff>444500</xdr:colOff>
      <xdr:row>538</xdr:row>
      <xdr:rowOff>95250</xdr:rowOff>
    </xdr:to>
    <xdr:sp macro="" textlink="">
      <xdr:nvSpPr>
        <xdr:cNvPr id="10" name="rule out">
          <a:extLst>
            <a:ext uri="{FF2B5EF4-FFF2-40B4-BE49-F238E27FC236}">
              <a16:creationId xmlns:a16="http://schemas.microsoft.com/office/drawing/2014/main" id="{3CE806B8-23FF-4896-8182-451E4BBB4111}"/>
            </a:ext>
          </a:extLst>
        </xdr:cNvPr>
        <xdr:cNvSpPr txBox="1"/>
      </xdr:nvSpPr>
      <xdr:spPr>
        <a:xfrm>
          <a:off x="7924800" y="133565900"/>
          <a:ext cx="323850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RULE OUT: </a:t>
          </a:r>
        </a:p>
        <a:p>
          <a:r>
            <a:rPr lang="en-US" sz="1100"/>
            <a:t>Can the provider or anyone else (other than the the AI) attribute RI's</a:t>
          </a:r>
          <a:r>
            <a:rPr lang="en-US" sz="1100" baseline="0"/>
            <a:t> changing wellness outcomes to factors outside of the identified AIs? If so, name some possibilities. How can these be measured?</a:t>
          </a:r>
          <a:endParaRPr lang="en-US" sz="1100"/>
        </a:p>
      </xdr:txBody>
    </xdr:sp>
    <xdr:clientData/>
  </xdr:twoCellAnchor>
  <xdr:twoCellAnchor>
    <xdr:from>
      <xdr:col>8</xdr:col>
      <xdr:colOff>88900</xdr:colOff>
      <xdr:row>24</xdr:row>
      <xdr:rowOff>82550</xdr:rowOff>
    </xdr:from>
    <xdr:to>
      <xdr:col>13</xdr:col>
      <xdr:colOff>19050</xdr:colOff>
      <xdr:row>24</xdr:row>
      <xdr:rowOff>356870</xdr:rowOff>
    </xdr:to>
    <xdr:sp macro="" textlink="">
      <xdr:nvSpPr>
        <xdr:cNvPr id="11" name="psychometric tool">
          <a:hlinkClick xmlns:r="http://schemas.openxmlformats.org/officeDocument/2006/relationships" r:id="rId6"/>
          <a:extLst>
            <a:ext uri="{FF2B5EF4-FFF2-40B4-BE49-F238E27FC236}">
              <a16:creationId xmlns:a16="http://schemas.microsoft.com/office/drawing/2014/main" id="{5E129B82-CEF2-4E2D-886F-B673E396EACE}"/>
            </a:ext>
          </a:extLst>
        </xdr:cNvPr>
        <xdr:cNvSpPr/>
      </xdr:nvSpPr>
      <xdr:spPr>
        <a:xfrm>
          <a:off x="3841750" y="7067550"/>
          <a:ext cx="2514600" cy="236220"/>
        </a:xfrm>
        <a:prstGeom prst="roundRect">
          <a:avLst/>
        </a:prstGeom>
        <a:solidFill>
          <a:srgbClr val="006432"/>
        </a:solidFill>
        <a:ln>
          <a:noFill/>
        </a:ln>
        <a:effectLst>
          <a:innerShdw blurRad="114300">
            <a:srgbClr val="19FF7D"/>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18288" rtlCol="0" anchor="ctr"/>
        <a:lstStyle/>
        <a:p>
          <a:pPr algn="ctr"/>
          <a:r>
            <a:rPr lang="en-US" sz="1200" b="1">
              <a:solidFill>
                <a:srgbClr val="19FF7D"/>
              </a:solidFill>
              <a:latin typeface="Arial" panose="020B0604020202020204" pitchFamily="34" charset="0"/>
              <a:cs typeface="Arial" panose="020B0604020202020204" pitchFamily="34" charset="0"/>
            </a:rPr>
            <a:t>psychometric tool:</a:t>
          </a:r>
          <a:r>
            <a:rPr lang="en-US" sz="1200" b="1" baseline="0">
              <a:solidFill>
                <a:srgbClr val="19FF7D"/>
              </a:solidFill>
              <a:latin typeface="Arial" panose="020B0604020202020204" pitchFamily="34" charset="0"/>
              <a:cs typeface="Arial" panose="020B0604020202020204" pitchFamily="34" charset="0"/>
            </a:rPr>
            <a:t> </a:t>
          </a:r>
          <a:r>
            <a:rPr lang="en-US" sz="1200" b="1">
              <a:solidFill>
                <a:srgbClr val="19FF7D"/>
              </a:solidFill>
              <a:latin typeface="Arial" panose="020B0604020202020204" pitchFamily="34" charset="0"/>
              <a:cs typeface="Arial" panose="020B0604020202020204" pitchFamily="34" charset="0"/>
            </a:rPr>
            <a:t>GAD-7 pdf</a:t>
          </a:r>
        </a:p>
      </xdr:txBody>
    </xdr:sp>
    <xdr:clientData/>
  </xdr:twoCellAnchor>
  <xdr:twoCellAnchor>
    <xdr:from>
      <xdr:col>8</xdr:col>
      <xdr:colOff>88900</xdr:colOff>
      <xdr:row>25</xdr:row>
      <xdr:rowOff>63500</xdr:rowOff>
    </xdr:from>
    <xdr:to>
      <xdr:col>13</xdr:col>
      <xdr:colOff>19050</xdr:colOff>
      <xdr:row>25</xdr:row>
      <xdr:rowOff>337820</xdr:rowOff>
    </xdr:to>
    <xdr:sp macro="" textlink="">
      <xdr:nvSpPr>
        <xdr:cNvPr id="12" name="psychometric tool">
          <a:hlinkClick xmlns:r="http://schemas.openxmlformats.org/officeDocument/2006/relationships" r:id="rId7"/>
          <a:extLst>
            <a:ext uri="{FF2B5EF4-FFF2-40B4-BE49-F238E27FC236}">
              <a16:creationId xmlns:a16="http://schemas.microsoft.com/office/drawing/2014/main" id="{B07872DB-BF0E-40AE-8709-5E5EB624F858}"/>
            </a:ext>
          </a:extLst>
        </xdr:cNvPr>
        <xdr:cNvSpPr/>
      </xdr:nvSpPr>
      <xdr:spPr>
        <a:xfrm>
          <a:off x="3841750" y="7366000"/>
          <a:ext cx="2514600" cy="255270"/>
        </a:xfrm>
        <a:prstGeom prst="roundRect">
          <a:avLst/>
        </a:prstGeom>
        <a:solidFill>
          <a:srgbClr val="006432"/>
        </a:solidFill>
        <a:ln>
          <a:noFill/>
        </a:ln>
        <a:effectLst>
          <a:innerShdw blurRad="114300">
            <a:srgbClr val="19FF7D"/>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18288" rtlCol="0" anchor="ctr"/>
        <a:lstStyle/>
        <a:p>
          <a:pPr algn="ctr"/>
          <a:r>
            <a:rPr lang="en-US" sz="1200" b="1">
              <a:solidFill>
                <a:srgbClr val="19FF7D"/>
              </a:solidFill>
              <a:latin typeface="Arial" panose="020B0604020202020204" pitchFamily="34" charset="0"/>
              <a:cs typeface="Arial" panose="020B0604020202020204" pitchFamily="34" charset="0"/>
            </a:rPr>
            <a:t>psychometric tool:</a:t>
          </a:r>
          <a:r>
            <a:rPr lang="en-US" sz="1200" b="1" baseline="0">
              <a:solidFill>
                <a:srgbClr val="19FF7D"/>
              </a:solidFill>
              <a:latin typeface="Arial" panose="020B0604020202020204" pitchFamily="34" charset="0"/>
              <a:cs typeface="Arial" panose="020B0604020202020204" pitchFamily="34" charset="0"/>
            </a:rPr>
            <a:t> </a:t>
          </a:r>
          <a:r>
            <a:rPr lang="en-US" sz="1200" b="1">
              <a:solidFill>
                <a:srgbClr val="19FF7D"/>
              </a:solidFill>
              <a:latin typeface="Arial" panose="020B0604020202020204" pitchFamily="34" charset="0"/>
              <a:cs typeface="Arial" panose="020B0604020202020204" pitchFamily="34" charset="0"/>
            </a:rPr>
            <a:t>PHQ-9 pdf</a:t>
          </a:r>
        </a:p>
      </xdr:txBody>
    </xdr:sp>
    <xdr:clientData/>
  </xdr:twoCellAnchor>
  <xdr:twoCellAnchor>
    <xdr:from>
      <xdr:col>1</xdr:col>
      <xdr:colOff>4536</xdr:colOff>
      <xdr:row>264</xdr:row>
      <xdr:rowOff>67128</xdr:rowOff>
    </xdr:from>
    <xdr:to>
      <xdr:col>12</xdr:col>
      <xdr:colOff>468086</xdr:colOff>
      <xdr:row>265</xdr:row>
      <xdr:rowOff>46445</xdr:rowOff>
    </xdr:to>
    <xdr:grpSp>
      <xdr:nvGrpSpPr>
        <xdr:cNvPr id="13" name="navigation bar bottom">
          <a:extLst>
            <a:ext uri="{FF2B5EF4-FFF2-40B4-BE49-F238E27FC236}">
              <a16:creationId xmlns:a16="http://schemas.microsoft.com/office/drawing/2014/main" id="{28C077CC-2F28-4F25-BA7C-072D3B5E0A27}"/>
            </a:ext>
          </a:extLst>
        </xdr:cNvPr>
        <xdr:cNvGrpSpPr/>
      </xdr:nvGrpSpPr>
      <xdr:grpSpPr>
        <a:xfrm>
          <a:off x="112486" y="94491628"/>
          <a:ext cx="6172200" cy="360317"/>
          <a:chOff x="177800" y="11455400"/>
          <a:chExt cx="6172200" cy="365760"/>
        </a:xfrm>
      </xdr:grpSpPr>
      <xdr:sp macro="" textlink="">
        <xdr:nvSpPr>
          <xdr:cNvPr id="14" name="wellness menu">
            <a:extLst>
              <a:ext uri="{FF2B5EF4-FFF2-40B4-BE49-F238E27FC236}">
                <a16:creationId xmlns:a16="http://schemas.microsoft.com/office/drawing/2014/main" id="{95565A26-2ED4-DB12-FE94-1D47B889C8AF}"/>
              </a:ext>
            </a:extLst>
          </xdr:cNvPr>
          <xdr:cNvSpPr/>
        </xdr:nvSpPr>
        <xdr:spPr>
          <a:xfrm>
            <a:off x="177800" y="11455400"/>
            <a:ext cx="6172200" cy="365760"/>
          </a:xfrm>
          <a:prstGeom prst="rect">
            <a:avLst/>
          </a:prstGeom>
          <a:solidFill>
            <a:srgbClr val="19FF7D"/>
          </a:solidFill>
          <a:ln>
            <a:solidFill>
              <a:schemeClr val="bg1"/>
            </a:solidFill>
          </a:ln>
          <a:effectLst>
            <a:outerShdw blurRad="63500" sx="101000" sy="101000" algn="ctr" rotWithShape="0">
              <a:prstClr val="black">
                <a:alpha val="8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5" name="Group 14">
            <a:extLst>
              <a:ext uri="{FF2B5EF4-FFF2-40B4-BE49-F238E27FC236}">
                <a16:creationId xmlns:a16="http://schemas.microsoft.com/office/drawing/2014/main" id="{766F8BEB-A270-C3FC-C211-7BD24C406870}"/>
              </a:ext>
            </a:extLst>
          </xdr:cNvPr>
          <xdr:cNvGrpSpPr/>
        </xdr:nvGrpSpPr>
        <xdr:grpSpPr>
          <a:xfrm>
            <a:off x="292100" y="11493500"/>
            <a:ext cx="5911850" cy="274320"/>
            <a:chOff x="285750" y="11493500"/>
            <a:chExt cx="5911850" cy="274320"/>
          </a:xfrm>
        </xdr:grpSpPr>
        <xdr:sp macro="" textlink="">
          <xdr:nvSpPr>
            <xdr:cNvPr id="16" name="anxiety">
              <a:extLst>
                <a:ext uri="{FF2B5EF4-FFF2-40B4-BE49-F238E27FC236}">
                  <a16:creationId xmlns:a16="http://schemas.microsoft.com/office/drawing/2014/main" id="{4E385A32-37C3-5D3A-1F4B-188491063EC1}"/>
                </a:ext>
              </a:extLst>
            </xdr:cNvPr>
            <xdr:cNvSpPr/>
          </xdr:nvSpPr>
          <xdr:spPr>
            <a:xfrm>
              <a:off x="285750" y="11493500"/>
              <a:ext cx="1828800" cy="274320"/>
            </a:xfrm>
            <a:prstGeom prst="roundRect">
              <a:avLst>
                <a:gd name="adj" fmla="val 22222"/>
              </a:avLst>
            </a:prstGeom>
            <a:solidFill>
              <a:srgbClr val="FF505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cs typeface="Arial" panose="020B0604020202020204" pitchFamily="34" charset="0"/>
                </a:rPr>
                <a:t>anxiety</a:t>
              </a:r>
            </a:p>
          </xdr:txBody>
        </xdr:sp>
        <xdr:sp macro="" textlink="">
          <xdr:nvSpPr>
            <xdr:cNvPr id="17" name="depression">
              <a:extLst>
                <a:ext uri="{FF2B5EF4-FFF2-40B4-BE49-F238E27FC236}">
                  <a16:creationId xmlns:a16="http://schemas.microsoft.com/office/drawing/2014/main" id="{AB836050-04EA-B586-E245-8E03048486F7}"/>
                </a:ext>
              </a:extLst>
            </xdr:cNvPr>
            <xdr:cNvSpPr/>
          </xdr:nvSpPr>
          <xdr:spPr>
            <a:xfrm>
              <a:off x="2330450" y="11493500"/>
              <a:ext cx="1828800" cy="274320"/>
            </a:xfrm>
            <a:prstGeom prst="roundRect">
              <a:avLst>
                <a:gd name="adj" fmla="val 17593"/>
              </a:avLst>
            </a:prstGeom>
            <a:solidFill>
              <a:srgbClr val="00B0F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ea typeface="Tahoma" panose="020B0604030504040204" pitchFamily="34" charset="0"/>
                  <a:cs typeface="Arial" panose="020B0604020202020204" pitchFamily="34" charset="0"/>
                </a:rPr>
                <a:t>depression</a:t>
              </a:r>
              <a:endParaRPr lang="en-US" sz="1200" b="1">
                <a:effectLst>
                  <a:glow rad="76200">
                    <a:schemeClr val="tx1"/>
                  </a:glow>
                </a:effectLst>
                <a:latin typeface="Arial" panose="020B0604020202020204" pitchFamily="34" charset="0"/>
                <a:ea typeface="Tahoma" panose="020B0604030504040204" pitchFamily="34" charset="0"/>
                <a:cs typeface="Arial" panose="020B0604020202020204" pitchFamily="34" charset="0"/>
              </a:endParaRPr>
            </a:p>
          </xdr:txBody>
        </xdr:sp>
        <xdr:sp macro="" textlink="">
          <xdr:nvSpPr>
            <xdr:cNvPr id="18" name="addictiveness">
              <a:extLst>
                <a:ext uri="{FF2B5EF4-FFF2-40B4-BE49-F238E27FC236}">
                  <a16:creationId xmlns:a16="http://schemas.microsoft.com/office/drawing/2014/main" id="{D394EF5C-F448-5AF6-7236-DF1553EBD1FE}"/>
                </a:ext>
              </a:extLst>
            </xdr:cNvPr>
            <xdr:cNvSpPr/>
          </xdr:nvSpPr>
          <xdr:spPr>
            <a:xfrm>
              <a:off x="4368800" y="11493500"/>
              <a:ext cx="1828800" cy="274320"/>
            </a:xfrm>
            <a:prstGeom prst="roundRect">
              <a:avLst>
                <a:gd name="adj" fmla="val 24537"/>
              </a:avLst>
            </a:prstGeom>
            <a:solidFill>
              <a:srgbClr val="FFFF00"/>
            </a:solidFill>
            <a:ln>
              <a:solidFill>
                <a:srgbClr val="006432"/>
              </a:solidFill>
            </a:ln>
            <a:effectLst>
              <a:outerShdw blurRad="50800" dist="38100" dir="2700000" algn="tl" rotWithShape="0">
                <a:prstClr val="black">
                  <a:alpha val="40000"/>
                </a:prstClr>
              </a:outerShdw>
            </a:effectLst>
            <a:scene3d>
              <a:camera prst="orthographicFront"/>
              <a:lightRig rig="threePt" dir="t"/>
            </a:scene3d>
            <a:sp3d>
              <a:bevelT w="381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400" b="1">
                  <a:effectLst>
                    <a:glow rad="76200">
                      <a:schemeClr val="tx1"/>
                    </a:glow>
                  </a:effectLst>
                  <a:latin typeface="Arial" panose="020B0604020202020204" pitchFamily="34" charset="0"/>
                  <a:cs typeface="Arial" panose="020B0604020202020204" pitchFamily="34" charset="0"/>
                </a:rPr>
                <a:t>addictiveness</a:t>
              </a:r>
            </a:p>
          </xdr:txBody>
        </xdr:sp>
      </xdr:grpSp>
    </xdr:grpSp>
    <xdr:clientData/>
  </xdr:twoCellAnchor>
  <xdr:twoCellAnchor>
    <xdr:from>
      <xdr:col>1</xdr:col>
      <xdr:colOff>12700</xdr:colOff>
      <xdr:row>775</xdr:row>
      <xdr:rowOff>63500</xdr:rowOff>
    </xdr:from>
    <xdr:to>
      <xdr:col>22</xdr:col>
      <xdr:colOff>171450</xdr:colOff>
      <xdr:row>775</xdr:row>
      <xdr:rowOff>109219</xdr:rowOff>
    </xdr:to>
    <xdr:sp macro="" textlink="">
      <xdr:nvSpPr>
        <xdr:cNvPr id="19" name="TextBox 18">
          <a:extLst>
            <a:ext uri="{FF2B5EF4-FFF2-40B4-BE49-F238E27FC236}">
              <a16:creationId xmlns:a16="http://schemas.microsoft.com/office/drawing/2014/main" id="{26BA4D94-DCA7-4264-A784-7071714568DD}"/>
            </a:ext>
          </a:extLst>
        </xdr:cNvPr>
        <xdr:cNvSpPr txBox="1"/>
      </xdr:nvSpPr>
      <xdr:spPr>
        <a:xfrm>
          <a:off x="120650" y="133565900"/>
          <a:ext cx="1024890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When we can credit your</a:t>
          </a:r>
          <a:r>
            <a:rPr lang="en-US" sz="1100" baseline="0"/>
            <a:t> sponsors for improving your wellness by enabling you to resolve your stubborn problem, we can measurably verify their legitimacy.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67B3-A6A9-428C-81F2-37BFA23E7736}">
  <dimension ref="A1:DS901"/>
  <sheetViews>
    <sheetView tabSelected="1" zoomScaleNormal="100" zoomScaleSheetLayoutView="100" workbookViewId="0">
      <selection activeCell="B21" sqref="B21:M21"/>
    </sheetView>
  </sheetViews>
  <sheetFormatPr defaultColWidth="8.81640625" defaultRowHeight="13" x14ac:dyDescent="0.3"/>
  <cols>
    <col min="1" max="1" width="1.54296875" style="12" customWidth="1"/>
    <col min="2" max="7" width="7.453125" style="2" customWidth="1"/>
    <col min="8" max="8" width="7.453125" style="13" customWidth="1"/>
    <col min="9" max="10" width="7.453125" style="2" customWidth="1"/>
    <col min="11" max="11" width="7.1796875" style="2" customWidth="1"/>
    <col min="12" max="13" width="7.453125" style="2" customWidth="1"/>
    <col min="14" max="14" width="1.54296875" style="12" customWidth="1"/>
    <col min="15" max="15" width="1.54296875" style="2" customWidth="1"/>
    <col min="16" max="27" width="7.453125" style="2" customWidth="1"/>
    <col min="28" max="29" width="1.54296875" style="2" customWidth="1"/>
    <col min="30" max="71" width="8.81640625" style="2" customWidth="1"/>
    <col min="72" max="73" width="15.54296875" style="2" customWidth="1"/>
    <col min="74" max="123" width="8.81640625" style="2" customWidth="1"/>
    <col min="124" max="16384" width="8.81640625" style="2"/>
  </cols>
  <sheetData>
    <row r="1" spans="1:14" ht="60" customHeight="1" x14ac:dyDescent="0.3">
      <c r="A1" s="1"/>
      <c r="B1" s="138" t="s">
        <v>95</v>
      </c>
      <c r="C1" s="138"/>
      <c r="D1" s="138"/>
      <c r="E1" s="138"/>
      <c r="F1" s="138"/>
      <c r="G1" s="138"/>
      <c r="H1" s="138"/>
      <c r="I1" s="138"/>
      <c r="J1" s="138"/>
      <c r="K1" s="138"/>
      <c r="L1" s="138"/>
      <c r="M1" s="138"/>
      <c r="N1" s="1"/>
    </row>
    <row r="2" spans="1:14" ht="30" customHeight="1" x14ac:dyDescent="0.3">
      <c r="A2" s="124"/>
      <c r="B2" s="139" t="s">
        <v>181</v>
      </c>
      <c r="C2" s="139"/>
      <c r="D2" s="139"/>
      <c r="E2" s="139"/>
      <c r="F2" s="139"/>
      <c r="G2" s="139"/>
      <c r="H2" s="139"/>
      <c r="I2" s="139"/>
      <c r="J2" s="139"/>
      <c r="K2" s="139"/>
      <c r="L2" s="139"/>
      <c r="M2" s="139"/>
      <c r="N2" s="124"/>
    </row>
    <row r="3" spans="1:14" ht="30" customHeight="1" x14ac:dyDescent="0.3">
      <c r="A3" s="124"/>
      <c r="B3" s="139"/>
      <c r="C3" s="139"/>
      <c r="D3" s="139"/>
      <c r="E3" s="139"/>
      <c r="F3" s="139"/>
      <c r="G3" s="139"/>
      <c r="H3" s="139"/>
      <c r="I3" s="139"/>
      <c r="J3" s="139"/>
      <c r="K3" s="139"/>
      <c r="L3" s="139"/>
      <c r="M3" s="139"/>
      <c r="N3" s="124"/>
    </row>
    <row r="4" spans="1:14" ht="10" customHeight="1" x14ac:dyDescent="0.3">
      <c r="A4" s="3"/>
      <c r="B4" s="4"/>
      <c r="C4" s="4"/>
      <c r="D4" s="4"/>
      <c r="E4" s="4"/>
      <c r="F4" s="4"/>
      <c r="G4" s="4"/>
      <c r="H4" s="4"/>
      <c r="I4" s="4"/>
      <c r="J4" s="4"/>
      <c r="K4" s="4"/>
      <c r="L4" s="4"/>
      <c r="M4" s="4"/>
      <c r="N4" s="3"/>
    </row>
    <row r="5" spans="1:14" ht="20.149999999999999" customHeight="1" thickBot="1" x14ac:dyDescent="0.35">
      <c r="A5" s="3"/>
      <c r="B5" s="4"/>
      <c r="C5" s="4"/>
      <c r="D5" s="29" t="str">
        <f>B544</f>
        <v>Baseline</v>
      </c>
      <c r="E5" s="29" t="str">
        <f>B596</f>
        <v>Milestone 1</v>
      </c>
      <c r="F5" s="29" t="str">
        <f>B610</f>
        <v>Milestone 2</v>
      </c>
      <c r="G5" s="29" t="str">
        <f>B624</f>
        <v>Milestone 3</v>
      </c>
      <c r="H5" s="29" t="str">
        <f>B638</f>
        <v>Milestone 4</v>
      </c>
      <c r="I5" s="29" t="str">
        <f>B652</f>
        <v>Milestone 5</v>
      </c>
      <c r="J5" s="29" t="str">
        <f>B666</f>
        <v>Milestone 6</v>
      </c>
      <c r="K5" s="29" t="str">
        <f>B680</f>
        <v>Milestone 7</v>
      </c>
      <c r="L5" s="29" t="str">
        <f>B694</f>
        <v>Milestone 8</v>
      </c>
      <c r="M5" s="29" t="str">
        <f>B710</f>
        <v>Final</v>
      </c>
      <c r="N5" s="3"/>
    </row>
    <row r="6" spans="1:14" ht="20.149999999999999" customHeight="1" x14ac:dyDescent="0.3">
      <c r="A6" s="3"/>
      <c r="B6" s="129" t="s">
        <v>71</v>
      </c>
      <c r="C6" s="130"/>
      <c r="D6" s="39">
        <f>E552</f>
        <v>1.0009999999999999</v>
      </c>
      <c r="E6" s="39">
        <f>IF(F598=0,$M$514,F598)</f>
        <v>1.0009999999999999</v>
      </c>
      <c r="F6" s="39">
        <f>IF(F612=0,$M$514,F612)</f>
        <v>1.0009999999999999</v>
      </c>
      <c r="G6" s="39">
        <f>IF($F626=0,$M$514,$F626)</f>
        <v>1.0009999999999999</v>
      </c>
      <c r="H6" s="39">
        <f>IF($F640=0,$M$514,$F640)</f>
        <v>1.0009999999999999</v>
      </c>
      <c r="I6" s="39">
        <f>IF($F654=0,$M$514,$F654)</f>
        <v>1.0009999999999999</v>
      </c>
      <c r="J6" s="39">
        <f>IF($F668=0,$M$514,$F668)</f>
        <v>1.0009999999999999</v>
      </c>
      <c r="K6" s="39">
        <f>IF($F682=0,$M$514,$F682)</f>
        <v>1.0009999999999999</v>
      </c>
      <c r="L6" s="39">
        <f>IF($F696=0,$M$514,$F696)</f>
        <v>1.0009999999999999</v>
      </c>
      <c r="M6" s="91">
        <f>E719</f>
        <v>1.0009999999999999</v>
      </c>
      <c r="N6" s="3"/>
    </row>
    <row r="7" spans="1:14" ht="20.149999999999999" customHeight="1" x14ac:dyDescent="0.3">
      <c r="A7" s="3"/>
      <c r="B7" s="129" t="s">
        <v>75</v>
      </c>
      <c r="C7" s="130"/>
      <c r="D7" s="31">
        <f>E568</f>
        <v>1.0009999999999999</v>
      </c>
      <c r="E7" s="31">
        <f>IF(F600=0,$M$514,F600)</f>
        <v>1.0009999999999999</v>
      </c>
      <c r="F7" s="31">
        <f>IF(F614=0,$M$514,F614)</f>
        <v>1.0009999999999999</v>
      </c>
      <c r="G7" s="31">
        <f>IF($F628=0,$M$514,$F628)</f>
        <v>1.0009999999999999</v>
      </c>
      <c r="H7" s="31">
        <f>IF($F642=0,$M$514,$F642)</f>
        <v>1.0009999999999999</v>
      </c>
      <c r="I7" s="31">
        <f>IF($F656=0,$M$514,$F656)</f>
        <v>1.0009999999999999</v>
      </c>
      <c r="J7" s="31">
        <f>IF($F670=0,$M$514,$F670)</f>
        <v>1.0009999999999999</v>
      </c>
      <c r="K7" s="31">
        <f>IF($F684=0,$M$514,$F684)</f>
        <v>1.0009999999999999</v>
      </c>
      <c r="L7" s="31">
        <f>IF($F698=0,$M$514,$F698)</f>
        <v>1.0009999999999999</v>
      </c>
      <c r="M7" s="92">
        <f>E735</f>
        <v>1.0009999999999999</v>
      </c>
      <c r="N7" s="3"/>
    </row>
    <row r="8" spans="1:14" ht="20.25" customHeight="1" thickBot="1" x14ac:dyDescent="0.35">
      <c r="A8" s="3"/>
      <c r="B8" s="129" t="s">
        <v>76</v>
      </c>
      <c r="C8" s="130"/>
      <c r="D8" s="37">
        <f>E579</f>
        <v>1.0009999999999999</v>
      </c>
      <c r="E8" s="37">
        <f>IF(F602=0,$M$514,F602)</f>
        <v>1.0009999999999999</v>
      </c>
      <c r="F8" s="37">
        <f>IF(F616=0,M514,F616)</f>
        <v>1.0009999999999999</v>
      </c>
      <c r="G8" s="37">
        <f>IF($F630=0,$M$514,$F630)</f>
        <v>1.0009999999999999</v>
      </c>
      <c r="H8" s="37">
        <f>IF($F644=0,$M$514,$F644)</f>
        <v>1.0009999999999999</v>
      </c>
      <c r="I8" s="37">
        <f>IF($F658=0,$M$514,$F658)</f>
        <v>1.0009999999999999</v>
      </c>
      <c r="J8" s="37">
        <f>IF($F672=0,$M$514,$F672)</f>
        <v>1.0009999999999999</v>
      </c>
      <c r="K8" s="37">
        <f>IF($F686=0,$M$514,$F686)</f>
        <v>1.0009999999999999</v>
      </c>
      <c r="L8" s="37">
        <f>IF($F700=0,$M$514,$F700)</f>
        <v>1.0009999999999999</v>
      </c>
      <c r="M8" s="93">
        <f>E746</f>
        <v>1.0009999999999999</v>
      </c>
      <c r="N8" s="3"/>
    </row>
    <row r="9" spans="1:14" ht="15" customHeight="1" x14ac:dyDescent="0.3">
      <c r="A9" s="3"/>
      <c r="B9" s="4"/>
      <c r="C9" s="4"/>
      <c r="D9" s="4"/>
      <c r="E9" s="4"/>
      <c r="F9" s="4"/>
      <c r="G9" s="4"/>
      <c r="H9" s="4"/>
      <c r="I9" s="4"/>
      <c r="J9" s="4"/>
      <c r="K9" s="4"/>
      <c r="L9" s="4"/>
      <c r="M9" s="4"/>
      <c r="N9" s="3"/>
    </row>
    <row r="10" spans="1:14" ht="20.25" customHeight="1" x14ac:dyDescent="0.3">
      <c r="A10" s="3"/>
      <c r="B10" s="4"/>
      <c r="C10" s="4"/>
      <c r="D10" s="4"/>
      <c r="E10" s="4"/>
      <c r="F10" s="4"/>
      <c r="G10" s="4"/>
      <c r="H10" s="4"/>
      <c r="I10" s="4"/>
      <c r="J10" s="4"/>
      <c r="K10" s="4"/>
      <c r="L10" s="4"/>
      <c r="M10" s="4"/>
      <c r="N10" s="3"/>
    </row>
    <row r="11" spans="1:14" ht="20.25" customHeight="1" x14ac:dyDescent="0.3">
      <c r="A11" s="3"/>
      <c r="B11" s="4"/>
      <c r="C11" s="4"/>
      <c r="D11" s="4"/>
      <c r="E11" s="4"/>
      <c r="F11" s="4"/>
      <c r="G11" s="4"/>
      <c r="H11" s="4"/>
      <c r="I11" s="4"/>
      <c r="J11" s="4"/>
      <c r="K11" s="4"/>
      <c r="L11" s="4"/>
      <c r="M11" s="4"/>
      <c r="N11" s="3"/>
    </row>
    <row r="12" spans="1:14" ht="20.25" customHeight="1" x14ac:dyDescent="0.3">
      <c r="A12" s="3"/>
      <c r="B12" s="4"/>
      <c r="C12" s="4"/>
      <c r="D12" s="4"/>
      <c r="E12" s="4"/>
      <c r="F12" s="4"/>
      <c r="G12" s="4"/>
      <c r="H12" s="4"/>
      <c r="I12" s="4"/>
      <c r="J12" s="4"/>
      <c r="K12" s="4"/>
      <c r="L12" s="4"/>
      <c r="M12" s="4"/>
      <c r="N12" s="3"/>
    </row>
    <row r="13" spans="1:14" ht="20.25" customHeight="1" x14ac:dyDescent="0.3">
      <c r="A13" s="3"/>
      <c r="B13" s="4"/>
      <c r="C13" s="4"/>
      <c r="D13" s="4"/>
      <c r="E13" s="4"/>
      <c r="F13" s="4"/>
      <c r="G13" s="4"/>
      <c r="H13" s="4"/>
      <c r="I13" s="4"/>
      <c r="J13" s="4"/>
      <c r="K13" s="4"/>
      <c r="L13" s="4"/>
      <c r="M13" s="4"/>
      <c r="N13" s="3"/>
    </row>
    <row r="14" spans="1:14" ht="20.25" customHeight="1" x14ac:dyDescent="0.3">
      <c r="A14" s="3"/>
      <c r="B14" s="4"/>
      <c r="C14" s="4"/>
      <c r="D14" s="4"/>
      <c r="E14" s="4"/>
      <c r="F14" s="4"/>
      <c r="G14" s="4"/>
      <c r="H14" s="4"/>
      <c r="I14" s="4"/>
      <c r="J14" s="4"/>
      <c r="K14" s="4"/>
      <c r="L14" s="4"/>
      <c r="M14" s="4"/>
      <c r="N14" s="3"/>
    </row>
    <row r="15" spans="1:14" ht="20.25" customHeight="1" x14ac:dyDescent="0.3">
      <c r="A15" s="3"/>
      <c r="B15" s="4"/>
      <c r="C15" s="4"/>
      <c r="D15" s="4"/>
      <c r="E15" s="4"/>
      <c r="F15" s="4"/>
      <c r="G15" s="4"/>
      <c r="H15" s="4"/>
      <c r="I15" s="4"/>
      <c r="J15" s="4"/>
      <c r="K15" s="4"/>
      <c r="L15" s="4"/>
      <c r="M15" s="4"/>
      <c r="N15" s="3"/>
    </row>
    <row r="16" spans="1:14" ht="20.25" customHeight="1" x14ac:dyDescent="0.3">
      <c r="A16" s="3"/>
      <c r="B16" s="4"/>
      <c r="C16" s="4"/>
      <c r="D16" s="4"/>
      <c r="E16" s="4"/>
      <c r="F16" s="4"/>
      <c r="G16" s="4"/>
      <c r="H16" s="4"/>
      <c r="I16" s="4"/>
      <c r="J16" s="4"/>
      <c r="K16" s="4"/>
      <c r="L16" s="4"/>
      <c r="M16" s="4"/>
      <c r="N16" s="3"/>
    </row>
    <row r="17" spans="1:14" ht="20.25" customHeight="1" x14ac:dyDescent="0.3">
      <c r="A17" s="3"/>
      <c r="B17" s="4"/>
      <c r="C17" s="4"/>
      <c r="D17" s="4"/>
      <c r="E17" s="4"/>
      <c r="F17" s="4"/>
      <c r="G17" s="4"/>
      <c r="H17" s="4"/>
      <c r="I17" s="4"/>
      <c r="J17" s="4"/>
      <c r="K17" s="4"/>
      <c r="L17" s="4"/>
      <c r="M17" s="4"/>
      <c r="N17" s="3"/>
    </row>
    <row r="18" spans="1:14" ht="20.25" customHeight="1" x14ac:dyDescent="0.3">
      <c r="A18" s="3"/>
      <c r="B18" s="4"/>
      <c r="C18" s="4"/>
      <c r="D18" s="4"/>
      <c r="E18" s="4"/>
      <c r="F18" s="4"/>
      <c r="G18" s="4"/>
      <c r="H18" s="4"/>
      <c r="I18" s="4"/>
      <c r="J18" s="4"/>
      <c r="K18" s="4"/>
      <c r="L18" s="4"/>
      <c r="M18" s="4"/>
      <c r="N18" s="3"/>
    </row>
    <row r="19" spans="1:14" ht="20.25" customHeight="1" x14ac:dyDescent="0.3">
      <c r="A19" s="3"/>
      <c r="B19" s="4"/>
      <c r="C19" s="4"/>
      <c r="D19" s="4"/>
      <c r="E19" s="4"/>
      <c r="F19" s="4"/>
      <c r="G19" s="4"/>
      <c r="H19" s="4"/>
      <c r="I19" s="4"/>
      <c r="J19" s="4"/>
      <c r="K19" s="4"/>
      <c r="L19" s="4"/>
      <c r="M19" s="4"/>
      <c r="N19" s="3"/>
    </row>
    <row r="20" spans="1:14" ht="20.25" customHeight="1" x14ac:dyDescent="0.3">
      <c r="A20" s="3"/>
      <c r="B20" s="4"/>
      <c r="C20" s="4"/>
      <c r="D20" s="4"/>
      <c r="E20" s="4"/>
      <c r="F20" s="4"/>
      <c r="G20" s="4"/>
      <c r="H20" s="4"/>
      <c r="I20" s="4"/>
      <c r="J20" s="4"/>
      <c r="K20" s="4"/>
      <c r="L20" s="4"/>
      <c r="M20" s="4"/>
      <c r="N20" s="3"/>
    </row>
    <row r="21" spans="1:14" ht="45" customHeight="1" x14ac:dyDescent="0.3">
      <c r="A21" s="3"/>
      <c r="B21" s="98" t="s">
        <v>135</v>
      </c>
      <c r="C21" s="98"/>
      <c r="D21" s="98"/>
      <c r="E21" s="98"/>
      <c r="F21" s="98"/>
      <c r="G21" s="98"/>
      <c r="H21" s="98"/>
      <c r="I21" s="98"/>
      <c r="J21" s="98"/>
      <c r="K21" s="98"/>
      <c r="L21" s="98"/>
      <c r="M21" s="98"/>
      <c r="N21" s="3"/>
    </row>
    <row r="22" spans="1:14" ht="20.25" customHeight="1" x14ac:dyDescent="0.3">
      <c r="A22" s="3"/>
      <c r="B22" s="4"/>
      <c r="C22" s="4"/>
      <c r="D22" s="4"/>
      <c r="E22" s="4"/>
      <c r="F22" s="4"/>
      <c r="G22" s="4"/>
      <c r="H22" s="4"/>
      <c r="I22" s="4"/>
      <c r="J22" s="4"/>
      <c r="K22" s="4"/>
      <c r="L22" s="4"/>
      <c r="M22" s="4"/>
      <c r="N22" s="3"/>
    </row>
    <row r="23" spans="1:14" ht="20.25" customHeight="1" x14ac:dyDescent="0.3">
      <c r="A23" s="3"/>
      <c r="B23" s="4"/>
      <c r="C23" s="4"/>
      <c r="D23" s="4"/>
      <c r="E23" s="4"/>
      <c r="F23" s="4"/>
      <c r="G23" s="4"/>
      <c r="H23" s="4"/>
      <c r="I23" s="4"/>
      <c r="J23" s="4"/>
      <c r="K23" s="4"/>
      <c r="L23" s="4"/>
      <c r="M23" s="4"/>
      <c r="N23" s="3"/>
    </row>
    <row r="24" spans="1:14" ht="20.25" customHeight="1" x14ac:dyDescent="0.3">
      <c r="A24" s="3"/>
      <c r="B24" s="133" t="s">
        <v>56</v>
      </c>
      <c r="C24" s="133"/>
      <c r="D24" s="133"/>
      <c r="E24" s="133"/>
      <c r="F24" s="133"/>
      <c r="G24" s="133"/>
      <c r="H24" s="133"/>
      <c r="I24" s="133"/>
      <c r="J24" s="133"/>
      <c r="K24" s="133"/>
      <c r="L24" s="133"/>
      <c r="M24" s="133"/>
      <c r="N24" s="3"/>
    </row>
    <row r="25" spans="1:14" ht="25" customHeight="1" x14ac:dyDescent="0.3">
      <c r="A25" s="3"/>
      <c r="B25" s="95" t="s">
        <v>44</v>
      </c>
      <c r="C25" s="28"/>
      <c r="D25" s="28"/>
      <c r="E25" s="28"/>
      <c r="F25" s="28"/>
      <c r="G25" s="28"/>
      <c r="H25" s="28"/>
      <c r="I25" s="28"/>
      <c r="J25" s="28"/>
      <c r="K25" s="28"/>
      <c r="L25" s="28"/>
      <c r="M25" s="28"/>
      <c r="N25" s="3"/>
    </row>
    <row r="26" spans="1:14" ht="25" customHeight="1" x14ac:dyDescent="0.3">
      <c r="A26" s="3"/>
      <c r="B26" s="95" t="s">
        <v>45</v>
      </c>
      <c r="C26" s="4"/>
      <c r="D26" s="4"/>
      <c r="E26" s="4"/>
      <c r="F26" s="4"/>
      <c r="G26" s="4"/>
      <c r="H26" s="4"/>
      <c r="I26" s="4"/>
      <c r="J26" s="4"/>
      <c r="K26" s="4"/>
      <c r="L26" s="4"/>
      <c r="M26" s="4"/>
      <c r="N26" s="3"/>
    </row>
    <row r="27" spans="1:14" ht="25" customHeight="1" x14ac:dyDescent="0.3">
      <c r="A27" s="3"/>
      <c r="B27" s="95" t="s">
        <v>46</v>
      </c>
      <c r="C27" s="4"/>
      <c r="D27" s="4"/>
      <c r="E27" s="4"/>
      <c r="F27" s="4"/>
      <c r="G27" s="4"/>
      <c r="H27" s="4"/>
      <c r="I27" s="4"/>
      <c r="J27" s="4"/>
      <c r="K27" s="4"/>
      <c r="L27" s="4"/>
      <c r="M27" s="4"/>
      <c r="N27" s="3"/>
    </row>
    <row r="28" spans="1:14" ht="10" customHeight="1" x14ac:dyDescent="0.3">
      <c r="A28" s="3"/>
      <c r="B28" s="4"/>
      <c r="C28" s="4"/>
      <c r="D28" s="4"/>
      <c r="E28" s="4"/>
      <c r="F28" s="4"/>
      <c r="G28" s="4"/>
      <c r="H28" s="4"/>
      <c r="I28" s="4"/>
      <c r="J28" s="4"/>
      <c r="K28" s="4"/>
      <c r="L28" s="4"/>
      <c r="M28" s="4"/>
      <c r="N28" s="3"/>
    </row>
    <row r="29" spans="1:14" ht="30" customHeight="1" x14ac:dyDescent="0.4">
      <c r="A29" s="20"/>
      <c r="B29" s="134" t="s">
        <v>70</v>
      </c>
      <c r="C29" s="134"/>
      <c r="D29" s="134"/>
      <c r="E29" s="134"/>
      <c r="F29" s="134"/>
      <c r="G29" s="134"/>
      <c r="H29" s="134"/>
      <c r="I29" s="134"/>
      <c r="J29" s="134"/>
      <c r="K29" s="134"/>
      <c r="L29" s="134"/>
      <c r="M29" s="134"/>
      <c r="N29" s="20"/>
    </row>
    <row r="30" spans="1:14" ht="10" customHeight="1" x14ac:dyDescent="0.3">
      <c r="A30" s="20"/>
      <c r="B30" s="21"/>
      <c r="C30" s="21"/>
      <c r="D30" s="21"/>
      <c r="E30" s="21"/>
      <c r="F30" s="21"/>
      <c r="G30" s="21"/>
      <c r="H30" s="21"/>
      <c r="I30" s="21"/>
      <c r="J30" s="21"/>
      <c r="K30" s="21"/>
      <c r="L30" s="21"/>
      <c r="M30" s="21"/>
      <c r="N30" s="20"/>
    </row>
    <row r="31" spans="1:14" ht="5" customHeight="1" thickBot="1" x14ac:dyDescent="0.35">
      <c r="A31" s="5"/>
      <c r="B31" s="11"/>
      <c r="C31" s="11"/>
      <c r="D31" s="11"/>
      <c r="E31" s="11"/>
      <c r="F31" s="11"/>
      <c r="G31" s="11"/>
      <c r="H31" s="11"/>
      <c r="I31" s="11"/>
      <c r="J31" s="11"/>
      <c r="K31" s="11"/>
      <c r="L31" s="11"/>
      <c r="M31" s="11"/>
      <c r="N31" s="5"/>
    </row>
    <row r="32" spans="1:14" ht="25" customHeight="1" thickBot="1" x14ac:dyDescent="0.35">
      <c r="A32" s="5"/>
      <c r="B32" s="131" t="s">
        <v>1</v>
      </c>
      <c r="C32" s="132"/>
      <c r="D32" s="40" t="s">
        <v>71</v>
      </c>
      <c r="E32" s="40"/>
      <c r="F32" s="11"/>
      <c r="G32" s="11"/>
      <c r="H32" s="11"/>
      <c r="I32" s="22" t="s">
        <v>2</v>
      </c>
      <c r="J32" s="135"/>
      <c r="K32" s="136"/>
      <c r="L32" s="136"/>
      <c r="M32" s="137"/>
      <c r="N32" s="5"/>
    </row>
    <row r="33" spans="1:14" ht="5" customHeight="1" x14ac:dyDescent="0.3">
      <c r="A33" s="5"/>
      <c r="B33" s="11"/>
      <c r="C33" s="11"/>
      <c r="D33" s="11"/>
      <c r="E33" s="11"/>
      <c r="F33" s="11"/>
      <c r="G33" s="11"/>
      <c r="H33" s="11"/>
      <c r="I33" s="11"/>
      <c r="J33" s="11"/>
      <c r="K33" s="11"/>
      <c r="L33" s="11"/>
      <c r="M33" s="11"/>
      <c r="N33" s="5"/>
    </row>
    <row r="34" spans="1:14" ht="15" customHeight="1" x14ac:dyDescent="0.3">
      <c r="A34" s="3"/>
      <c r="B34" s="4"/>
      <c r="C34" s="4"/>
      <c r="D34" s="4"/>
      <c r="E34" s="4"/>
      <c r="F34" s="4"/>
      <c r="G34" s="4"/>
      <c r="H34" s="4"/>
      <c r="I34" s="4"/>
      <c r="J34" s="4"/>
      <c r="K34" s="4"/>
      <c r="L34" s="4"/>
      <c r="M34" s="4"/>
      <c r="N34" s="3"/>
    </row>
    <row r="35" spans="1:14" ht="75" customHeight="1" x14ac:dyDescent="0.3">
      <c r="A35" s="3"/>
      <c r="B35" s="110" t="s">
        <v>57</v>
      </c>
      <c r="C35" s="110"/>
      <c r="D35" s="110"/>
      <c r="E35" s="110"/>
      <c r="F35" s="110"/>
      <c r="G35" s="110"/>
      <c r="H35" s="110"/>
      <c r="I35" s="110"/>
      <c r="J35" s="110"/>
      <c r="K35" s="110"/>
      <c r="L35" s="110"/>
      <c r="M35" s="110"/>
      <c r="N35" s="3"/>
    </row>
    <row r="36" spans="1:14" ht="30" customHeight="1" thickBot="1" x14ac:dyDescent="0.4">
      <c r="A36" s="3"/>
      <c r="B36" s="6" t="s">
        <v>42</v>
      </c>
      <c r="C36" s="7"/>
      <c r="D36" s="7"/>
      <c r="E36" s="4"/>
      <c r="F36" s="8" t="s">
        <v>3</v>
      </c>
      <c r="G36" s="4"/>
      <c r="H36" s="4"/>
      <c r="I36" s="4"/>
      <c r="J36" s="4"/>
      <c r="K36" s="4"/>
      <c r="L36" s="4"/>
      <c r="M36" s="4"/>
      <c r="N36" s="3"/>
    </row>
    <row r="37" spans="1:14" ht="25" customHeight="1" thickTop="1" thickBot="1" x14ac:dyDescent="0.35">
      <c r="A37" s="3"/>
      <c r="B37" s="9">
        <v>1</v>
      </c>
      <c r="C37" s="114" t="s">
        <v>4</v>
      </c>
      <c r="D37" s="115"/>
      <c r="E37" s="115"/>
      <c r="F37" s="115"/>
      <c r="G37" s="115"/>
      <c r="H37" s="115"/>
      <c r="I37" s="116"/>
      <c r="J37" s="117"/>
      <c r="K37" s="118"/>
      <c r="L37" s="118"/>
      <c r="M37" s="119"/>
      <c r="N37" s="3"/>
    </row>
    <row r="38" spans="1:14" ht="25" customHeight="1" thickTop="1" thickBot="1" x14ac:dyDescent="0.35">
      <c r="A38" s="3"/>
      <c r="B38" s="9">
        <v>2</v>
      </c>
      <c r="C38" s="114" t="s">
        <v>6</v>
      </c>
      <c r="D38" s="115"/>
      <c r="E38" s="115"/>
      <c r="F38" s="115"/>
      <c r="G38" s="115"/>
      <c r="H38" s="115"/>
      <c r="I38" s="116"/>
      <c r="J38" s="117"/>
      <c r="K38" s="118"/>
      <c r="L38" s="118"/>
      <c r="M38" s="119"/>
      <c r="N38" s="3"/>
    </row>
    <row r="39" spans="1:14" ht="25" customHeight="1" thickTop="1" thickBot="1" x14ac:dyDescent="0.35">
      <c r="A39" s="3"/>
      <c r="B39" s="9">
        <v>3</v>
      </c>
      <c r="C39" s="114" t="s">
        <v>8</v>
      </c>
      <c r="D39" s="115"/>
      <c r="E39" s="115"/>
      <c r="F39" s="115"/>
      <c r="G39" s="115"/>
      <c r="H39" s="115"/>
      <c r="I39" s="116"/>
      <c r="J39" s="117"/>
      <c r="K39" s="118"/>
      <c r="L39" s="118"/>
      <c r="M39" s="119"/>
      <c r="N39" s="3"/>
    </row>
    <row r="40" spans="1:14" ht="25" customHeight="1" thickTop="1" thickBot="1" x14ac:dyDescent="0.35">
      <c r="A40" s="3"/>
      <c r="B40" s="9">
        <v>4</v>
      </c>
      <c r="C40" s="114" t="s">
        <v>9</v>
      </c>
      <c r="D40" s="115"/>
      <c r="E40" s="115"/>
      <c r="F40" s="115"/>
      <c r="G40" s="115"/>
      <c r="H40" s="115"/>
      <c r="I40" s="116"/>
      <c r="J40" s="117"/>
      <c r="K40" s="118"/>
      <c r="L40" s="118"/>
      <c r="M40" s="119"/>
      <c r="N40" s="3"/>
    </row>
    <row r="41" spans="1:14" ht="25" customHeight="1" thickTop="1" thickBot="1" x14ac:dyDescent="0.35">
      <c r="A41" s="3"/>
      <c r="B41" s="9">
        <v>5</v>
      </c>
      <c r="C41" s="114" t="s">
        <v>10</v>
      </c>
      <c r="D41" s="115"/>
      <c r="E41" s="115"/>
      <c r="F41" s="115"/>
      <c r="G41" s="115"/>
      <c r="H41" s="115"/>
      <c r="I41" s="116"/>
      <c r="J41" s="117"/>
      <c r="K41" s="118"/>
      <c r="L41" s="118"/>
      <c r="M41" s="119"/>
      <c r="N41" s="3"/>
    </row>
    <row r="42" spans="1:14" ht="25" customHeight="1" thickTop="1" thickBot="1" x14ac:dyDescent="0.35">
      <c r="A42" s="3"/>
      <c r="B42" s="9">
        <v>6</v>
      </c>
      <c r="C42" s="114" t="s">
        <v>11</v>
      </c>
      <c r="D42" s="115"/>
      <c r="E42" s="115"/>
      <c r="F42" s="115"/>
      <c r="G42" s="115"/>
      <c r="H42" s="115"/>
      <c r="I42" s="116"/>
      <c r="J42" s="117"/>
      <c r="K42" s="118"/>
      <c r="L42" s="118"/>
      <c r="M42" s="119"/>
      <c r="N42" s="3"/>
    </row>
    <row r="43" spans="1:14" ht="25" customHeight="1" thickTop="1" thickBot="1" x14ac:dyDescent="0.35">
      <c r="A43" s="3"/>
      <c r="B43" s="9">
        <v>7</v>
      </c>
      <c r="C43" s="114" t="s">
        <v>12</v>
      </c>
      <c r="D43" s="115"/>
      <c r="E43" s="115"/>
      <c r="F43" s="115"/>
      <c r="G43" s="115"/>
      <c r="H43" s="115"/>
      <c r="I43" s="116"/>
      <c r="J43" s="117"/>
      <c r="K43" s="118"/>
      <c r="L43" s="118"/>
      <c r="M43" s="119"/>
      <c r="N43" s="3"/>
    </row>
    <row r="44" spans="1:14" ht="30" customHeight="1" thickTop="1" x14ac:dyDescent="0.3">
      <c r="A44" s="3"/>
      <c r="B44" s="10"/>
      <c r="C44" s="4"/>
      <c r="D44" s="4"/>
      <c r="E44" s="4"/>
      <c r="F44" s="4"/>
      <c r="G44" s="4"/>
      <c r="H44" s="4"/>
      <c r="I44" s="4"/>
      <c r="J44" s="4"/>
      <c r="K44" s="4"/>
      <c r="L44" s="36" t="str">
        <f>IF(M44="","",G553)</f>
        <v/>
      </c>
      <c r="M44" s="35" t="str">
        <f>IF(G552=7,E552,"")</f>
        <v/>
      </c>
      <c r="N44" s="3"/>
    </row>
    <row r="45" spans="1:14" ht="30" customHeight="1" x14ac:dyDescent="0.3">
      <c r="A45" s="3"/>
      <c r="B45" s="34" t="s">
        <v>43</v>
      </c>
      <c r="C45" s="8"/>
      <c r="D45" s="8"/>
      <c r="E45" s="8"/>
      <c r="F45" s="8"/>
      <c r="G45" s="8"/>
      <c r="H45" s="8"/>
      <c r="I45" s="8"/>
      <c r="J45" s="8"/>
      <c r="K45" s="8"/>
      <c r="L45" s="32"/>
      <c r="M45" s="32"/>
      <c r="N45" s="3"/>
    </row>
    <row r="46" spans="1:14" ht="40" customHeight="1" x14ac:dyDescent="0.3">
      <c r="A46" s="3"/>
      <c r="B46" s="99" t="str">
        <f>I545</f>
        <v xml:space="preserve">Your responses here help establish a baseline. High numbers are okay. They give you plenty of room to improve upon in the days to come. </v>
      </c>
      <c r="C46" s="99"/>
      <c r="D46" s="99"/>
      <c r="E46" s="99"/>
      <c r="F46" s="99"/>
      <c r="G46" s="99"/>
      <c r="H46" s="99"/>
      <c r="I46" s="99"/>
      <c r="J46" s="99"/>
      <c r="K46" s="99"/>
      <c r="L46" s="99"/>
      <c r="M46" s="99"/>
      <c r="N46" s="3"/>
    </row>
    <row r="47" spans="1:14" ht="55" customHeight="1" x14ac:dyDescent="0.3">
      <c r="A47" s="3"/>
      <c r="B47" s="99" t="str">
        <f>K548</f>
        <v>Need-response recognizes how the persisting problem of a wrongful conviction can tax your wellness. Which can manifest in increased levels of anxiety, depression and addictiveness. Only need-response helps you resolve such a problem at its source, to restore you to fuller wellness.</v>
      </c>
      <c r="C47" s="99"/>
      <c r="D47" s="99"/>
      <c r="E47" s="99"/>
      <c r="F47" s="99"/>
      <c r="G47" s="99"/>
      <c r="H47" s="99"/>
      <c r="I47" s="99"/>
      <c r="J47" s="99"/>
      <c r="K47" s="99"/>
      <c r="L47" s="99"/>
      <c r="M47" s="99"/>
      <c r="N47" s="3"/>
    </row>
    <row r="48" spans="1:14" ht="40" customHeight="1" x14ac:dyDescent="0.3">
      <c r="A48" s="3"/>
      <c r="B48" s="99" t="str">
        <f>I550</f>
        <v>Your responses here will give us a baseline. Anything after today will show your progress. We expect your levels will do down, to show improving wellness.</v>
      </c>
      <c r="C48" s="99"/>
      <c r="D48" s="99"/>
      <c r="E48" s="99"/>
      <c r="F48" s="99"/>
      <c r="G48" s="99"/>
      <c r="H48" s="99"/>
      <c r="I48" s="99"/>
      <c r="J48" s="99"/>
      <c r="K48" s="99"/>
      <c r="L48" s="99"/>
      <c r="M48" s="99"/>
      <c r="N48" s="3"/>
    </row>
    <row r="49" spans="1:14" ht="60" customHeight="1" x14ac:dyDescent="0.3">
      <c r="A49" s="3"/>
      <c r="B49" s="99" t="str">
        <f>I549</f>
        <v xml:space="preserve">Only need-response seeks to remove your cause for anxiety by addressing its source. Specifically when it comes from overreaching authority. Only need-response incentivizes those powerholders with a mutuality option more effective than adversarial legal options. </v>
      </c>
      <c r="C49" s="99"/>
      <c r="D49" s="99"/>
      <c r="E49" s="99"/>
      <c r="F49" s="99"/>
      <c r="G49" s="99"/>
      <c r="H49" s="99"/>
      <c r="I49" s="99"/>
      <c r="J49" s="99"/>
      <c r="K49" s="99"/>
      <c r="L49" s="99"/>
      <c r="M49" s="99"/>
      <c r="N49" s="3"/>
    </row>
    <row r="50" spans="1:14" ht="85" customHeight="1" x14ac:dyDescent="0.3">
      <c r="A50" s="3"/>
      <c r="B50" s="128" t="s">
        <v>102</v>
      </c>
      <c r="C50" s="128"/>
      <c r="D50" s="128"/>
      <c r="E50" s="128"/>
      <c r="F50" s="128"/>
      <c r="G50" s="128"/>
      <c r="H50" s="128"/>
      <c r="I50" s="128"/>
      <c r="J50" s="128"/>
      <c r="K50" s="128"/>
      <c r="L50" s="128"/>
      <c r="M50" s="128"/>
      <c r="N50" s="3"/>
    </row>
    <row r="51" spans="1:14" ht="10" customHeight="1" x14ac:dyDescent="0.3">
      <c r="A51" s="3"/>
      <c r="B51" s="4"/>
      <c r="C51" s="4"/>
      <c r="D51" s="4"/>
      <c r="E51" s="4"/>
      <c r="F51" s="4"/>
      <c r="G51" s="4"/>
      <c r="H51" s="4"/>
      <c r="I51" s="4"/>
      <c r="J51" s="4"/>
      <c r="K51" s="4"/>
      <c r="L51" s="4"/>
      <c r="M51" s="4"/>
      <c r="N51" s="3"/>
    </row>
    <row r="52" spans="1:14" ht="5" customHeight="1" thickBot="1" x14ac:dyDescent="0.35">
      <c r="A52" s="5"/>
      <c r="B52" s="11"/>
      <c r="C52" s="11"/>
      <c r="D52" s="11"/>
      <c r="E52" s="11"/>
      <c r="F52" s="11"/>
      <c r="G52" s="11"/>
      <c r="H52" s="11"/>
      <c r="I52" s="11"/>
      <c r="J52" s="11"/>
      <c r="K52" s="11"/>
      <c r="L52" s="11"/>
      <c r="M52" s="11"/>
      <c r="N52" s="5"/>
    </row>
    <row r="53" spans="1:14" ht="25" customHeight="1" thickBot="1" x14ac:dyDescent="0.35">
      <c r="A53" s="5"/>
      <c r="B53" s="131" t="s">
        <v>1</v>
      </c>
      <c r="C53" s="132"/>
      <c r="D53" s="40" t="s">
        <v>72</v>
      </c>
      <c r="E53" s="40"/>
      <c r="F53" s="11"/>
      <c r="G53" s="11"/>
      <c r="H53" s="11"/>
      <c r="I53" s="22" t="s">
        <v>2</v>
      </c>
      <c r="J53" s="135" t="str">
        <f>IF(J32="","",J32)</f>
        <v/>
      </c>
      <c r="K53" s="136"/>
      <c r="L53" s="136"/>
      <c r="M53" s="137"/>
      <c r="N53" s="5"/>
    </row>
    <row r="54" spans="1:14" ht="5" customHeight="1" x14ac:dyDescent="0.3">
      <c r="A54" s="5"/>
      <c r="B54" s="11"/>
      <c r="C54" s="11"/>
      <c r="D54" s="11"/>
      <c r="E54" s="11"/>
      <c r="F54" s="11"/>
      <c r="G54" s="11"/>
      <c r="H54" s="11"/>
      <c r="I54" s="11"/>
      <c r="J54" s="11"/>
      <c r="K54" s="11"/>
      <c r="L54" s="11"/>
      <c r="M54" s="11"/>
      <c r="N54" s="5"/>
    </row>
    <row r="55" spans="1:14" ht="15" customHeight="1" x14ac:dyDescent="0.3">
      <c r="A55" s="3"/>
      <c r="B55" s="4"/>
      <c r="C55" s="4"/>
      <c r="D55" s="4"/>
      <c r="E55" s="4"/>
      <c r="F55" s="4"/>
      <c r="G55" s="4"/>
      <c r="H55" s="4"/>
      <c r="I55" s="4"/>
      <c r="J55" s="4"/>
      <c r="K55" s="4"/>
      <c r="L55" s="4"/>
      <c r="M55" s="4"/>
      <c r="N55" s="3"/>
    </row>
    <row r="56" spans="1:14" ht="75" customHeight="1" x14ac:dyDescent="0.3">
      <c r="A56" s="3"/>
      <c r="B56" s="110" t="s">
        <v>58</v>
      </c>
      <c r="C56" s="110"/>
      <c r="D56" s="110"/>
      <c r="E56" s="110"/>
      <c r="F56" s="110"/>
      <c r="G56" s="110"/>
      <c r="H56" s="110"/>
      <c r="I56" s="110"/>
      <c r="J56" s="110"/>
      <c r="K56" s="110"/>
      <c r="L56" s="110"/>
      <c r="M56" s="110"/>
      <c r="N56" s="3"/>
    </row>
    <row r="57" spans="1:14" ht="30" customHeight="1" thickBot="1" x14ac:dyDescent="0.4">
      <c r="A57" s="3"/>
      <c r="B57" s="26" t="s">
        <v>59</v>
      </c>
      <c r="C57" s="7"/>
      <c r="D57" s="7"/>
      <c r="E57" s="4"/>
      <c r="F57" s="8"/>
      <c r="G57" s="8" t="s">
        <v>3</v>
      </c>
      <c r="H57" s="4"/>
      <c r="I57" s="4"/>
      <c r="J57" s="4"/>
      <c r="K57" s="4"/>
      <c r="L57" s="4"/>
      <c r="M57" s="4"/>
      <c r="N57" s="3"/>
    </row>
    <row r="58" spans="1:14" ht="25" customHeight="1" thickTop="1" thickBot="1" x14ac:dyDescent="0.35">
      <c r="A58" s="3"/>
      <c r="B58" s="9">
        <v>1</v>
      </c>
      <c r="C58" s="125" t="s">
        <v>13</v>
      </c>
      <c r="D58" s="126"/>
      <c r="E58" s="126"/>
      <c r="F58" s="126"/>
      <c r="G58" s="126"/>
      <c r="H58" s="126"/>
      <c r="I58" s="127"/>
      <c r="J58" s="117"/>
      <c r="K58" s="118"/>
      <c r="L58" s="118"/>
      <c r="M58" s="119"/>
      <c r="N58" s="3"/>
    </row>
    <row r="59" spans="1:14" ht="25" customHeight="1" thickTop="1" thickBot="1" x14ac:dyDescent="0.35">
      <c r="A59" s="3"/>
      <c r="B59" s="9">
        <v>2</v>
      </c>
      <c r="C59" s="125" t="s">
        <v>15</v>
      </c>
      <c r="D59" s="126"/>
      <c r="E59" s="126"/>
      <c r="F59" s="126"/>
      <c r="G59" s="126"/>
      <c r="H59" s="126"/>
      <c r="I59" s="127"/>
      <c r="J59" s="117"/>
      <c r="K59" s="118"/>
      <c r="L59" s="118"/>
      <c r="M59" s="119"/>
      <c r="N59" s="3"/>
    </row>
    <row r="60" spans="1:14" ht="25" customHeight="1" thickTop="1" thickBot="1" x14ac:dyDescent="0.35">
      <c r="A60" s="3"/>
      <c r="B60" s="9">
        <v>3</v>
      </c>
      <c r="C60" s="125" t="s">
        <v>16</v>
      </c>
      <c r="D60" s="126"/>
      <c r="E60" s="126"/>
      <c r="F60" s="126"/>
      <c r="G60" s="126"/>
      <c r="H60" s="126"/>
      <c r="I60" s="127"/>
      <c r="J60" s="117"/>
      <c r="K60" s="118"/>
      <c r="L60" s="118"/>
      <c r="M60" s="119"/>
      <c r="N60" s="3"/>
    </row>
    <row r="61" spans="1:14" ht="25" customHeight="1" thickTop="1" thickBot="1" x14ac:dyDescent="0.35">
      <c r="A61" s="3"/>
      <c r="B61" s="9">
        <v>4</v>
      </c>
      <c r="C61" s="125" t="s">
        <v>17</v>
      </c>
      <c r="D61" s="126"/>
      <c r="E61" s="126"/>
      <c r="F61" s="126"/>
      <c r="G61" s="126"/>
      <c r="H61" s="126"/>
      <c r="I61" s="127"/>
      <c r="J61" s="117"/>
      <c r="K61" s="118"/>
      <c r="L61" s="118"/>
      <c r="M61" s="119"/>
      <c r="N61" s="3"/>
    </row>
    <row r="62" spans="1:14" ht="25" customHeight="1" thickTop="1" thickBot="1" x14ac:dyDescent="0.35">
      <c r="A62" s="3"/>
      <c r="B62" s="9">
        <v>5</v>
      </c>
      <c r="C62" s="125" t="s">
        <v>18</v>
      </c>
      <c r="D62" s="126"/>
      <c r="E62" s="126"/>
      <c r="F62" s="126"/>
      <c r="G62" s="126"/>
      <c r="H62" s="126"/>
      <c r="I62" s="127"/>
      <c r="J62" s="117"/>
      <c r="K62" s="118"/>
      <c r="L62" s="118"/>
      <c r="M62" s="119"/>
      <c r="N62" s="3"/>
    </row>
    <row r="63" spans="1:14" ht="35" customHeight="1" thickTop="1" thickBot="1" x14ac:dyDescent="0.35">
      <c r="A63" s="3"/>
      <c r="B63" s="9">
        <v>6</v>
      </c>
      <c r="C63" s="125" t="s">
        <v>19</v>
      </c>
      <c r="D63" s="126"/>
      <c r="E63" s="126"/>
      <c r="F63" s="126"/>
      <c r="G63" s="126"/>
      <c r="H63" s="126"/>
      <c r="I63" s="127"/>
      <c r="J63" s="117"/>
      <c r="K63" s="118"/>
      <c r="L63" s="118"/>
      <c r="M63" s="119"/>
      <c r="N63" s="3"/>
    </row>
    <row r="64" spans="1:14" ht="35" customHeight="1" thickTop="1" thickBot="1" x14ac:dyDescent="0.35">
      <c r="A64" s="3"/>
      <c r="B64" s="9">
        <v>7</v>
      </c>
      <c r="C64" s="125" t="s">
        <v>20</v>
      </c>
      <c r="D64" s="126"/>
      <c r="E64" s="126"/>
      <c r="F64" s="126"/>
      <c r="G64" s="126"/>
      <c r="H64" s="126"/>
      <c r="I64" s="127"/>
      <c r="J64" s="117"/>
      <c r="K64" s="118"/>
      <c r="L64" s="118"/>
      <c r="M64" s="119"/>
      <c r="N64" s="3"/>
    </row>
    <row r="65" spans="1:14" ht="50" customHeight="1" thickTop="1" thickBot="1" x14ac:dyDescent="0.35">
      <c r="A65" s="3"/>
      <c r="B65" s="9">
        <v>8</v>
      </c>
      <c r="C65" s="125" t="s">
        <v>21</v>
      </c>
      <c r="D65" s="126"/>
      <c r="E65" s="126"/>
      <c r="F65" s="126"/>
      <c r="G65" s="126"/>
      <c r="H65" s="126"/>
      <c r="I65" s="127"/>
      <c r="J65" s="117"/>
      <c r="K65" s="118"/>
      <c r="L65" s="118"/>
      <c r="M65" s="119"/>
      <c r="N65" s="3"/>
    </row>
    <row r="66" spans="1:14" ht="35" customHeight="1" thickTop="1" thickBot="1" x14ac:dyDescent="0.35">
      <c r="A66" s="3"/>
      <c r="B66" s="9">
        <v>9</v>
      </c>
      <c r="C66" s="125" t="s">
        <v>22</v>
      </c>
      <c r="D66" s="126"/>
      <c r="E66" s="126"/>
      <c r="F66" s="126"/>
      <c r="G66" s="126"/>
      <c r="H66" s="126"/>
      <c r="I66" s="127"/>
      <c r="J66" s="117"/>
      <c r="K66" s="118"/>
      <c r="L66" s="118"/>
      <c r="M66" s="119"/>
      <c r="N66" s="3"/>
    </row>
    <row r="67" spans="1:14" ht="50" customHeight="1" thickTop="1" thickBot="1" x14ac:dyDescent="0.35">
      <c r="A67" s="3"/>
      <c r="B67" s="9">
        <v>10</v>
      </c>
      <c r="C67" s="125" t="s">
        <v>23</v>
      </c>
      <c r="D67" s="126"/>
      <c r="E67" s="126"/>
      <c r="F67" s="126"/>
      <c r="G67" s="126"/>
      <c r="H67" s="126"/>
      <c r="I67" s="127"/>
      <c r="J67" s="117"/>
      <c r="K67" s="118"/>
      <c r="L67" s="118"/>
      <c r="M67" s="119"/>
      <c r="N67" s="3"/>
    </row>
    <row r="68" spans="1:14" ht="25" customHeight="1" thickTop="1" x14ac:dyDescent="0.3">
      <c r="A68" s="3"/>
      <c r="B68" s="10"/>
      <c r="C68" s="4"/>
      <c r="D68" s="4"/>
      <c r="E68" s="4"/>
      <c r="F68" s="4"/>
      <c r="G68" s="4"/>
      <c r="H68" s="4"/>
      <c r="I68" s="4"/>
      <c r="J68" s="4"/>
      <c r="K68" s="4"/>
      <c r="L68" s="36" t="str">
        <f>IF(M68="","",G569)</f>
        <v/>
      </c>
      <c r="M68" s="35" t="str">
        <f>IF(G568=10,E568,"")</f>
        <v/>
      </c>
      <c r="N68" s="3"/>
    </row>
    <row r="69" spans="1:14" ht="25" customHeight="1" x14ac:dyDescent="0.3">
      <c r="A69" s="3"/>
      <c r="B69" s="34" t="str">
        <f>B45</f>
        <v>Wellness update</v>
      </c>
      <c r="C69" s="8"/>
      <c r="D69" s="8"/>
      <c r="E69" s="8"/>
      <c r="F69" s="8"/>
      <c r="G69" s="8"/>
      <c r="H69" s="8"/>
      <c r="I69" s="8"/>
      <c r="J69" s="8"/>
      <c r="K69" s="8"/>
      <c r="L69" s="8"/>
      <c r="M69" s="8"/>
      <c r="N69" s="3"/>
    </row>
    <row r="70" spans="1:14" ht="45" customHeight="1" x14ac:dyDescent="0.3">
      <c r="A70" s="3"/>
      <c r="B70" s="140" t="s">
        <v>136</v>
      </c>
      <c r="C70" s="140"/>
      <c r="D70" s="140"/>
      <c r="E70" s="140"/>
      <c r="F70" s="140"/>
      <c r="G70" s="140"/>
      <c r="H70" s="140"/>
      <c r="I70" s="140"/>
      <c r="J70" s="140"/>
      <c r="K70" s="140"/>
      <c r="L70" s="140"/>
      <c r="M70" s="140"/>
      <c r="N70" s="3"/>
    </row>
    <row r="71" spans="1:14" ht="45" customHeight="1" x14ac:dyDescent="0.3">
      <c r="A71" s="3"/>
      <c r="B71" s="140" t="str">
        <f>I562</f>
        <v xml:space="preserve">When innocent of a conviction, you understandably can get depressed. Rexamining the details of that conviction risks reexperiencing some of that depression. </v>
      </c>
      <c r="C71" s="140"/>
      <c r="D71" s="140"/>
      <c r="E71" s="140"/>
      <c r="F71" s="140"/>
      <c r="G71" s="140"/>
      <c r="H71" s="140"/>
      <c r="I71" s="140"/>
      <c r="J71" s="140"/>
      <c r="K71" s="140"/>
      <c r="L71" s="140"/>
      <c r="M71" s="140"/>
      <c r="N71" s="3"/>
    </row>
    <row r="72" spans="1:14" ht="45" customHeight="1" x14ac:dyDescent="0.3">
      <c r="A72" s="3"/>
      <c r="B72" s="140" t="s">
        <v>141</v>
      </c>
      <c r="C72" s="140"/>
      <c r="D72" s="140"/>
      <c r="E72" s="140"/>
      <c r="F72" s="140"/>
      <c r="G72" s="140"/>
      <c r="H72" s="140"/>
      <c r="I72" s="140"/>
      <c r="J72" s="140"/>
      <c r="K72" s="140"/>
      <c r="L72" s="140"/>
      <c r="M72" s="140"/>
      <c r="N72" s="3"/>
    </row>
    <row r="73" spans="1:14" ht="10" customHeight="1" x14ac:dyDescent="0.3">
      <c r="A73" s="3"/>
      <c r="B73" s="4"/>
      <c r="C73" s="4"/>
      <c r="D73" s="4"/>
      <c r="E73" s="4"/>
      <c r="F73" s="4"/>
      <c r="G73" s="4"/>
      <c r="H73" s="4"/>
      <c r="I73" s="4"/>
      <c r="J73" s="4"/>
      <c r="K73" s="4"/>
      <c r="L73" s="4"/>
      <c r="M73" s="4"/>
      <c r="N73" s="3"/>
    </row>
    <row r="74" spans="1:14" ht="5" customHeight="1" thickBot="1" x14ac:dyDescent="0.35">
      <c r="A74" s="5"/>
      <c r="B74" s="11"/>
      <c r="C74" s="11"/>
      <c r="D74" s="11"/>
      <c r="E74" s="11"/>
      <c r="F74" s="11"/>
      <c r="G74" s="11"/>
      <c r="H74" s="11"/>
      <c r="I74" s="11"/>
      <c r="J74" s="11"/>
      <c r="K74" s="11"/>
      <c r="L74" s="11"/>
      <c r="M74" s="11"/>
      <c r="N74" s="5"/>
    </row>
    <row r="75" spans="1:14" ht="25" customHeight="1" thickBot="1" x14ac:dyDescent="0.35">
      <c r="A75" s="5"/>
      <c r="B75" s="131" t="s">
        <v>1</v>
      </c>
      <c r="C75" s="132"/>
      <c r="D75" s="40" t="s">
        <v>73</v>
      </c>
      <c r="E75" s="40"/>
      <c r="F75" s="11"/>
      <c r="G75" s="11"/>
      <c r="H75" s="11"/>
      <c r="I75" s="22" t="s">
        <v>2</v>
      </c>
      <c r="J75" s="135" t="str">
        <f>IF(J53="","",J53)</f>
        <v/>
      </c>
      <c r="K75" s="136"/>
      <c r="L75" s="136"/>
      <c r="M75" s="137"/>
      <c r="N75" s="5"/>
    </row>
    <row r="76" spans="1:14" ht="5" customHeight="1" x14ac:dyDescent="0.3">
      <c r="A76" s="5"/>
      <c r="B76" s="11"/>
      <c r="C76" s="11"/>
      <c r="D76" s="11"/>
      <c r="E76" s="11"/>
      <c r="F76" s="11"/>
      <c r="G76" s="11"/>
      <c r="H76" s="11"/>
      <c r="I76" s="11"/>
      <c r="J76" s="11"/>
      <c r="K76" s="11"/>
      <c r="L76" s="11"/>
      <c r="M76" s="11"/>
      <c r="N76" s="5"/>
    </row>
    <row r="77" spans="1:14" ht="15" customHeight="1" x14ac:dyDescent="0.3">
      <c r="A77" s="3"/>
      <c r="B77" s="4"/>
      <c r="C77" s="4"/>
      <c r="D77" s="4"/>
      <c r="E77" s="4"/>
      <c r="F77" s="4"/>
      <c r="G77" s="4"/>
      <c r="H77" s="4"/>
      <c r="I77" s="4"/>
      <c r="J77" s="4"/>
      <c r="K77" s="4"/>
      <c r="L77" s="4"/>
      <c r="M77" s="4"/>
      <c r="N77" s="3"/>
    </row>
    <row r="78" spans="1:14" ht="75" customHeight="1" x14ac:dyDescent="0.3">
      <c r="A78" s="3"/>
      <c r="B78" s="110" t="s">
        <v>66</v>
      </c>
      <c r="C78" s="110"/>
      <c r="D78" s="110"/>
      <c r="E78" s="110"/>
      <c r="F78" s="110"/>
      <c r="G78" s="110"/>
      <c r="H78" s="110"/>
      <c r="I78" s="110"/>
      <c r="J78" s="110"/>
      <c r="K78" s="110"/>
      <c r="L78" s="110"/>
      <c r="M78" s="110"/>
      <c r="N78" s="3"/>
    </row>
    <row r="79" spans="1:14" ht="30" customHeight="1" thickBot="1" x14ac:dyDescent="0.4">
      <c r="A79" s="3"/>
      <c r="B79" s="26" t="s">
        <v>74</v>
      </c>
      <c r="C79" s="7"/>
      <c r="D79" s="7"/>
      <c r="E79" s="4"/>
      <c r="F79" s="8"/>
      <c r="G79" s="8" t="s">
        <v>3</v>
      </c>
      <c r="H79" s="4"/>
      <c r="I79" s="4"/>
      <c r="J79" s="4"/>
      <c r="K79" s="4"/>
      <c r="L79" s="4"/>
      <c r="M79" s="4"/>
      <c r="N79" s="3"/>
    </row>
    <row r="80" spans="1:14" ht="35" customHeight="1" thickTop="1" thickBot="1" x14ac:dyDescent="0.35">
      <c r="A80" s="3"/>
      <c r="B80" s="9">
        <v>1</v>
      </c>
      <c r="C80" s="114" t="s">
        <v>62</v>
      </c>
      <c r="D80" s="115"/>
      <c r="E80" s="115"/>
      <c r="F80" s="115"/>
      <c r="G80" s="115"/>
      <c r="H80" s="115"/>
      <c r="I80" s="116"/>
      <c r="J80" s="117"/>
      <c r="K80" s="118"/>
      <c r="L80" s="118"/>
      <c r="M80" s="119"/>
      <c r="N80" s="3"/>
    </row>
    <row r="81" spans="1:14" ht="35" customHeight="1" thickTop="1" thickBot="1" x14ac:dyDescent="0.35">
      <c r="A81" s="3"/>
      <c r="B81" s="9">
        <v>2</v>
      </c>
      <c r="C81" s="114" t="s">
        <v>63</v>
      </c>
      <c r="D81" s="115"/>
      <c r="E81" s="115"/>
      <c r="F81" s="115"/>
      <c r="G81" s="115"/>
      <c r="H81" s="115"/>
      <c r="I81" s="116"/>
      <c r="J81" s="117"/>
      <c r="K81" s="118"/>
      <c r="L81" s="118"/>
      <c r="M81" s="119"/>
      <c r="N81" s="3"/>
    </row>
    <row r="82" spans="1:14" ht="35" customHeight="1" thickTop="1" thickBot="1" x14ac:dyDescent="0.35">
      <c r="A82" s="3"/>
      <c r="B82" s="9">
        <v>3</v>
      </c>
      <c r="C82" s="114" t="s">
        <v>68</v>
      </c>
      <c r="D82" s="115"/>
      <c r="E82" s="115"/>
      <c r="F82" s="115"/>
      <c r="G82" s="115"/>
      <c r="H82" s="115"/>
      <c r="I82" s="116"/>
      <c r="J82" s="117"/>
      <c r="K82" s="118"/>
      <c r="L82" s="118"/>
      <c r="M82" s="119"/>
      <c r="N82" s="3"/>
    </row>
    <row r="83" spans="1:14" ht="35" customHeight="1" thickTop="1" thickBot="1" x14ac:dyDescent="0.35">
      <c r="A83" s="3"/>
      <c r="B83" s="9">
        <v>4</v>
      </c>
      <c r="C83" s="114" t="s">
        <v>67</v>
      </c>
      <c r="D83" s="115"/>
      <c r="E83" s="115"/>
      <c r="F83" s="115"/>
      <c r="G83" s="115"/>
      <c r="H83" s="115"/>
      <c r="I83" s="116"/>
      <c r="J83" s="117"/>
      <c r="K83" s="118"/>
      <c r="L83" s="118"/>
      <c r="M83" s="119"/>
      <c r="N83" s="3"/>
    </row>
    <row r="84" spans="1:14" ht="35" customHeight="1" thickTop="1" thickBot="1" x14ac:dyDescent="0.35">
      <c r="A84" s="3"/>
      <c r="B84" s="9">
        <v>5</v>
      </c>
      <c r="C84" s="114" t="s">
        <v>64</v>
      </c>
      <c r="D84" s="115"/>
      <c r="E84" s="115"/>
      <c r="F84" s="115"/>
      <c r="G84" s="115"/>
      <c r="H84" s="115"/>
      <c r="I84" s="116"/>
      <c r="J84" s="117"/>
      <c r="K84" s="118"/>
      <c r="L84" s="118"/>
      <c r="M84" s="119"/>
      <c r="N84" s="3"/>
    </row>
    <row r="85" spans="1:14" ht="25" customHeight="1" thickTop="1" x14ac:dyDescent="0.3">
      <c r="A85" s="3"/>
      <c r="B85" s="10"/>
      <c r="C85" s="4"/>
      <c r="D85" s="4"/>
      <c r="E85" s="4"/>
      <c r="F85" s="4"/>
      <c r="G85" s="4"/>
      <c r="H85" s="4"/>
      <c r="I85" s="4"/>
      <c r="J85" s="4"/>
      <c r="K85" s="4"/>
      <c r="L85" s="36" t="str">
        <f>IF(M85="","",G580)</f>
        <v/>
      </c>
      <c r="M85" s="35" t="str">
        <f>IF(G579=5,E579,"")</f>
        <v/>
      </c>
      <c r="N85" s="3"/>
    </row>
    <row r="86" spans="1:14" ht="25" customHeight="1" x14ac:dyDescent="0.3">
      <c r="A86" s="3"/>
      <c r="B86" s="34" t="str">
        <f>B69</f>
        <v>Wellness update</v>
      </c>
      <c r="C86" s="8"/>
      <c r="D86" s="8"/>
      <c r="E86" s="8"/>
      <c r="F86" s="8"/>
      <c r="G86" s="8"/>
      <c r="H86" s="8"/>
      <c r="I86" s="8"/>
      <c r="J86" s="8"/>
      <c r="K86" s="8"/>
      <c r="L86" s="8"/>
      <c r="M86" s="8"/>
      <c r="N86" s="3"/>
    </row>
    <row r="87" spans="1:14" ht="60" customHeight="1" x14ac:dyDescent="0.3">
      <c r="A87" s="3"/>
      <c r="B87" s="99" t="s">
        <v>191</v>
      </c>
      <c r="C87" s="99"/>
      <c r="D87" s="99"/>
      <c r="E87" s="99"/>
      <c r="F87" s="99"/>
      <c r="G87" s="99"/>
      <c r="H87" s="99"/>
      <c r="I87" s="99"/>
      <c r="J87" s="99"/>
      <c r="K87" s="99"/>
      <c r="L87" s="99"/>
      <c r="M87" s="99"/>
      <c r="N87" s="3"/>
    </row>
    <row r="88" spans="1:14" ht="60" customHeight="1" x14ac:dyDescent="0.3">
      <c r="A88" s="3"/>
      <c r="B88" s="99" t="s">
        <v>146</v>
      </c>
      <c r="C88" s="99"/>
      <c r="D88" s="99"/>
      <c r="E88" s="99"/>
      <c r="F88" s="99"/>
      <c r="G88" s="99"/>
      <c r="H88" s="99"/>
      <c r="I88" s="99"/>
      <c r="J88" s="99"/>
      <c r="K88" s="99"/>
      <c r="L88" s="99"/>
      <c r="M88" s="99"/>
      <c r="N88" s="3"/>
    </row>
    <row r="89" spans="1:14" ht="70" customHeight="1" x14ac:dyDescent="0.3">
      <c r="A89" s="3"/>
      <c r="B89" s="99" t="s">
        <v>193</v>
      </c>
      <c r="C89" s="99"/>
      <c r="D89" s="99"/>
      <c r="E89" s="99"/>
      <c r="F89" s="99"/>
      <c r="G89" s="99"/>
      <c r="H89" s="99"/>
      <c r="I89" s="99"/>
      <c r="J89" s="99"/>
      <c r="K89" s="99"/>
      <c r="L89" s="99"/>
      <c r="M89" s="99"/>
      <c r="N89" s="3"/>
    </row>
    <row r="90" spans="1:14" ht="80" customHeight="1" x14ac:dyDescent="0.3">
      <c r="A90" s="3"/>
      <c r="B90" s="99" t="s">
        <v>192</v>
      </c>
      <c r="C90" s="99"/>
      <c r="D90" s="99"/>
      <c r="E90" s="99"/>
      <c r="F90" s="99"/>
      <c r="G90" s="99"/>
      <c r="H90" s="99"/>
      <c r="I90" s="99"/>
      <c r="J90" s="99"/>
      <c r="K90" s="99"/>
      <c r="L90" s="99"/>
      <c r="M90" s="99"/>
      <c r="N90" s="3"/>
    </row>
    <row r="91" spans="1:14" ht="30" customHeight="1" x14ac:dyDescent="0.3">
      <c r="A91" s="3"/>
      <c r="B91" s="4"/>
      <c r="C91" s="4"/>
      <c r="D91" s="4"/>
      <c r="E91" s="4"/>
      <c r="F91" s="4"/>
      <c r="G91" s="4"/>
      <c r="H91" s="4"/>
      <c r="I91" s="4"/>
      <c r="J91" s="4"/>
      <c r="K91" s="4"/>
      <c r="L91" s="4"/>
      <c r="M91" s="4"/>
      <c r="N91" s="3"/>
    </row>
    <row r="92" spans="1:14" ht="5" customHeight="1" x14ac:dyDescent="0.3">
      <c r="A92" s="41"/>
      <c r="B92" s="42"/>
      <c r="C92" s="42"/>
      <c r="D92" s="42"/>
      <c r="E92" s="42"/>
      <c r="F92" s="42"/>
      <c r="G92" s="42"/>
      <c r="H92" s="42"/>
      <c r="I92" s="42"/>
      <c r="J92" s="42"/>
      <c r="K92" s="42"/>
      <c r="L92" s="42"/>
      <c r="M92" s="42"/>
      <c r="N92" s="41"/>
    </row>
    <row r="93" spans="1:14" ht="25" customHeight="1" x14ac:dyDescent="0.3">
      <c r="A93" s="41"/>
      <c r="B93" s="120" t="s">
        <v>34</v>
      </c>
      <c r="C93" s="120"/>
      <c r="D93" s="120"/>
      <c r="E93" s="57" t="s">
        <v>78</v>
      </c>
      <c r="F93" s="42"/>
      <c r="G93" s="42"/>
      <c r="H93" s="42"/>
      <c r="I93" s="56" t="s">
        <v>2</v>
      </c>
      <c r="J93" s="121"/>
      <c r="K93" s="122"/>
      <c r="L93" s="122"/>
      <c r="M93" s="123"/>
      <c r="N93" s="41"/>
    </row>
    <row r="94" spans="1:14" ht="5" customHeight="1" x14ac:dyDescent="0.3">
      <c r="A94" s="41"/>
      <c r="B94" s="42"/>
      <c r="C94" s="42"/>
      <c r="D94" s="42"/>
      <c r="E94" s="42"/>
      <c r="F94" s="42"/>
      <c r="G94" s="42"/>
      <c r="H94" s="42"/>
      <c r="I94" s="42"/>
      <c r="J94" s="42"/>
      <c r="K94" s="42"/>
      <c r="L94" s="42"/>
      <c r="M94" s="42"/>
      <c r="N94" s="41"/>
    </row>
    <row r="95" spans="1:14" ht="15" customHeight="1" x14ac:dyDescent="0.3">
      <c r="A95" s="50"/>
      <c r="B95" s="51"/>
      <c r="C95" s="51"/>
      <c r="D95" s="51"/>
      <c r="E95" s="51"/>
      <c r="F95" s="51"/>
      <c r="G95" s="51"/>
      <c r="H95" s="51"/>
      <c r="I95" s="51"/>
      <c r="J95" s="51"/>
      <c r="K95" s="51"/>
      <c r="L95" s="51"/>
      <c r="M95" s="51"/>
      <c r="N95" s="50"/>
    </row>
    <row r="96" spans="1:14" ht="45" customHeight="1" x14ac:dyDescent="0.3">
      <c r="A96" s="50"/>
      <c r="B96" s="108" t="s">
        <v>130</v>
      </c>
      <c r="C96" s="108"/>
      <c r="D96" s="108"/>
      <c r="E96" s="108"/>
      <c r="F96" s="108"/>
      <c r="G96" s="108"/>
      <c r="H96" s="108"/>
      <c r="I96" s="108"/>
      <c r="J96" s="108"/>
      <c r="K96" s="108"/>
      <c r="L96" s="108"/>
      <c r="M96" s="108"/>
      <c r="N96" s="50"/>
    </row>
    <row r="97" spans="1:14" ht="30" customHeight="1" thickBot="1" x14ac:dyDescent="0.55000000000000004">
      <c r="A97" s="52"/>
      <c r="B97" s="101" t="str">
        <f>B777</f>
        <v>Anxiety assessment 1 of 8</v>
      </c>
      <c r="C97" s="101"/>
      <c r="D97" s="101"/>
      <c r="E97" s="101"/>
      <c r="F97" s="101"/>
      <c r="G97" s="101"/>
      <c r="H97" s="53"/>
      <c r="I97" s="53"/>
      <c r="J97" s="53"/>
      <c r="K97" s="53"/>
      <c r="L97" s="97" t="str">
        <f>IF(J98="","",F598)</f>
        <v/>
      </c>
      <c r="M97" s="97"/>
      <c r="N97" s="52"/>
    </row>
    <row r="98" spans="1:14" ht="25" customHeight="1" thickTop="1" thickBot="1" x14ac:dyDescent="0.35">
      <c r="A98" s="50"/>
      <c r="B98" s="105" t="s">
        <v>92</v>
      </c>
      <c r="C98" s="106"/>
      <c r="D98" s="106"/>
      <c r="E98" s="106"/>
      <c r="F98" s="106"/>
      <c r="G98" s="106"/>
      <c r="H98" s="106"/>
      <c r="I98" s="107"/>
      <c r="J98" s="111"/>
      <c r="K98" s="112"/>
      <c r="L98" s="112"/>
      <c r="M98" s="113"/>
      <c r="N98" s="50"/>
    </row>
    <row r="99" spans="1:14" ht="30" customHeight="1" thickTop="1" thickBot="1" x14ac:dyDescent="0.55000000000000004">
      <c r="A99" s="50"/>
      <c r="B99" s="101" t="str">
        <f>B779</f>
        <v>Depression assessment 1 of 8</v>
      </c>
      <c r="C99" s="101"/>
      <c r="D99" s="101"/>
      <c r="E99" s="101"/>
      <c r="F99" s="101"/>
      <c r="G99" s="101"/>
      <c r="H99" s="54"/>
      <c r="I99" s="54"/>
      <c r="J99" s="54"/>
      <c r="K99" s="54"/>
      <c r="L99" s="104" t="str">
        <f>IF(J100="","",F600)</f>
        <v/>
      </c>
      <c r="M99" s="104"/>
      <c r="N99" s="50"/>
    </row>
    <row r="100" spans="1:14" ht="25" customHeight="1" thickTop="1" thickBot="1" x14ac:dyDescent="0.35">
      <c r="A100" s="50"/>
      <c r="B100" s="105" t="s">
        <v>93</v>
      </c>
      <c r="C100" s="106"/>
      <c r="D100" s="106"/>
      <c r="E100" s="106"/>
      <c r="F100" s="106"/>
      <c r="G100" s="106"/>
      <c r="H100" s="106"/>
      <c r="I100" s="107"/>
      <c r="J100" s="111"/>
      <c r="K100" s="112"/>
      <c r="L100" s="112"/>
      <c r="M100" s="113"/>
      <c r="N100" s="50"/>
    </row>
    <row r="101" spans="1:14" ht="30" customHeight="1" thickTop="1" thickBot="1" x14ac:dyDescent="0.55000000000000004">
      <c r="A101" s="50"/>
      <c r="B101" s="101" t="str">
        <f>B781</f>
        <v>Addictiveness assessment 1 of 8</v>
      </c>
      <c r="C101" s="101"/>
      <c r="D101" s="101"/>
      <c r="E101" s="101"/>
      <c r="F101" s="101"/>
      <c r="G101" s="101"/>
      <c r="H101" s="54"/>
      <c r="I101" s="54"/>
      <c r="J101" s="54"/>
      <c r="K101" s="54"/>
      <c r="L101" s="97" t="str">
        <f>IF(J102="","",F602)</f>
        <v/>
      </c>
      <c r="M101" s="97"/>
      <c r="N101" s="50"/>
    </row>
    <row r="102" spans="1:14" ht="25" customHeight="1" thickTop="1" thickBot="1" x14ac:dyDescent="0.35">
      <c r="A102" s="50"/>
      <c r="B102" s="105" t="s">
        <v>94</v>
      </c>
      <c r="C102" s="106"/>
      <c r="D102" s="106"/>
      <c r="E102" s="106"/>
      <c r="F102" s="106"/>
      <c r="G102" s="106"/>
      <c r="H102" s="106"/>
      <c r="I102" s="107"/>
      <c r="J102" s="111"/>
      <c r="K102" s="112"/>
      <c r="L102" s="112"/>
      <c r="M102" s="113"/>
      <c r="N102" s="50"/>
    </row>
    <row r="103" spans="1:14" ht="25" customHeight="1" thickTop="1" x14ac:dyDescent="0.3">
      <c r="A103" s="50"/>
      <c r="B103" s="55"/>
      <c r="C103" s="54"/>
      <c r="D103" s="54"/>
      <c r="E103" s="54"/>
      <c r="F103" s="54"/>
      <c r="G103" s="54"/>
      <c r="H103" s="54"/>
      <c r="I103" s="54"/>
      <c r="J103" s="54"/>
      <c r="K103" s="54"/>
      <c r="L103" s="54"/>
      <c r="M103" s="54"/>
      <c r="N103" s="50"/>
    </row>
    <row r="104" spans="1:14" ht="50" customHeight="1" x14ac:dyDescent="0.3">
      <c r="A104" s="50"/>
      <c r="B104" s="108" t="str">
        <f>B606</f>
        <v>The more these levels decline, the better we are doing. Progress isn't necessarily linear. Leveling or increases may occur. An overall pattern of improvement should emerge as we stay the course.</v>
      </c>
      <c r="C104" s="108"/>
      <c r="D104" s="108"/>
      <c r="E104" s="108"/>
      <c r="F104" s="108"/>
      <c r="G104" s="108"/>
      <c r="H104" s="108"/>
      <c r="I104" s="108"/>
      <c r="J104" s="108"/>
      <c r="K104" s="108"/>
      <c r="L104" s="108"/>
      <c r="M104" s="108"/>
      <c r="N104" s="50"/>
    </row>
    <row r="105" spans="1:14" ht="10" customHeight="1" x14ac:dyDescent="0.3">
      <c r="A105" s="50"/>
      <c r="B105" s="108"/>
      <c r="C105" s="108"/>
      <c r="D105" s="108"/>
      <c r="E105" s="108"/>
      <c r="F105" s="108"/>
      <c r="G105" s="108"/>
      <c r="H105" s="108"/>
      <c r="I105" s="108"/>
      <c r="J105" s="108"/>
      <c r="K105" s="108"/>
      <c r="L105" s="108"/>
      <c r="M105" s="108"/>
      <c r="N105" s="50"/>
    </row>
    <row r="106" spans="1:14" ht="5" customHeight="1" x14ac:dyDescent="0.3">
      <c r="A106" s="41"/>
      <c r="B106" s="42"/>
      <c r="C106" s="42"/>
      <c r="D106" s="42"/>
      <c r="E106" s="42"/>
      <c r="F106" s="42"/>
      <c r="G106" s="42"/>
      <c r="H106" s="42"/>
      <c r="I106" s="42"/>
      <c r="J106" s="42"/>
      <c r="K106" s="42"/>
      <c r="L106" s="42"/>
      <c r="M106" s="42"/>
      <c r="N106" s="41"/>
    </row>
    <row r="107" spans="1:14" ht="25" customHeight="1" x14ac:dyDescent="0.3">
      <c r="A107" s="41"/>
      <c r="B107" s="120" t="s">
        <v>35</v>
      </c>
      <c r="C107" s="120"/>
      <c r="D107" s="120"/>
      <c r="E107" s="57" t="s">
        <v>78</v>
      </c>
      <c r="F107" s="42"/>
      <c r="G107" s="42"/>
      <c r="H107" s="42"/>
      <c r="I107" s="56" t="s">
        <v>2</v>
      </c>
      <c r="J107" s="121"/>
      <c r="K107" s="122"/>
      <c r="L107" s="122"/>
      <c r="M107" s="123"/>
      <c r="N107" s="41"/>
    </row>
    <row r="108" spans="1:14" ht="5" customHeight="1" x14ac:dyDescent="0.3">
      <c r="A108" s="41"/>
      <c r="B108" s="42"/>
      <c r="C108" s="42"/>
      <c r="D108" s="42"/>
      <c r="E108" s="42"/>
      <c r="F108" s="42"/>
      <c r="G108" s="42"/>
      <c r="H108" s="42"/>
      <c r="I108" s="42"/>
      <c r="J108" s="42"/>
      <c r="K108" s="42"/>
      <c r="L108" s="42"/>
      <c r="M108" s="42"/>
      <c r="N108" s="41"/>
    </row>
    <row r="109" spans="1:14" ht="15" customHeight="1" x14ac:dyDescent="0.3">
      <c r="A109" s="50"/>
      <c r="B109" s="51"/>
      <c r="C109" s="51"/>
      <c r="D109" s="51"/>
      <c r="E109" s="51"/>
      <c r="F109" s="51"/>
      <c r="G109" s="51"/>
      <c r="H109" s="51"/>
      <c r="I109" s="51"/>
      <c r="J109" s="51"/>
      <c r="K109" s="51"/>
      <c r="L109" s="51"/>
      <c r="M109" s="51"/>
      <c r="N109" s="50"/>
    </row>
    <row r="110" spans="1:14" ht="45" customHeight="1" x14ac:dyDescent="0.3">
      <c r="A110" s="50"/>
      <c r="B110" s="108" t="s">
        <v>130</v>
      </c>
      <c r="C110" s="108"/>
      <c r="D110" s="108"/>
      <c r="E110" s="108"/>
      <c r="F110" s="108"/>
      <c r="G110" s="108"/>
      <c r="H110" s="108"/>
      <c r="I110" s="108"/>
      <c r="J110" s="108"/>
      <c r="K110" s="108"/>
      <c r="L110" s="108"/>
      <c r="M110" s="108"/>
      <c r="N110" s="50"/>
    </row>
    <row r="111" spans="1:14" ht="30" customHeight="1" thickBot="1" x14ac:dyDescent="0.55000000000000004">
      <c r="A111" s="52"/>
      <c r="B111" s="101" t="str">
        <f>B784</f>
        <v>Anxiety assessment 2 of 8</v>
      </c>
      <c r="C111" s="101"/>
      <c r="D111" s="101"/>
      <c r="E111" s="101"/>
      <c r="F111" s="101"/>
      <c r="G111" s="101"/>
      <c r="H111" s="53"/>
      <c r="I111" s="53"/>
      <c r="J111" s="53"/>
      <c r="K111" s="53"/>
      <c r="L111" s="97" t="str">
        <f>IF(J112="","",F612)</f>
        <v/>
      </c>
      <c r="M111" s="97"/>
      <c r="N111" s="52"/>
    </row>
    <row r="112" spans="1:14" ht="25" customHeight="1" thickTop="1" thickBot="1" x14ac:dyDescent="0.35">
      <c r="A112" s="50"/>
      <c r="B112" s="105" t="s">
        <v>92</v>
      </c>
      <c r="C112" s="106"/>
      <c r="D112" s="106"/>
      <c r="E112" s="106"/>
      <c r="F112" s="106"/>
      <c r="G112" s="106"/>
      <c r="H112" s="106"/>
      <c r="I112" s="107"/>
      <c r="J112" s="111"/>
      <c r="K112" s="112"/>
      <c r="L112" s="112"/>
      <c r="M112" s="113"/>
      <c r="N112" s="50"/>
    </row>
    <row r="113" spans="1:14" ht="25" customHeight="1" thickTop="1" thickBot="1" x14ac:dyDescent="0.55000000000000004">
      <c r="A113" s="50"/>
      <c r="B113" s="100" t="str">
        <f>B786</f>
        <v>Depression assessment 2 of 8</v>
      </c>
      <c r="C113" s="100"/>
      <c r="D113" s="100"/>
      <c r="E113" s="100"/>
      <c r="F113" s="100"/>
      <c r="G113" s="100"/>
      <c r="H113" s="54"/>
      <c r="I113" s="54"/>
      <c r="J113" s="54"/>
      <c r="K113" s="54"/>
      <c r="L113" s="97" t="str">
        <f>IF(J114="","",F614)</f>
        <v/>
      </c>
      <c r="M113" s="97"/>
      <c r="N113" s="50"/>
    </row>
    <row r="114" spans="1:14" ht="25" customHeight="1" thickTop="1" thickBot="1" x14ac:dyDescent="0.35">
      <c r="A114" s="50"/>
      <c r="B114" s="105" t="s">
        <v>93</v>
      </c>
      <c r="C114" s="106"/>
      <c r="D114" s="106"/>
      <c r="E114" s="106"/>
      <c r="F114" s="106"/>
      <c r="G114" s="106"/>
      <c r="H114" s="106"/>
      <c r="I114" s="107"/>
      <c r="J114" s="111"/>
      <c r="K114" s="112"/>
      <c r="L114" s="112"/>
      <c r="M114" s="113"/>
      <c r="N114" s="50"/>
    </row>
    <row r="115" spans="1:14" ht="25" customHeight="1" thickTop="1" thickBot="1" x14ac:dyDescent="0.55000000000000004">
      <c r="A115" s="50"/>
      <c r="B115" s="100" t="str">
        <f>B788</f>
        <v>Addictiveness assessment 2 of 8</v>
      </c>
      <c r="C115" s="100"/>
      <c r="D115" s="100"/>
      <c r="E115" s="100"/>
      <c r="F115" s="100"/>
      <c r="G115" s="100"/>
      <c r="H115" s="54"/>
      <c r="I115" s="54"/>
      <c r="J115" s="54"/>
      <c r="K115" s="54"/>
      <c r="L115" s="97" t="str">
        <f>IF(J116="","",F616)</f>
        <v/>
      </c>
      <c r="M115" s="97"/>
      <c r="N115" s="50"/>
    </row>
    <row r="116" spans="1:14" ht="25" customHeight="1" thickTop="1" thickBot="1" x14ac:dyDescent="0.35">
      <c r="A116" s="50"/>
      <c r="B116" s="105" t="s">
        <v>94</v>
      </c>
      <c r="C116" s="106"/>
      <c r="D116" s="106"/>
      <c r="E116" s="106"/>
      <c r="F116" s="106"/>
      <c r="G116" s="106"/>
      <c r="H116" s="106"/>
      <c r="I116" s="107"/>
      <c r="J116" s="111"/>
      <c r="K116" s="112"/>
      <c r="L116" s="112"/>
      <c r="M116" s="113"/>
      <c r="N116" s="50"/>
    </row>
    <row r="117" spans="1:14" ht="25" customHeight="1" thickTop="1" x14ac:dyDescent="0.3">
      <c r="A117" s="50"/>
      <c r="B117" s="55"/>
      <c r="C117" s="54"/>
      <c r="D117" s="54"/>
      <c r="E117" s="54"/>
      <c r="F117" s="54"/>
      <c r="G117" s="54"/>
      <c r="H117" s="54"/>
      <c r="I117" s="54"/>
      <c r="J117" s="54"/>
      <c r="K117" s="54"/>
      <c r="L117" s="54"/>
      <c r="M117" s="54"/>
      <c r="N117" s="50"/>
    </row>
    <row r="118" spans="1:14" ht="50" customHeight="1" x14ac:dyDescent="0.3">
      <c r="A118" s="50"/>
      <c r="B118" s="108" t="str">
        <f>B620</f>
        <v>The more these levels decline, the better we are doing. Progress isn't necessarily linear. Leveling or increases may occur. An overall pattern of improvement should emerge as we stay the course.</v>
      </c>
      <c r="C118" s="108"/>
      <c r="D118" s="108"/>
      <c r="E118" s="108"/>
      <c r="F118" s="108"/>
      <c r="G118" s="108"/>
      <c r="H118" s="108"/>
      <c r="I118" s="108"/>
      <c r="J118" s="108"/>
      <c r="K118" s="108"/>
      <c r="L118" s="108"/>
      <c r="M118" s="108"/>
      <c r="N118" s="50"/>
    </row>
    <row r="119" spans="1:14" ht="10" customHeight="1" x14ac:dyDescent="0.3">
      <c r="A119" s="50"/>
      <c r="B119" s="108"/>
      <c r="C119" s="108"/>
      <c r="D119" s="108"/>
      <c r="E119" s="108"/>
      <c r="F119" s="108"/>
      <c r="G119" s="108"/>
      <c r="H119" s="108"/>
      <c r="I119" s="108"/>
      <c r="J119" s="108"/>
      <c r="K119" s="108"/>
      <c r="L119" s="108"/>
      <c r="M119" s="108"/>
      <c r="N119" s="50"/>
    </row>
    <row r="120" spans="1:14" ht="5" customHeight="1" x14ac:dyDescent="0.3">
      <c r="A120" s="41"/>
      <c r="B120" s="42"/>
      <c r="C120" s="42"/>
      <c r="D120" s="42"/>
      <c r="E120" s="42"/>
      <c r="F120" s="42"/>
      <c r="G120" s="42"/>
      <c r="H120" s="42"/>
      <c r="I120" s="42"/>
      <c r="J120" s="42"/>
      <c r="K120" s="42"/>
      <c r="L120" s="42"/>
      <c r="M120" s="42"/>
      <c r="N120" s="41"/>
    </row>
    <row r="121" spans="1:14" ht="25" customHeight="1" x14ac:dyDescent="0.3">
      <c r="A121" s="41"/>
      <c r="B121" s="120" t="s">
        <v>36</v>
      </c>
      <c r="C121" s="120"/>
      <c r="D121" s="120"/>
      <c r="E121" s="57" t="s">
        <v>78</v>
      </c>
      <c r="F121" s="42"/>
      <c r="G121" s="42"/>
      <c r="H121" s="42"/>
      <c r="I121" s="56" t="s">
        <v>2</v>
      </c>
      <c r="J121" s="121"/>
      <c r="K121" s="122"/>
      <c r="L121" s="122"/>
      <c r="M121" s="123"/>
      <c r="N121" s="41"/>
    </row>
    <row r="122" spans="1:14" ht="5" customHeight="1" x14ac:dyDescent="0.3">
      <c r="A122" s="41"/>
      <c r="B122" s="42"/>
      <c r="C122" s="42"/>
      <c r="D122" s="42"/>
      <c r="E122" s="42"/>
      <c r="F122" s="42"/>
      <c r="G122" s="42"/>
      <c r="H122" s="42"/>
      <c r="I122" s="42"/>
      <c r="J122" s="42"/>
      <c r="K122" s="42"/>
      <c r="L122" s="42"/>
      <c r="M122" s="42"/>
      <c r="N122" s="41"/>
    </row>
    <row r="123" spans="1:14" ht="15" customHeight="1" x14ac:dyDescent="0.3">
      <c r="A123" s="50"/>
      <c r="B123" s="51"/>
      <c r="C123" s="51"/>
      <c r="D123" s="51"/>
      <c r="E123" s="51"/>
      <c r="F123" s="51"/>
      <c r="G123" s="51"/>
      <c r="H123" s="51"/>
      <c r="I123" s="51"/>
      <c r="J123" s="51"/>
      <c r="K123" s="51"/>
      <c r="L123" s="51"/>
      <c r="M123" s="51"/>
      <c r="N123" s="50"/>
    </row>
    <row r="124" spans="1:14" ht="45" customHeight="1" x14ac:dyDescent="0.3">
      <c r="A124" s="50"/>
      <c r="B124" s="108" t="s">
        <v>130</v>
      </c>
      <c r="C124" s="108"/>
      <c r="D124" s="108"/>
      <c r="E124" s="108"/>
      <c r="F124" s="108"/>
      <c r="G124" s="108"/>
      <c r="H124" s="108"/>
      <c r="I124" s="108"/>
      <c r="J124" s="108"/>
      <c r="K124" s="108"/>
      <c r="L124" s="108"/>
      <c r="M124" s="108"/>
      <c r="N124" s="50"/>
    </row>
    <row r="125" spans="1:14" ht="30" customHeight="1" thickBot="1" x14ac:dyDescent="0.55000000000000004">
      <c r="A125" s="52"/>
      <c r="B125" s="101" t="str">
        <f>B791</f>
        <v>Anxiety assessment 3 of 8</v>
      </c>
      <c r="C125" s="101"/>
      <c r="D125" s="101"/>
      <c r="E125" s="101"/>
      <c r="F125" s="101"/>
      <c r="G125" s="101"/>
      <c r="H125" s="53"/>
      <c r="I125" s="53"/>
      <c r="J125" s="53"/>
      <c r="K125" s="53"/>
      <c r="L125" s="97" t="str">
        <f>IF(J126="","",F626)</f>
        <v/>
      </c>
      <c r="M125" s="97"/>
      <c r="N125" s="52"/>
    </row>
    <row r="126" spans="1:14" ht="25" customHeight="1" thickTop="1" thickBot="1" x14ac:dyDescent="0.35">
      <c r="A126" s="50"/>
      <c r="B126" s="105" t="s">
        <v>92</v>
      </c>
      <c r="C126" s="106"/>
      <c r="D126" s="106"/>
      <c r="E126" s="106"/>
      <c r="F126" s="106"/>
      <c r="G126" s="106"/>
      <c r="H126" s="106"/>
      <c r="I126" s="107"/>
      <c r="J126" s="111"/>
      <c r="K126" s="112"/>
      <c r="L126" s="112"/>
      <c r="M126" s="113"/>
      <c r="N126" s="50"/>
    </row>
    <row r="127" spans="1:14" ht="30" customHeight="1" thickTop="1" thickBot="1" x14ac:dyDescent="0.55000000000000004">
      <c r="A127" s="50"/>
      <c r="B127" s="101" t="str">
        <f>B793</f>
        <v>Depression assessment 3 of 8</v>
      </c>
      <c r="C127" s="101"/>
      <c r="D127" s="101"/>
      <c r="E127" s="101"/>
      <c r="F127" s="101"/>
      <c r="G127" s="101"/>
      <c r="H127" s="54"/>
      <c r="I127" s="54"/>
      <c r="J127" s="54"/>
      <c r="K127" s="54"/>
      <c r="L127" s="97" t="str">
        <f>IF(J128="","",F628)</f>
        <v/>
      </c>
      <c r="M127" s="97"/>
      <c r="N127" s="50"/>
    </row>
    <row r="128" spans="1:14" ht="25" customHeight="1" thickTop="1" thickBot="1" x14ac:dyDescent="0.35">
      <c r="A128" s="50"/>
      <c r="B128" s="105" t="s">
        <v>93</v>
      </c>
      <c r="C128" s="106"/>
      <c r="D128" s="106"/>
      <c r="E128" s="106"/>
      <c r="F128" s="106"/>
      <c r="G128" s="106"/>
      <c r="H128" s="106"/>
      <c r="I128" s="107"/>
      <c r="J128" s="111"/>
      <c r="K128" s="112"/>
      <c r="L128" s="112"/>
      <c r="M128" s="113"/>
      <c r="N128" s="50"/>
    </row>
    <row r="129" spans="1:14" ht="30" customHeight="1" thickTop="1" thickBot="1" x14ac:dyDescent="0.55000000000000004">
      <c r="A129" s="50"/>
      <c r="B129" s="101" t="str">
        <f>B795</f>
        <v>Addictiveness assessment 3 of 8</v>
      </c>
      <c r="C129" s="101"/>
      <c r="D129" s="101"/>
      <c r="E129" s="101"/>
      <c r="F129" s="101"/>
      <c r="G129" s="101"/>
      <c r="H129" s="54"/>
      <c r="I129" s="54"/>
      <c r="J129" s="54"/>
      <c r="K129" s="54"/>
      <c r="L129" s="97" t="str">
        <f>IF(J130="","",F630)</f>
        <v/>
      </c>
      <c r="M129" s="97"/>
      <c r="N129" s="50"/>
    </row>
    <row r="130" spans="1:14" ht="25" customHeight="1" thickTop="1" thickBot="1" x14ac:dyDescent="0.35">
      <c r="A130" s="50"/>
      <c r="B130" s="105" t="s">
        <v>94</v>
      </c>
      <c r="C130" s="106"/>
      <c r="D130" s="106"/>
      <c r="E130" s="106"/>
      <c r="F130" s="106"/>
      <c r="G130" s="106"/>
      <c r="H130" s="106"/>
      <c r="I130" s="107"/>
      <c r="J130" s="111"/>
      <c r="K130" s="112"/>
      <c r="L130" s="112"/>
      <c r="M130" s="113"/>
      <c r="N130" s="50"/>
    </row>
    <row r="131" spans="1:14" ht="25" customHeight="1" thickTop="1" x14ac:dyDescent="0.3">
      <c r="A131" s="50"/>
      <c r="B131" s="55"/>
      <c r="C131" s="54"/>
      <c r="D131" s="54"/>
      <c r="E131" s="54"/>
      <c r="F131" s="54"/>
      <c r="G131" s="54"/>
      <c r="H131" s="54"/>
      <c r="I131" s="54"/>
      <c r="J131" s="54"/>
      <c r="K131" s="54"/>
      <c r="L131" s="54"/>
      <c r="M131" s="54"/>
      <c r="N131" s="50"/>
    </row>
    <row r="132" spans="1:14" ht="50" customHeight="1" x14ac:dyDescent="0.3">
      <c r="A132" s="50"/>
      <c r="B132" s="108" t="str">
        <f>B634</f>
        <v>The more these levels decline, the better we are doing. Progress isn't necessarily linear. Leveling or increases may occur. An overall pattern of improvement should emerge as we stay the course.</v>
      </c>
      <c r="C132" s="108"/>
      <c r="D132" s="108"/>
      <c r="E132" s="108"/>
      <c r="F132" s="108"/>
      <c r="G132" s="108"/>
      <c r="H132" s="108"/>
      <c r="I132" s="108"/>
      <c r="J132" s="108"/>
      <c r="K132" s="108"/>
      <c r="L132" s="108"/>
      <c r="M132" s="108"/>
      <c r="N132" s="50"/>
    </row>
    <row r="133" spans="1:14" ht="10" customHeight="1" x14ac:dyDescent="0.3">
      <c r="A133" s="50"/>
      <c r="B133" s="108"/>
      <c r="C133" s="108"/>
      <c r="D133" s="108"/>
      <c r="E133" s="108"/>
      <c r="F133" s="108"/>
      <c r="G133" s="108"/>
      <c r="H133" s="108"/>
      <c r="I133" s="108"/>
      <c r="J133" s="108"/>
      <c r="K133" s="108"/>
      <c r="L133" s="108"/>
      <c r="M133" s="108"/>
      <c r="N133" s="50"/>
    </row>
    <row r="134" spans="1:14" ht="5" customHeight="1" x14ac:dyDescent="0.3">
      <c r="A134" s="41"/>
      <c r="B134" s="42"/>
      <c r="C134" s="42"/>
      <c r="D134" s="42"/>
      <c r="E134" s="42"/>
      <c r="F134" s="42"/>
      <c r="G134" s="42"/>
      <c r="H134" s="42"/>
      <c r="I134" s="42"/>
      <c r="J134" s="42"/>
      <c r="K134" s="42"/>
      <c r="L134" s="42"/>
      <c r="M134" s="42"/>
      <c r="N134" s="41"/>
    </row>
    <row r="135" spans="1:14" ht="25" customHeight="1" x14ac:dyDescent="0.3">
      <c r="A135" s="41"/>
      <c r="B135" s="120" t="s">
        <v>37</v>
      </c>
      <c r="C135" s="120"/>
      <c r="D135" s="120"/>
      <c r="E135" s="57" t="s">
        <v>78</v>
      </c>
      <c r="F135" s="42"/>
      <c r="G135" s="42"/>
      <c r="H135" s="42"/>
      <c r="I135" s="56" t="s">
        <v>2</v>
      </c>
      <c r="J135" s="121"/>
      <c r="K135" s="122"/>
      <c r="L135" s="122"/>
      <c r="M135" s="123"/>
      <c r="N135" s="41"/>
    </row>
    <row r="136" spans="1:14" ht="5" customHeight="1" x14ac:dyDescent="0.3">
      <c r="A136" s="41"/>
      <c r="B136" s="42"/>
      <c r="C136" s="42"/>
      <c r="D136" s="42"/>
      <c r="E136" s="42"/>
      <c r="F136" s="42"/>
      <c r="G136" s="42"/>
      <c r="H136" s="42"/>
      <c r="I136" s="42"/>
      <c r="J136" s="42"/>
      <c r="K136" s="42"/>
      <c r="L136" s="42"/>
      <c r="M136" s="42"/>
      <c r="N136" s="41"/>
    </row>
    <row r="137" spans="1:14" ht="15" customHeight="1" x14ac:dyDescent="0.3">
      <c r="A137" s="50"/>
      <c r="B137" s="51"/>
      <c r="C137" s="51"/>
      <c r="D137" s="51"/>
      <c r="E137" s="51"/>
      <c r="F137" s="51"/>
      <c r="G137" s="51"/>
      <c r="H137" s="51"/>
      <c r="I137" s="51"/>
      <c r="J137" s="51"/>
      <c r="K137" s="51"/>
      <c r="L137" s="51"/>
      <c r="M137" s="51"/>
      <c r="N137" s="50"/>
    </row>
    <row r="138" spans="1:14" ht="45" customHeight="1" x14ac:dyDescent="0.3">
      <c r="A138" s="50"/>
      <c r="B138" s="108" t="s">
        <v>130</v>
      </c>
      <c r="C138" s="108"/>
      <c r="D138" s="108"/>
      <c r="E138" s="108"/>
      <c r="F138" s="108"/>
      <c r="G138" s="108"/>
      <c r="H138" s="108"/>
      <c r="I138" s="108"/>
      <c r="J138" s="108"/>
      <c r="K138" s="108"/>
      <c r="L138" s="108"/>
      <c r="M138" s="108"/>
      <c r="N138" s="50"/>
    </row>
    <row r="139" spans="1:14" ht="30" customHeight="1" thickBot="1" x14ac:dyDescent="0.55000000000000004">
      <c r="A139" s="52"/>
      <c r="B139" s="101" t="str">
        <f>B798</f>
        <v>Anxiety assessment 4 of 8</v>
      </c>
      <c r="C139" s="101"/>
      <c r="D139" s="101"/>
      <c r="E139" s="101"/>
      <c r="F139" s="101"/>
      <c r="G139" s="101"/>
      <c r="H139" s="53"/>
      <c r="I139" s="53"/>
      <c r="J139" s="53"/>
      <c r="K139" s="53"/>
      <c r="L139" s="97" t="str">
        <f>IF(J140="","",F640)</f>
        <v/>
      </c>
      <c r="M139" s="97"/>
      <c r="N139" s="52"/>
    </row>
    <row r="140" spans="1:14" ht="25" customHeight="1" thickTop="1" thickBot="1" x14ac:dyDescent="0.35">
      <c r="A140" s="50"/>
      <c r="B140" s="105" t="s">
        <v>92</v>
      </c>
      <c r="C140" s="106"/>
      <c r="D140" s="106"/>
      <c r="E140" s="106"/>
      <c r="F140" s="106"/>
      <c r="G140" s="106"/>
      <c r="H140" s="106"/>
      <c r="I140" s="107"/>
      <c r="J140" s="111"/>
      <c r="K140" s="112"/>
      <c r="L140" s="112"/>
      <c r="M140" s="113"/>
      <c r="N140" s="50"/>
    </row>
    <row r="141" spans="1:14" ht="25" customHeight="1" thickTop="1" thickBot="1" x14ac:dyDescent="0.55000000000000004">
      <c r="A141" s="50"/>
      <c r="B141" s="101" t="str">
        <f>B800</f>
        <v>Depression assessment 4 of 8</v>
      </c>
      <c r="C141" s="101"/>
      <c r="D141" s="101"/>
      <c r="E141" s="101"/>
      <c r="F141" s="101"/>
      <c r="G141" s="101"/>
      <c r="H141" s="54"/>
      <c r="I141" s="54"/>
      <c r="J141" s="54"/>
      <c r="K141" s="54"/>
      <c r="L141" s="97" t="str">
        <f>IF(J142="","",F642)</f>
        <v/>
      </c>
      <c r="M141" s="97"/>
      <c r="N141" s="50"/>
    </row>
    <row r="142" spans="1:14" ht="25" customHeight="1" thickTop="1" thickBot="1" x14ac:dyDescent="0.35">
      <c r="A142" s="50"/>
      <c r="B142" s="105" t="s">
        <v>93</v>
      </c>
      <c r="C142" s="106"/>
      <c r="D142" s="106"/>
      <c r="E142" s="106"/>
      <c r="F142" s="106"/>
      <c r="G142" s="106"/>
      <c r="H142" s="106"/>
      <c r="I142" s="107"/>
      <c r="J142" s="111"/>
      <c r="K142" s="112"/>
      <c r="L142" s="112"/>
      <c r="M142" s="113"/>
      <c r="N142" s="50"/>
    </row>
    <row r="143" spans="1:14" ht="25" customHeight="1" thickTop="1" thickBot="1" x14ac:dyDescent="0.55000000000000004">
      <c r="A143" s="50"/>
      <c r="B143" s="101" t="str">
        <f>B802</f>
        <v>Addictiveness assessment 4 of 8</v>
      </c>
      <c r="C143" s="101"/>
      <c r="D143" s="101"/>
      <c r="E143" s="101"/>
      <c r="F143" s="101"/>
      <c r="G143" s="101"/>
      <c r="H143" s="54"/>
      <c r="I143" s="54"/>
      <c r="J143" s="54"/>
      <c r="K143" s="54"/>
      <c r="L143" s="97" t="str">
        <f>IF(J144="","",F644)</f>
        <v/>
      </c>
      <c r="M143" s="97"/>
      <c r="N143" s="50"/>
    </row>
    <row r="144" spans="1:14" ht="25" customHeight="1" thickTop="1" thickBot="1" x14ac:dyDescent="0.35">
      <c r="A144" s="50"/>
      <c r="B144" s="105" t="s">
        <v>94</v>
      </c>
      <c r="C144" s="106"/>
      <c r="D144" s="106"/>
      <c r="E144" s="106"/>
      <c r="F144" s="106"/>
      <c r="G144" s="106"/>
      <c r="H144" s="106"/>
      <c r="I144" s="107"/>
      <c r="J144" s="111"/>
      <c r="K144" s="112"/>
      <c r="L144" s="112"/>
      <c r="M144" s="113"/>
      <c r="N144" s="50"/>
    </row>
    <row r="145" spans="1:14" ht="25" customHeight="1" thickTop="1" x14ac:dyDescent="0.3">
      <c r="A145" s="50"/>
      <c r="B145" s="55"/>
      <c r="C145" s="54"/>
      <c r="D145" s="54"/>
      <c r="E145" s="54"/>
      <c r="F145" s="54"/>
      <c r="G145" s="54"/>
      <c r="H145" s="54"/>
      <c r="I145" s="54"/>
      <c r="J145" s="54"/>
      <c r="K145" s="54"/>
      <c r="L145" s="54"/>
      <c r="M145" s="54"/>
      <c r="N145" s="50"/>
    </row>
    <row r="146" spans="1:14" ht="50" customHeight="1" x14ac:dyDescent="0.3">
      <c r="A146" s="50"/>
      <c r="B146" s="108" t="str">
        <f>B648</f>
        <v>The more these levels decline, the better we are doing. Progress isn't necessarily linear. Leveling or increases may occur. An overall pattern of improvement should emerge as we stay the course.</v>
      </c>
      <c r="C146" s="108"/>
      <c r="D146" s="108"/>
      <c r="E146" s="108"/>
      <c r="F146" s="108"/>
      <c r="G146" s="108"/>
      <c r="H146" s="108"/>
      <c r="I146" s="108"/>
      <c r="J146" s="108"/>
      <c r="K146" s="108"/>
      <c r="L146" s="108"/>
      <c r="M146" s="108"/>
      <c r="N146" s="50"/>
    </row>
    <row r="147" spans="1:14" ht="10" customHeight="1" x14ac:dyDescent="0.3">
      <c r="A147" s="50"/>
      <c r="B147" s="108"/>
      <c r="C147" s="108"/>
      <c r="D147" s="108"/>
      <c r="E147" s="108"/>
      <c r="F147" s="108"/>
      <c r="G147" s="108"/>
      <c r="H147" s="108"/>
      <c r="I147" s="108"/>
      <c r="J147" s="108"/>
      <c r="K147" s="108"/>
      <c r="L147" s="108"/>
      <c r="M147" s="108"/>
      <c r="N147" s="50"/>
    </row>
    <row r="148" spans="1:14" ht="5" customHeight="1" x14ac:dyDescent="0.3">
      <c r="A148" s="41"/>
      <c r="B148" s="42"/>
      <c r="C148" s="42"/>
      <c r="D148" s="42"/>
      <c r="E148" s="42"/>
      <c r="F148" s="42"/>
      <c r="G148" s="42"/>
      <c r="H148" s="42"/>
      <c r="I148" s="42"/>
      <c r="J148" s="42"/>
      <c r="K148" s="42"/>
      <c r="L148" s="42"/>
      <c r="M148" s="42"/>
      <c r="N148" s="41"/>
    </row>
    <row r="149" spans="1:14" ht="25" customHeight="1" x14ac:dyDescent="0.3">
      <c r="A149" s="41"/>
      <c r="B149" s="120" t="s">
        <v>38</v>
      </c>
      <c r="C149" s="120"/>
      <c r="D149" s="120"/>
      <c r="E149" s="57" t="s">
        <v>78</v>
      </c>
      <c r="F149" s="42"/>
      <c r="G149" s="42"/>
      <c r="H149" s="42"/>
      <c r="I149" s="56" t="s">
        <v>2</v>
      </c>
      <c r="J149" s="121"/>
      <c r="K149" s="122"/>
      <c r="L149" s="122"/>
      <c r="M149" s="123"/>
      <c r="N149" s="41"/>
    </row>
    <row r="150" spans="1:14" ht="5" customHeight="1" x14ac:dyDescent="0.3">
      <c r="A150" s="41"/>
      <c r="B150" s="42"/>
      <c r="C150" s="42"/>
      <c r="D150" s="42"/>
      <c r="E150" s="42"/>
      <c r="F150" s="42"/>
      <c r="G150" s="42"/>
      <c r="H150" s="42"/>
      <c r="I150" s="42"/>
      <c r="J150" s="42"/>
      <c r="K150" s="42"/>
      <c r="L150" s="42"/>
      <c r="M150" s="42"/>
      <c r="N150" s="41"/>
    </row>
    <row r="151" spans="1:14" ht="15" customHeight="1" x14ac:dyDescent="0.3">
      <c r="A151" s="50"/>
      <c r="B151" s="51"/>
      <c r="C151" s="51"/>
      <c r="D151" s="51"/>
      <c r="E151" s="51"/>
      <c r="F151" s="51"/>
      <c r="G151" s="51"/>
      <c r="H151" s="51"/>
      <c r="I151" s="51"/>
      <c r="J151" s="51"/>
      <c r="K151" s="51"/>
      <c r="L151" s="51"/>
      <c r="M151" s="51"/>
      <c r="N151" s="50"/>
    </row>
    <row r="152" spans="1:14" ht="45" customHeight="1" x14ac:dyDescent="0.3">
      <c r="A152" s="50"/>
      <c r="B152" s="108" t="s">
        <v>130</v>
      </c>
      <c r="C152" s="108"/>
      <c r="D152" s="108"/>
      <c r="E152" s="108"/>
      <c r="F152" s="108"/>
      <c r="G152" s="108"/>
      <c r="H152" s="108"/>
      <c r="I152" s="108"/>
      <c r="J152" s="108"/>
      <c r="K152" s="108"/>
      <c r="L152" s="108"/>
      <c r="M152" s="108"/>
      <c r="N152" s="50"/>
    </row>
    <row r="153" spans="1:14" ht="30" customHeight="1" thickBot="1" x14ac:dyDescent="0.55000000000000004">
      <c r="A153" s="52"/>
      <c r="B153" s="101" t="str">
        <f>B805</f>
        <v>Anxiety assessment 5 of 8</v>
      </c>
      <c r="C153" s="101"/>
      <c r="D153" s="101"/>
      <c r="E153" s="101"/>
      <c r="F153" s="101"/>
      <c r="G153" s="101"/>
      <c r="H153" s="53"/>
      <c r="I153" s="53"/>
      <c r="J153" s="53"/>
      <c r="K153" s="53"/>
      <c r="L153" s="97" t="str">
        <f>IF(J154="","",F654)</f>
        <v/>
      </c>
      <c r="M153" s="97"/>
      <c r="N153" s="52"/>
    </row>
    <row r="154" spans="1:14" ht="25" customHeight="1" thickTop="1" thickBot="1" x14ac:dyDescent="0.35">
      <c r="A154" s="50"/>
      <c r="B154" s="105" t="s">
        <v>92</v>
      </c>
      <c r="C154" s="106"/>
      <c r="D154" s="106"/>
      <c r="E154" s="106"/>
      <c r="F154" s="106"/>
      <c r="G154" s="106"/>
      <c r="H154" s="106"/>
      <c r="I154" s="107"/>
      <c r="J154" s="111"/>
      <c r="K154" s="112"/>
      <c r="L154" s="112"/>
      <c r="M154" s="113"/>
      <c r="N154" s="50"/>
    </row>
    <row r="155" spans="1:14" ht="30" customHeight="1" thickTop="1" thickBot="1" x14ac:dyDescent="0.55000000000000004">
      <c r="A155" s="50"/>
      <c r="B155" s="101" t="str">
        <f>B807</f>
        <v>Depression assessment 5 of 8</v>
      </c>
      <c r="C155" s="101"/>
      <c r="D155" s="101"/>
      <c r="E155" s="101"/>
      <c r="F155" s="101"/>
      <c r="G155" s="101"/>
      <c r="H155" s="54"/>
      <c r="I155" s="54"/>
      <c r="J155" s="54"/>
      <c r="K155" s="54"/>
      <c r="L155" s="97" t="str">
        <f>IF(J156="","",F656)</f>
        <v/>
      </c>
      <c r="M155" s="97"/>
      <c r="N155" s="50"/>
    </row>
    <row r="156" spans="1:14" ht="25" customHeight="1" thickTop="1" thickBot="1" x14ac:dyDescent="0.35">
      <c r="A156" s="50"/>
      <c r="B156" s="105" t="s">
        <v>93</v>
      </c>
      <c r="C156" s="106"/>
      <c r="D156" s="106"/>
      <c r="E156" s="106"/>
      <c r="F156" s="106"/>
      <c r="G156" s="106"/>
      <c r="H156" s="106"/>
      <c r="I156" s="107"/>
      <c r="J156" s="111"/>
      <c r="K156" s="112"/>
      <c r="L156" s="112"/>
      <c r="M156" s="113"/>
      <c r="N156" s="50"/>
    </row>
    <row r="157" spans="1:14" ht="30" customHeight="1" thickTop="1" thickBot="1" x14ac:dyDescent="0.55000000000000004">
      <c r="A157" s="50"/>
      <c r="B157" s="101" t="str">
        <f>B809</f>
        <v>Addictiveness assessment 5 of 8</v>
      </c>
      <c r="C157" s="101"/>
      <c r="D157" s="101"/>
      <c r="E157" s="101"/>
      <c r="F157" s="101"/>
      <c r="G157" s="101"/>
      <c r="H157" s="54"/>
      <c r="I157" s="54"/>
      <c r="J157" s="54"/>
      <c r="K157" s="54"/>
      <c r="L157" s="97" t="str">
        <f>IF(J158="","",F658)</f>
        <v/>
      </c>
      <c r="M157" s="97"/>
      <c r="N157" s="50"/>
    </row>
    <row r="158" spans="1:14" ht="25" customHeight="1" thickTop="1" thickBot="1" x14ac:dyDescent="0.35">
      <c r="A158" s="50"/>
      <c r="B158" s="105" t="s">
        <v>94</v>
      </c>
      <c r="C158" s="106"/>
      <c r="D158" s="106"/>
      <c r="E158" s="106"/>
      <c r="F158" s="106"/>
      <c r="G158" s="106"/>
      <c r="H158" s="106"/>
      <c r="I158" s="107"/>
      <c r="J158" s="111"/>
      <c r="K158" s="112"/>
      <c r="L158" s="112"/>
      <c r="M158" s="113"/>
      <c r="N158" s="50"/>
    </row>
    <row r="159" spans="1:14" ht="25" customHeight="1" thickTop="1" x14ac:dyDescent="0.3">
      <c r="A159" s="50"/>
      <c r="B159" s="55"/>
      <c r="C159" s="54"/>
      <c r="D159" s="54"/>
      <c r="E159" s="54"/>
      <c r="F159" s="54"/>
      <c r="G159" s="54"/>
      <c r="H159" s="54"/>
      <c r="I159" s="54"/>
      <c r="J159" s="54"/>
      <c r="K159" s="54"/>
      <c r="L159" s="54"/>
      <c r="M159" s="54"/>
      <c r="N159" s="50"/>
    </row>
    <row r="160" spans="1:14" ht="50" customHeight="1" x14ac:dyDescent="0.3">
      <c r="A160" s="50"/>
      <c r="B160" s="108" t="str">
        <f>B662</f>
        <v>The more these levels decline, the better we are doing. Progress isn't necessarily linear. Leveling or increases may occur. An overall pattern of improvement should emerge as we stay the course.</v>
      </c>
      <c r="C160" s="108"/>
      <c r="D160" s="108"/>
      <c r="E160" s="108"/>
      <c r="F160" s="108"/>
      <c r="G160" s="108"/>
      <c r="H160" s="108"/>
      <c r="I160" s="108"/>
      <c r="J160" s="108"/>
      <c r="K160" s="108"/>
      <c r="L160" s="108"/>
      <c r="M160" s="108"/>
      <c r="N160" s="50"/>
    </row>
    <row r="161" spans="1:14" ht="10" customHeight="1" x14ac:dyDescent="0.3">
      <c r="A161" s="50"/>
      <c r="B161" s="108"/>
      <c r="C161" s="108"/>
      <c r="D161" s="108"/>
      <c r="E161" s="108"/>
      <c r="F161" s="108"/>
      <c r="G161" s="108"/>
      <c r="H161" s="108"/>
      <c r="I161" s="108"/>
      <c r="J161" s="108"/>
      <c r="K161" s="108"/>
      <c r="L161" s="108"/>
      <c r="M161" s="108"/>
      <c r="N161" s="50"/>
    </row>
    <row r="162" spans="1:14" ht="5" customHeight="1" x14ac:dyDescent="0.3">
      <c r="A162" s="41"/>
      <c r="B162" s="42"/>
      <c r="C162" s="42"/>
      <c r="D162" s="42"/>
      <c r="E162" s="42"/>
      <c r="F162" s="42"/>
      <c r="G162" s="42"/>
      <c r="H162" s="42"/>
      <c r="I162" s="42"/>
      <c r="J162" s="42"/>
      <c r="K162" s="42"/>
      <c r="L162" s="42"/>
      <c r="M162" s="42"/>
      <c r="N162" s="41"/>
    </row>
    <row r="163" spans="1:14" ht="25" customHeight="1" x14ac:dyDescent="0.3">
      <c r="A163" s="41"/>
      <c r="B163" s="120" t="s">
        <v>39</v>
      </c>
      <c r="C163" s="120"/>
      <c r="D163" s="120"/>
      <c r="E163" s="57" t="s">
        <v>78</v>
      </c>
      <c r="F163" s="42"/>
      <c r="G163" s="42"/>
      <c r="H163" s="42"/>
      <c r="I163" s="56" t="s">
        <v>2</v>
      </c>
      <c r="J163" s="121"/>
      <c r="K163" s="122"/>
      <c r="L163" s="122"/>
      <c r="M163" s="123"/>
      <c r="N163" s="41"/>
    </row>
    <row r="164" spans="1:14" ht="5" customHeight="1" x14ac:dyDescent="0.3">
      <c r="A164" s="41"/>
      <c r="B164" s="42"/>
      <c r="C164" s="42"/>
      <c r="D164" s="42"/>
      <c r="E164" s="42"/>
      <c r="F164" s="42"/>
      <c r="G164" s="42"/>
      <c r="H164" s="42"/>
      <c r="I164" s="42"/>
      <c r="J164" s="42"/>
      <c r="K164" s="42"/>
      <c r="L164" s="42"/>
      <c r="M164" s="42"/>
      <c r="N164" s="41"/>
    </row>
    <row r="165" spans="1:14" ht="15" customHeight="1" x14ac:dyDescent="0.3">
      <c r="A165" s="50"/>
      <c r="B165" s="51"/>
      <c r="C165" s="51"/>
      <c r="D165" s="51"/>
      <c r="E165" s="51"/>
      <c r="F165" s="51"/>
      <c r="G165" s="51"/>
      <c r="H165" s="51"/>
      <c r="I165" s="51"/>
      <c r="J165" s="51"/>
      <c r="K165" s="51"/>
      <c r="L165" s="51"/>
      <c r="M165" s="51"/>
      <c r="N165" s="50"/>
    </row>
    <row r="166" spans="1:14" ht="45" customHeight="1" x14ac:dyDescent="0.3">
      <c r="A166" s="50"/>
      <c r="B166" s="108" t="s">
        <v>130</v>
      </c>
      <c r="C166" s="108"/>
      <c r="D166" s="108"/>
      <c r="E166" s="108"/>
      <c r="F166" s="108"/>
      <c r="G166" s="108"/>
      <c r="H166" s="108"/>
      <c r="I166" s="108"/>
      <c r="J166" s="108"/>
      <c r="K166" s="108"/>
      <c r="L166" s="108"/>
      <c r="M166" s="108"/>
      <c r="N166" s="50"/>
    </row>
    <row r="167" spans="1:14" ht="30" customHeight="1" thickBot="1" x14ac:dyDescent="0.55000000000000004">
      <c r="A167" s="52"/>
      <c r="B167" s="101" t="str">
        <f>B812</f>
        <v>Anxiety assessment 6 of 8</v>
      </c>
      <c r="C167" s="101"/>
      <c r="D167" s="101"/>
      <c r="E167" s="101"/>
      <c r="F167" s="101"/>
      <c r="G167" s="101"/>
      <c r="H167" s="53"/>
      <c r="I167" s="53"/>
      <c r="J167" s="53"/>
      <c r="K167" s="53"/>
      <c r="L167" s="97" t="str">
        <f>IF(J168="","",F668)</f>
        <v/>
      </c>
      <c r="M167" s="97"/>
      <c r="N167" s="52"/>
    </row>
    <row r="168" spans="1:14" ht="25" customHeight="1" thickTop="1" thickBot="1" x14ac:dyDescent="0.35">
      <c r="A168" s="50"/>
      <c r="B168" s="105" t="s">
        <v>92</v>
      </c>
      <c r="C168" s="106"/>
      <c r="D168" s="106"/>
      <c r="E168" s="106"/>
      <c r="F168" s="106"/>
      <c r="G168" s="106"/>
      <c r="H168" s="106"/>
      <c r="I168" s="107"/>
      <c r="J168" s="111"/>
      <c r="K168" s="112"/>
      <c r="L168" s="112"/>
      <c r="M168" s="113"/>
      <c r="N168" s="50"/>
    </row>
    <row r="169" spans="1:14" ht="25" customHeight="1" thickTop="1" thickBot="1" x14ac:dyDescent="0.55000000000000004">
      <c r="A169" s="50"/>
      <c r="B169" s="101" t="str">
        <f>B814</f>
        <v>Depression assessment 6 of 8</v>
      </c>
      <c r="C169" s="101"/>
      <c r="D169" s="101"/>
      <c r="E169" s="101"/>
      <c r="F169" s="101"/>
      <c r="G169" s="101"/>
      <c r="H169" s="54"/>
      <c r="I169" s="54"/>
      <c r="J169" s="54"/>
      <c r="K169" s="54"/>
      <c r="L169" s="97" t="str">
        <f>IF(J170="","",F670)</f>
        <v/>
      </c>
      <c r="M169" s="97"/>
      <c r="N169" s="50"/>
    </row>
    <row r="170" spans="1:14" ht="25" customHeight="1" thickTop="1" thickBot="1" x14ac:dyDescent="0.35">
      <c r="A170" s="50"/>
      <c r="B170" s="105" t="s">
        <v>93</v>
      </c>
      <c r="C170" s="106"/>
      <c r="D170" s="106"/>
      <c r="E170" s="106"/>
      <c r="F170" s="106"/>
      <c r="G170" s="106"/>
      <c r="H170" s="106"/>
      <c r="I170" s="107"/>
      <c r="J170" s="111"/>
      <c r="K170" s="112"/>
      <c r="L170" s="112"/>
      <c r="M170" s="113"/>
      <c r="N170" s="50"/>
    </row>
    <row r="171" spans="1:14" ht="25" customHeight="1" thickTop="1" thickBot="1" x14ac:dyDescent="0.55000000000000004">
      <c r="A171" s="50"/>
      <c r="B171" s="101" t="str">
        <f>B816</f>
        <v>Addictiveness assessment 6 of 8</v>
      </c>
      <c r="C171" s="101"/>
      <c r="D171" s="101"/>
      <c r="E171" s="101"/>
      <c r="F171" s="101"/>
      <c r="G171" s="101"/>
      <c r="H171" s="54"/>
      <c r="I171" s="54"/>
      <c r="J171" s="54"/>
      <c r="K171" s="54"/>
      <c r="L171" s="97" t="str">
        <f>IF(J172="","",F672)</f>
        <v/>
      </c>
      <c r="M171" s="97"/>
      <c r="N171" s="50"/>
    </row>
    <row r="172" spans="1:14" ht="25" customHeight="1" thickTop="1" thickBot="1" x14ac:dyDescent="0.35">
      <c r="A172" s="50"/>
      <c r="B172" s="105" t="s">
        <v>94</v>
      </c>
      <c r="C172" s="106"/>
      <c r="D172" s="106"/>
      <c r="E172" s="106"/>
      <c r="F172" s="106"/>
      <c r="G172" s="106"/>
      <c r="H172" s="106"/>
      <c r="I172" s="107"/>
      <c r="J172" s="111"/>
      <c r="K172" s="112"/>
      <c r="L172" s="112"/>
      <c r="M172" s="113"/>
      <c r="N172" s="50"/>
    </row>
    <row r="173" spans="1:14" ht="25" customHeight="1" thickTop="1" x14ac:dyDescent="0.3">
      <c r="A173" s="50"/>
      <c r="B173" s="55"/>
      <c r="C173" s="54"/>
      <c r="D173" s="54"/>
      <c r="E173" s="54"/>
      <c r="F173" s="54"/>
      <c r="G173" s="54"/>
      <c r="H173" s="54"/>
      <c r="I173" s="54"/>
      <c r="J173" s="54"/>
      <c r="K173" s="54"/>
      <c r="L173" s="54"/>
      <c r="M173" s="54"/>
      <c r="N173" s="50"/>
    </row>
    <row r="174" spans="1:14" ht="50" customHeight="1" x14ac:dyDescent="0.3">
      <c r="A174" s="50"/>
      <c r="B174" s="108" t="str">
        <f>B676</f>
        <v>The more these levels decline, the better we are doing. Progress isn't necessarily linear. Leveling or increases may occur. An overall pattern of improvement should emerge as we stay the course.</v>
      </c>
      <c r="C174" s="108"/>
      <c r="D174" s="108"/>
      <c r="E174" s="108"/>
      <c r="F174" s="108"/>
      <c r="G174" s="108"/>
      <c r="H174" s="108"/>
      <c r="I174" s="108"/>
      <c r="J174" s="108"/>
      <c r="K174" s="108"/>
      <c r="L174" s="108"/>
      <c r="M174" s="108"/>
      <c r="N174" s="50"/>
    </row>
    <row r="175" spans="1:14" ht="10" customHeight="1" x14ac:dyDescent="0.3">
      <c r="A175" s="50"/>
      <c r="B175" s="108"/>
      <c r="C175" s="108"/>
      <c r="D175" s="108"/>
      <c r="E175" s="108"/>
      <c r="F175" s="108"/>
      <c r="G175" s="108"/>
      <c r="H175" s="108"/>
      <c r="I175" s="108"/>
      <c r="J175" s="108"/>
      <c r="K175" s="108"/>
      <c r="L175" s="108"/>
      <c r="M175" s="108"/>
      <c r="N175" s="50"/>
    </row>
    <row r="176" spans="1:14" ht="5" customHeight="1" x14ac:dyDescent="0.3">
      <c r="A176" s="41"/>
      <c r="B176" s="42"/>
      <c r="C176" s="42"/>
      <c r="D176" s="42"/>
      <c r="E176" s="42"/>
      <c r="F176" s="42"/>
      <c r="G176" s="42"/>
      <c r="H176" s="42"/>
      <c r="I176" s="42"/>
      <c r="J176" s="42"/>
      <c r="K176" s="42"/>
      <c r="L176" s="42"/>
      <c r="M176" s="42"/>
      <c r="N176" s="41"/>
    </row>
    <row r="177" spans="1:14" ht="25" customHeight="1" x14ac:dyDescent="0.3">
      <c r="A177" s="41"/>
      <c r="B177" s="120" t="s">
        <v>40</v>
      </c>
      <c r="C177" s="120"/>
      <c r="D177" s="120"/>
      <c r="E177" s="57" t="s">
        <v>78</v>
      </c>
      <c r="F177" s="42"/>
      <c r="G177" s="42"/>
      <c r="H177" s="42"/>
      <c r="I177" s="56" t="s">
        <v>2</v>
      </c>
      <c r="J177" s="121"/>
      <c r="K177" s="122"/>
      <c r="L177" s="122"/>
      <c r="M177" s="123"/>
      <c r="N177" s="41"/>
    </row>
    <row r="178" spans="1:14" ht="5" customHeight="1" x14ac:dyDescent="0.3">
      <c r="A178" s="41"/>
      <c r="B178" s="42"/>
      <c r="C178" s="42"/>
      <c r="D178" s="42"/>
      <c r="E178" s="42"/>
      <c r="F178" s="42"/>
      <c r="G178" s="42"/>
      <c r="H178" s="42"/>
      <c r="I178" s="42"/>
      <c r="J178" s="42"/>
      <c r="K178" s="42"/>
      <c r="L178" s="42"/>
      <c r="M178" s="42"/>
      <c r="N178" s="41"/>
    </row>
    <row r="179" spans="1:14" ht="15" customHeight="1" x14ac:dyDescent="0.3">
      <c r="A179" s="50"/>
      <c r="B179" s="51"/>
      <c r="C179" s="51"/>
      <c r="D179" s="51"/>
      <c r="E179" s="51"/>
      <c r="F179" s="51"/>
      <c r="G179" s="51"/>
      <c r="H179" s="51"/>
      <c r="I179" s="51"/>
      <c r="J179" s="51"/>
      <c r="K179" s="51"/>
      <c r="L179" s="51"/>
      <c r="M179" s="51"/>
      <c r="N179" s="50"/>
    </row>
    <row r="180" spans="1:14" ht="45" customHeight="1" x14ac:dyDescent="0.3">
      <c r="A180" s="50"/>
      <c r="B180" s="108" t="s">
        <v>130</v>
      </c>
      <c r="C180" s="108"/>
      <c r="D180" s="108"/>
      <c r="E180" s="108"/>
      <c r="F180" s="108"/>
      <c r="G180" s="108"/>
      <c r="H180" s="108"/>
      <c r="I180" s="108"/>
      <c r="J180" s="108"/>
      <c r="K180" s="108"/>
      <c r="L180" s="108"/>
      <c r="M180" s="108"/>
      <c r="N180" s="50"/>
    </row>
    <row r="181" spans="1:14" ht="30" customHeight="1" thickBot="1" x14ac:dyDescent="0.55000000000000004">
      <c r="A181" s="52"/>
      <c r="B181" s="101" t="str">
        <f>B819</f>
        <v>Anxiety assessment 7 of 8</v>
      </c>
      <c r="C181" s="101"/>
      <c r="D181" s="101"/>
      <c r="E181" s="101"/>
      <c r="F181" s="101"/>
      <c r="G181" s="101"/>
      <c r="H181" s="53"/>
      <c r="I181" s="53"/>
      <c r="J181" s="53"/>
      <c r="K181" s="53"/>
      <c r="L181" s="97" t="str">
        <f>IF(J182="","",F682)</f>
        <v/>
      </c>
      <c r="M181" s="97"/>
      <c r="N181" s="52"/>
    </row>
    <row r="182" spans="1:14" ht="25" customHeight="1" thickTop="1" thickBot="1" x14ac:dyDescent="0.35">
      <c r="A182" s="50"/>
      <c r="B182" s="105" t="s">
        <v>92</v>
      </c>
      <c r="C182" s="106"/>
      <c r="D182" s="106"/>
      <c r="E182" s="106"/>
      <c r="F182" s="106"/>
      <c r="G182" s="106"/>
      <c r="H182" s="106"/>
      <c r="I182" s="107"/>
      <c r="J182" s="111"/>
      <c r="K182" s="112"/>
      <c r="L182" s="112"/>
      <c r="M182" s="113"/>
      <c r="N182" s="50"/>
    </row>
    <row r="183" spans="1:14" ht="30" customHeight="1" thickTop="1" thickBot="1" x14ac:dyDescent="0.55000000000000004">
      <c r="A183" s="50"/>
      <c r="B183" s="101" t="str">
        <f>B821</f>
        <v>Depression assessment 7 of 8</v>
      </c>
      <c r="C183" s="101"/>
      <c r="D183" s="101"/>
      <c r="E183" s="101"/>
      <c r="F183" s="101"/>
      <c r="G183" s="101"/>
      <c r="H183" s="54"/>
      <c r="I183" s="54"/>
      <c r="J183" s="54"/>
      <c r="K183" s="54"/>
      <c r="L183" s="97" t="str">
        <f>IF(J184="","",F684)</f>
        <v/>
      </c>
      <c r="M183" s="97"/>
      <c r="N183" s="50"/>
    </row>
    <row r="184" spans="1:14" ht="25" customHeight="1" thickTop="1" thickBot="1" x14ac:dyDescent="0.35">
      <c r="A184" s="50"/>
      <c r="B184" s="105" t="s">
        <v>93</v>
      </c>
      <c r="C184" s="106"/>
      <c r="D184" s="106"/>
      <c r="E184" s="106"/>
      <c r="F184" s="106"/>
      <c r="G184" s="106"/>
      <c r="H184" s="106"/>
      <c r="I184" s="107"/>
      <c r="J184" s="111"/>
      <c r="K184" s="112"/>
      <c r="L184" s="112"/>
      <c r="M184" s="113"/>
      <c r="N184" s="50"/>
    </row>
    <row r="185" spans="1:14" ht="30" customHeight="1" thickTop="1" thickBot="1" x14ac:dyDescent="0.55000000000000004">
      <c r="A185" s="50"/>
      <c r="B185" s="101" t="str">
        <f>B823</f>
        <v>Addictiveness assessment 7 of 8</v>
      </c>
      <c r="C185" s="101"/>
      <c r="D185" s="101"/>
      <c r="E185" s="101"/>
      <c r="F185" s="101"/>
      <c r="G185" s="101"/>
      <c r="H185" s="54"/>
      <c r="I185" s="54"/>
      <c r="J185" s="54"/>
      <c r="K185" s="54"/>
      <c r="L185" s="97" t="str">
        <f>IF(J186="","",F686)</f>
        <v/>
      </c>
      <c r="M185" s="97"/>
      <c r="N185" s="50"/>
    </row>
    <row r="186" spans="1:14" ht="25" customHeight="1" thickTop="1" thickBot="1" x14ac:dyDescent="0.35">
      <c r="A186" s="50"/>
      <c r="B186" s="105" t="s">
        <v>94</v>
      </c>
      <c r="C186" s="106"/>
      <c r="D186" s="106"/>
      <c r="E186" s="106"/>
      <c r="F186" s="106"/>
      <c r="G186" s="106"/>
      <c r="H186" s="106"/>
      <c r="I186" s="107"/>
      <c r="J186" s="111"/>
      <c r="K186" s="112"/>
      <c r="L186" s="112"/>
      <c r="M186" s="113"/>
      <c r="N186" s="50"/>
    </row>
    <row r="187" spans="1:14" ht="25" customHeight="1" thickTop="1" x14ac:dyDescent="0.3">
      <c r="A187" s="50"/>
      <c r="B187" s="55"/>
      <c r="C187" s="54"/>
      <c r="D187" s="54"/>
      <c r="E187" s="54"/>
      <c r="F187" s="54"/>
      <c r="G187" s="54"/>
      <c r="H187" s="54"/>
      <c r="I187" s="54"/>
      <c r="J187" s="54"/>
      <c r="K187" s="54"/>
      <c r="L187" s="54"/>
      <c r="M187" s="54"/>
      <c r="N187" s="50"/>
    </row>
    <row r="188" spans="1:14" ht="50" customHeight="1" x14ac:dyDescent="0.3">
      <c r="A188" s="50"/>
      <c r="B188" s="108" t="str">
        <f>B690</f>
        <v>The more these levels decline, the better we are doing. Progress isn't necessarily linear. Leveling or increases may occur. An overall pattern of improvement should emerge as we stay the course.</v>
      </c>
      <c r="C188" s="108"/>
      <c r="D188" s="108"/>
      <c r="E188" s="108"/>
      <c r="F188" s="108"/>
      <c r="G188" s="108"/>
      <c r="H188" s="108"/>
      <c r="I188" s="108"/>
      <c r="J188" s="108"/>
      <c r="K188" s="108"/>
      <c r="L188" s="108"/>
      <c r="M188" s="108"/>
      <c r="N188" s="50"/>
    </row>
    <row r="189" spans="1:14" ht="10" customHeight="1" x14ac:dyDescent="0.3">
      <c r="A189" s="50"/>
      <c r="B189" s="108"/>
      <c r="C189" s="108"/>
      <c r="D189" s="108"/>
      <c r="E189" s="108"/>
      <c r="F189" s="108"/>
      <c r="G189" s="108"/>
      <c r="H189" s="108"/>
      <c r="I189" s="108"/>
      <c r="J189" s="108"/>
      <c r="K189" s="108"/>
      <c r="L189" s="108"/>
      <c r="M189" s="108"/>
      <c r="N189" s="50"/>
    </row>
    <row r="190" spans="1:14" ht="5" customHeight="1" x14ac:dyDescent="0.3">
      <c r="A190" s="41"/>
      <c r="B190" s="42"/>
      <c r="C190" s="42"/>
      <c r="D190" s="42"/>
      <c r="E190" s="42"/>
      <c r="F190" s="42"/>
      <c r="G190" s="42"/>
      <c r="H190" s="42"/>
      <c r="I190" s="42"/>
      <c r="J190" s="42"/>
      <c r="K190" s="42"/>
      <c r="L190" s="42"/>
      <c r="M190" s="42"/>
      <c r="N190" s="41"/>
    </row>
    <row r="191" spans="1:14" ht="25" customHeight="1" x14ac:dyDescent="0.3">
      <c r="A191" s="41"/>
      <c r="B191" s="120" t="s">
        <v>41</v>
      </c>
      <c r="C191" s="120"/>
      <c r="D191" s="120"/>
      <c r="E191" s="57" t="s">
        <v>78</v>
      </c>
      <c r="F191" s="42"/>
      <c r="G191" s="42"/>
      <c r="H191" s="42"/>
      <c r="I191" s="56" t="s">
        <v>2</v>
      </c>
      <c r="J191" s="121"/>
      <c r="K191" s="122"/>
      <c r="L191" s="122"/>
      <c r="M191" s="123"/>
      <c r="N191" s="41"/>
    </row>
    <row r="192" spans="1:14" ht="5" customHeight="1" x14ac:dyDescent="0.3">
      <c r="A192" s="41"/>
      <c r="B192" s="42"/>
      <c r="C192" s="42"/>
      <c r="D192" s="42"/>
      <c r="E192" s="42"/>
      <c r="F192" s="42"/>
      <c r="G192" s="42"/>
      <c r="H192" s="42"/>
      <c r="I192" s="42"/>
      <c r="J192" s="42"/>
      <c r="K192" s="42"/>
      <c r="L192" s="42"/>
      <c r="M192" s="42"/>
      <c r="N192" s="41"/>
    </row>
    <row r="193" spans="1:14" ht="15" customHeight="1" x14ac:dyDescent="0.3">
      <c r="A193" s="50"/>
      <c r="B193" s="51"/>
      <c r="C193" s="51"/>
      <c r="D193" s="51"/>
      <c r="E193" s="51"/>
      <c r="F193" s="51"/>
      <c r="G193" s="51"/>
      <c r="H193" s="51"/>
      <c r="I193" s="51"/>
      <c r="J193" s="51"/>
      <c r="K193" s="51"/>
      <c r="L193" s="51"/>
      <c r="M193" s="51"/>
      <c r="N193" s="50"/>
    </row>
    <row r="194" spans="1:14" ht="45" customHeight="1" x14ac:dyDescent="0.3">
      <c r="A194" s="50"/>
      <c r="B194" s="108" t="s">
        <v>130</v>
      </c>
      <c r="C194" s="108"/>
      <c r="D194" s="108"/>
      <c r="E194" s="108"/>
      <c r="F194" s="108"/>
      <c r="G194" s="108"/>
      <c r="H194" s="108"/>
      <c r="I194" s="108"/>
      <c r="J194" s="108"/>
      <c r="K194" s="108"/>
      <c r="L194" s="108"/>
      <c r="M194" s="108"/>
      <c r="N194" s="50"/>
    </row>
    <row r="195" spans="1:14" ht="30" customHeight="1" thickBot="1" x14ac:dyDescent="0.55000000000000004">
      <c r="A195" s="52"/>
      <c r="B195" s="101" t="str">
        <f>B826</f>
        <v>Anxiety assessment 8 of 8</v>
      </c>
      <c r="C195" s="101"/>
      <c r="D195" s="101"/>
      <c r="E195" s="101"/>
      <c r="F195" s="101"/>
      <c r="G195" s="101"/>
      <c r="H195" s="53"/>
      <c r="I195" s="53"/>
      <c r="J195" s="53"/>
      <c r="K195" s="53"/>
      <c r="L195" s="97" t="str">
        <f>IF(J196="","",F696)</f>
        <v/>
      </c>
      <c r="M195" s="97"/>
      <c r="N195" s="52"/>
    </row>
    <row r="196" spans="1:14" ht="25" customHeight="1" thickTop="1" thickBot="1" x14ac:dyDescent="0.35">
      <c r="A196" s="50"/>
      <c r="B196" s="105" t="s">
        <v>92</v>
      </c>
      <c r="C196" s="106"/>
      <c r="D196" s="106"/>
      <c r="E196" s="106"/>
      <c r="F196" s="106"/>
      <c r="G196" s="106"/>
      <c r="H196" s="106"/>
      <c r="I196" s="107"/>
      <c r="J196" s="111"/>
      <c r="K196" s="112"/>
      <c r="L196" s="112"/>
      <c r="M196" s="113"/>
      <c r="N196" s="50"/>
    </row>
    <row r="197" spans="1:14" ht="25" customHeight="1" thickTop="1" thickBot="1" x14ac:dyDescent="0.55000000000000004">
      <c r="A197" s="50"/>
      <c r="B197" s="101" t="str">
        <f>B828</f>
        <v>Depression assessment 8 of 8</v>
      </c>
      <c r="C197" s="101"/>
      <c r="D197" s="101"/>
      <c r="E197" s="101"/>
      <c r="F197" s="101"/>
      <c r="G197" s="101"/>
      <c r="H197" s="54"/>
      <c r="I197" s="54"/>
      <c r="J197" s="54"/>
      <c r="K197" s="54"/>
      <c r="L197" s="97" t="str">
        <f>IF(J198="","",F698)</f>
        <v/>
      </c>
      <c r="M197" s="97"/>
      <c r="N197" s="50"/>
    </row>
    <row r="198" spans="1:14" ht="25" customHeight="1" thickTop="1" thickBot="1" x14ac:dyDescent="0.35">
      <c r="A198" s="50"/>
      <c r="B198" s="105" t="s">
        <v>93</v>
      </c>
      <c r="C198" s="106"/>
      <c r="D198" s="106"/>
      <c r="E198" s="106"/>
      <c r="F198" s="106"/>
      <c r="G198" s="106"/>
      <c r="H198" s="106"/>
      <c r="I198" s="107"/>
      <c r="J198" s="111"/>
      <c r="K198" s="112"/>
      <c r="L198" s="112"/>
      <c r="M198" s="113"/>
      <c r="N198" s="50"/>
    </row>
    <row r="199" spans="1:14" ht="25" customHeight="1" thickTop="1" thickBot="1" x14ac:dyDescent="0.55000000000000004">
      <c r="A199" s="50"/>
      <c r="B199" s="101" t="str">
        <f>B830</f>
        <v>Addictiveness assessment 8 of 8</v>
      </c>
      <c r="C199" s="101"/>
      <c r="D199" s="101"/>
      <c r="E199" s="101"/>
      <c r="F199" s="101"/>
      <c r="G199" s="101"/>
      <c r="H199" s="54"/>
      <c r="I199" s="54"/>
      <c r="J199" s="54"/>
      <c r="K199" s="54"/>
      <c r="L199" s="97" t="str">
        <f>IF(J200="","",F700)</f>
        <v/>
      </c>
      <c r="M199" s="97"/>
      <c r="N199" s="50"/>
    </row>
    <row r="200" spans="1:14" ht="25" customHeight="1" thickTop="1" thickBot="1" x14ac:dyDescent="0.35">
      <c r="A200" s="50"/>
      <c r="B200" s="105" t="s">
        <v>94</v>
      </c>
      <c r="C200" s="106"/>
      <c r="D200" s="106"/>
      <c r="E200" s="106"/>
      <c r="F200" s="106"/>
      <c r="G200" s="106"/>
      <c r="H200" s="106"/>
      <c r="I200" s="107"/>
      <c r="J200" s="111"/>
      <c r="K200" s="112"/>
      <c r="L200" s="112"/>
      <c r="M200" s="113"/>
      <c r="N200" s="50"/>
    </row>
    <row r="201" spans="1:14" ht="25" customHeight="1" thickTop="1" x14ac:dyDescent="0.3">
      <c r="A201" s="50"/>
      <c r="B201" s="55"/>
      <c r="C201" s="54"/>
      <c r="D201" s="54"/>
      <c r="E201" s="54"/>
      <c r="F201" s="54"/>
      <c r="G201" s="54"/>
      <c r="H201" s="54"/>
      <c r="I201" s="54"/>
      <c r="J201" s="54"/>
      <c r="K201" s="54"/>
      <c r="L201" s="54"/>
      <c r="M201" s="54"/>
      <c r="N201" s="50"/>
    </row>
    <row r="202" spans="1:14" ht="50" customHeight="1" x14ac:dyDescent="0.3">
      <c r="A202" s="50"/>
      <c r="B202" s="108" t="str">
        <f>B704</f>
        <v>The more these levels decline, the better we are doing. Progress isn't necessarily linear. Leveling or increases may occur. An overall pattern of improvement should emerge as we stay the course.</v>
      </c>
      <c r="C202" s="108"/>
      <c r="D202" s="108"/>
      <c r="E202" s="108"/>
      <c r="F202" s="108"/>
      <c r="G202" s="108"/>
      <c r="H202" s="108"/>
      <c r="I202" s="108"/>
      <c r="J202" s="108"/>
      <c r="K202" s="108"/>
      <c r="L202" s="108"/>
      <c r="M202" s="108"/>
      <c r="N202" s="50"/>
    </row>
    <row r="203" spans="1:14" ht="10" customHeight="1" x14ac:dyDescent="0.3">
      <c r="A203" s="50"/>
      <c r="B203" s="108"/>
      <c r="C203" s="108"/>
      <c r="D203" s="108"/>
      <c r="E203" s="108"/>
      <c r="F203" s="108"/>
      <c r="G203" s="108"/>
      <c r="H203" s="108"/>
      <c r="I203" s="108"/>
      <c r="J203" s="108"/>
      <c r="K203" s="108"/>
      <c r="L203" s="108"/>
      <c r="M203" s="108"/>
      <c r="N203" s="50"/>
    </row>
    <row r="204" spans="1:14" ht="5" customHeight="1" x14ac:dyDescent="0.3">
      <c r="A204" s="5"/>
      <c r="B204" s="11"/>
      <c r="C204" s="11"/>
      <c r="D204" s="11"/>
      <c r="E204" s="11"/>
      <c r="F204" s="11"/>
      <c r="G204" s="11"/>
      <c r="H204" s="11"/>
      <c r="I204" s="11"/>
      <c r="J204" s="11"/>
      <c r="K204" s="11"/>
      <c r="L204" s="11"/>
      <c r="M204" s="11"/>
      <c r="N204" s="5"/>
    </row>
    <row r="205" spans="1:14" ht="25" customHeight="1" x14ac:dyDescent="0.3">
      <c r="A205" s="5"/>
      <c r="B205" s="102" t="s">
        <v>114</v>
      </c>
      <c r="C205" s="103"/>
      <c r="D205" s="103"/>
      <c r="E205" s="103"/>
      <c r="F205" s="103"/>
      <c r="G205" s="103"/>
      <c r="H205" s="103"/>
      <c r="I205" s="22" t="s">
        <v>2</v>
      </c>
      <c r="J205" s="135"/>
      <c r="K205" s="136"/>
      <c r="L205" s="136"/>
      <c r="M205" s="137"/>
      <c r="N205" s="5"/>
    </row>
    <row r="206" spans="1:14" ht="5" customHeight="1" x14ac:dyDescent="0.3">
      <c r="A206" s="5"/>
      <c r="B206" s="11"/>
      <c r="C206" s="11"/>
      <c r="D206" s="11"/>
      <c r="E206" s="11"/>
      <c r="F206" s="11"/>
      <c r="G206" s="11"/>
      <c r="H206" s="11"/>
      <c r="I206" s="11"/>
      <c r="J206" s="11"/>
      <c r="K206" s="11"/>
      <c r="L206" s="11"/>
      <c r="M206" s="11"/>
      <c r="N206" s="5"/>
    </row>
    <row r="207" spans="1:14" ht="15" customHeight="1" x14ac:dyDescent="0.3">
      <c r="A207" s="3"/>
      <c r="B207" s="4"/>
      <c r="C207" s="4"/>
      <c r="D207" s="4"/>
      <c r="E207" s="4"/>
      <c r="F207" s="4"/>
      <c r="G207" s="4"/>
      <c r="H207" s="4"/>
      <c r="I207" s="4"/>
      <c r="J207" s="4"/>
      <c r="K207" s="4"/>
      <c r="L207" s="4"/>
      <c r="M207" s="4"/>
      <c r="N207" s="3"/>
    </row>
    <row r="208" spans="1:14" ht="75" customHeight="1" x14ac:dyDescent="0.3">
      <c r="A208" s="3"/>
      <c r="B208" s="110" t="s">
        <v>131</v>
      </c>
      <c r="C208" s="110"/>
      <c r="D208" s="110"/>
      <c r="E208" s="110"/>
      <c r="F208" s="110"/>
      <c r="G208" s="110"/>
      <c r="H208" s="110"/>
      <c r="I208" s="110"/>
      <c r="J208" s="110"/>
      <c r="K208" s="110"/>
      <c r="L208" s="110"/>
      <c r="M208" s="110"/>
      <c r="N208" s="3"/>
    </row>
    <row r="209" spans="1:14" ht="30" customHeight="1" thickBot="1" x14ac:dyDescent="0.35">
      <c r="A209" s="3"/>
      <c r="B209" s="109" t="s">
        <v>96</v>
      </c>
      <c r="C209" s="109"/>
      <c r="D209" s="109"/>
      <c r="E209" s="109"/>
      <c r="F209" s="109"/>
      <c r="G209" s="8" t="s">
        <v>3</v>
      </c>
      <c r="H209" s="4"/>
      <c r="I209" s="4"/>
      <c r="J209" s="4"/>
      <c r="K209" s="4"/>
      <c r="L209" s="4"/>
      <c r="M209" s="4"/>
      <c r="N209" s="3"/>
    </row>
    <row r="210" spans="1:14" ht="25" customHeight="1" thickTop="1" thickBot="1" x14ac:dyDescent="0.35">
      <c r="A210" s="3"/>
      <c r="B210" s="9">
        <v>1</v>
      </c>
      <c r="C210" s="114" t="s">
        <v>4</v>
      </c>
      <c r="D210" s="115"/>
      <c r="E210" s="115"/>
      <c r="F210" s="115"/>
      <c r="G210" s="115"/>
      <c r="H210" s="115"/>
      <c r="I210" s="116"/>
      <c r="J210" s="117"/>
      <c r="K210" s="118"/>
      <c r="L210" s="118"/>
      <c r="M210" s="119"/>
      <c r="N210" s="3"/>
    </row>
    <row r="211" spans="1:14" ht="25" customHeight="1" thickTop="1" thickBot="1" x14ac:dyDescent="0.35">
      <c r="A211" s="3"/>
      <c r="B211" s="9">
        <v>2</v>
      </c>
      <c r="C211" s="114" t="s">
        <v>6</v>
      </c>
      <c r="D211" s="115"/>
      <c r="E211" s="115"/>
      <c r="F211" s="115"/>
      <c r="G211" s="115"/>
      <c r="H211" s="115"/>
      <c r="I211" s="116"/>
      <c r="J211" s="117"/>
      <c r="K211" s="118"/>
      <c r="L211" s="118"/>
      <c r="M211" s="119"/>
      <c r="N211" s="3"/>
    </row>
    <row r="212" spans="1:14" ht="25" customHeight="1" thickTop="1" thickBot="1" x14ac:dyDescent="0.35">
      <c r="A212" s="3"/>
      <c r="B212" s="9">
        <v>3</v>
      </c>
      <c r="C212" s="114" t="s">
        <v>8</v>
      </c>
      <c r="D212" s="115"/>
      <c r="E212" s="115"/>
      <c r="F212" s="115"/>
      <c r="G212" s="115"/>
      <c r="H212" s="115"/>
      <c r="I212" s="116"/>
      <c r="J212" s="117"/>
      <c r="K212" s="118"/>
      <c r="L212" s="118"/>
      <c r="M212" s="119"/>
      <c r="N212" s="3"/>
    </row>
    <row r="213" spans="1:14" ht="25" customHeight="1" thickTop="1" thickBot="1" x14ac:dyDescent="0.35">
      <c r="A213" s="3"/>
      <c r="B213" s="9">
        <v>4</v>
      </c>
      <c r="C213" s="114" t="s">
        <v>9</v>
      </c>
      <c r="D213" s="115"/>
      <c r="E213" s="115"/>
      <c r="F213" s="115"/>
      <c r="G213" s="115"/>
      <c r="H213" s="115"/>
      <c r="I213" s="116"/>
      <c r="J213" s="117"/>
      <c r="K213" s="118"/>
      <c r="L213" s="118"/>
      <c r="M213" s="119"/>
      <c r="N213" s="3"/>
    </row>
    <row r="214" spans="1:14" ht="25" customHeight="1" thickTop="1" thickBot="1" x14ac:dyDescent="0.35">
      <c r="A214" s="3"/>
      <c r="B214" s="9">
        <v>5</v>
      </c>
      <c r="C214" s="114" t="s">
        <v>10</v>
      </c>
      <c r="D214" s="115"/>
      <c r="E214" s="115"/>
      <c r="F214" s="115"/>
      <c r="G214" s="115"/>
      <c r="H214" s="115"/>
      <c r="I214" s="116"/>
      <c r="J214" s="117"/>
      <c r="K214" s="118"/>
      <c r="L214" s="118"/>
      <c r="M214" s="119"/>
      <c r="N214" s="3"/>
    </row>
    <row r="215" spans="1:14" ht="25" customHeight="1" thickTop="1" thickBot="1" x14ac:dyDescent="0.35">
      <c r="A215" s="3"/>
      <c r="B215" s="9">
        <v>6</v>
      </c>
      <c r="C215" s="114" t="s">
        <v>11</v>
      </c>
      <c r="D215" s="115"/>
      <c r="E215" s="115"/>
      <c r="F215" s="115"/>
      <c r="G215" s="115"/>
      <c r="H215" s="115"/>
      <c r="I215" s="116"/>
      <c r="J215" s="117"/>
      <c r="K215" s="118"/>
      <c r="L215" s="118"/>
      <c r="M215" s="119"/>
      <c r="N215" s="3"/>
    </row>
    <row r="216" spans="1:14" ht="25" customHeight="1" thickTop="1" thickBot="1" x14ac:dyDescent="0.35">
      <c r="A216" s="3"/>
      <c r="B216" s="9">
        <v>7</v>
      </c>
      <c r="C216" s="114" t="s">
        <v>12</v>
      </c>
      <c r="D216" s="115"/>
      <c r="E216" s="115"/>
      <c r="F216" s="115"/>
      <c r="G216" s="115"/>
      <c r="H216" s="115"/>
      <c r="I216" s="116"/>
      <c r="J216" s="117"/>
      <c r="K216" s="118"/>
      <c r="L216" s="118"/>
      <c r="M216" s="119"/>
      <c r="N216" s="3"/>
    </row>
    <row r="217" spans="1:14" ht="25" customHeight="1" thickTop="1" x14ac:dyDescent="0.3">
      <c r="A217" s="3"/>
      <c r="B217" s="10"/>
      <c r="C217" s="4"/>
      <c r="D217" s="4"/>
      <c r="E217" s="4"/>
      <c r="F217" s="4"/>
      <c r="G217" s="4"/>
      <c r="H217" s="4"/>
      <c r="I217" s="4"/>
      <c r="J217" s="4"/>
      <c r="K217" s="4"/>
      <c r="L217" s="36" t="str">
        <f>IF(M217="","",G720)</f>
        <v/>
      </c>
      <c r="M217" s="35" t="str">
        <f>IF(G719=7,E719,"")</f>
        <v/>
      </c>
      <c r="N217" s="3"/>
    </row>
    <row r="218" spans="1:14" ht="25" customHeight="1" x14ac:dyDescent="0.3">
      <c r="A218" s="3"/>
      <c r="B218" s="34" t="s">
        <v>167</v>
      </c>
      <c r="C218" s="8"/>
      <c r="D218" s="8"/>
      <c r="E218" s="8"/>
      <c r="F218" s="8"/>
      <c r="G218" s="8"/>
      <c r="H218" s="8"/>
      <c r="I218" s="8"/>
      <c r="J218" s="8"/>
      <c r="K218" s="8"/>
      <c r="L218" s="8"/>
      <c r="M218" s="8"/>
      <c r="N218" s="3"/>
    </row>
    <row r="219" spans="1:14" ht="60" customHeight="1" x14ac:dyDescent="0.3">
      <c r="A219" s="3"/>
      <c r="B219" s="99" t="s">
        <v>165</v>
      </c>
      <c r="C219" s="99"/>
      <c r="D219" s="99"/>
      <c r="E219" s="99"/>
      <c r="F219" s="99"/>
      <c r="G219" s="99"/>
      <c r="H219" s="99"/>
      <c r="I219" s="99"/>
      <c r="J219" s="99"/>
      <c r="K219" s="99"/>
      <c r="L219" s="99"/>
      <c r="M219" s="99"/>
      <c r="N219" s="3"/>
    </row>
    <row r="220" spans="1:14" ht="70" customHeight="1" x14ac:dyDescent="0.3">
      <c r="A220" s="3"/>
      <c r="B220" s="99" t="s">
        <v>194</v>
      </c>
      <c r="C220" s="99"/>
      <c r="D220" s="99"/>
      <c r="E220" s="99"/>
      <c r="F220" s="99"/>
      <c r="G220" s="99"/>
      <c r="H220" s="99"/>
      <c r="I220" s="99"/>
      <c r="J220" s="99"/>
      <c r="K220" s="99"/>
      <c r="L220" s="99"/>
      <c r="M220" s="99"/>
      <c r="N220" s="3"/>
    </row>
    <row r="221" spans="1:14" ht="90" customHeight="1" x14ac:dyDescent="0.3">
      <c r="A221" s="3"/>
      <c r="B221" s="99" t="s">
        <v>166</v>
      </c>
      <c r="C221" s="99"/>
      <c r="D221" s="99"/>
      <c r="E221" s="99"/>
      <c r="F221" s="99"/>
      <c r="G221" s="99"/>
      <c r="H221" s="99"/>
      <c r="I221" s="99"/>
      <c r="J221" s="99"/>
      <c r="K221" s="99"/>
      <c r="L221" s="99"/>
      <c r="M221" s="99"/>
      <c r="N221" s="3"/>
    </row>
    <row r="222" spans="1:14" ht="70" customHeight="1" x14ac:dyDescent="0.3">
      <c r="A222" s="3"/>
      <c r="B222" s="99" t="s">
        <v>195</v>
      </c>
      <c r="C222" s="99"/>
      <c r="D222" s="99"/>
      <c r="E222" s="99"/>
      <c r="F222" s="99"/>
      <c r="G222" s="99"/>
      <c r="H222" s="99"/>
      <c r="I222" s="99"/>
      <c r="J222" s="99"/>
      <c r="K222" s="99"/>
      <c r="L222" s="99"/>
      <c r="M222" s="99"/>
      <c r="N222" s="3"/>
    </row>
    <row r="223" spans="1:14" ht="10" customHeight="1" x14ac:dyDescent="0.3">
      <c r="A223" s="3"/>
      <c r="B223" s="4"/>
      <c r="C223" s="4"/>
      <c r="D223" s="4"/>
      <c r="E223" s="4"/>
      <c r="F223" s="4"/>
      <c r="G223" s="4"/>
      <c r="H223" s="4"/>
      <c r="I223" s="4"/>
      <c r="J223" s="4"/>
      <c r="K223" s="4"/>
      <c r="L223" s="4"/>
      <c r="M223" s="4"/>
      <c r="N223" s="3"/>
    </row>
    <row r="224" spans="1:14" ht="5" customHeight="1" x14ac:dyDescent="0.3">
      <c r="A224" s="5"/>
      <c r="B224" s="11"/>
      <c r="C224" s="11"/>
      <c r="D224" s="11"/>
      <c r="E224" s="11"/>
      <c r="F224" s="11"/>
      <c r="G224" s="11"/>
      <c r="H224" s="11"/>
      <c r="I224" s="11"/>
      <c r="J224" s="11"/>
      <c r="K224" s="11"/>
      <c r="L224" s="11"/>
      <c r="M224" s="11"/>
      <c r="N224" s="5"/>
    </row>
    <row r="225" spans="1:14" ht="25" customHeight="1" x14ac:dyDescent="0.3">
      <c r="A225" s="5"/>
      <c r="B225" s="102" t="s">
        <v>113</v>
      </c>
      <c r="C225" s="103"/>
      <c r="D225" s="103"/>
      <c r="E225" s="103"/>
      <c r="F225" s="103"/>
      <c r="G225" s="103"/>
      <c r="H225" s="103"/>
      <c r="I225" s="22" t="s">
        <v>2</v>
      </c>
      <c r="J225" s="135"/>
      <c r="K225" s="136"/>
      <c r="L225" s="136"/>
      <c r="M225" s="137"/>
      <c r="N225" s="5"/>
    </row>
    <row r="226" spans="1:14" ht="5" customHeight="1" x14ac:dyDescent="0.3">
      <c r="A226" s="5"/>
      <c r="B226" s="11"/>
      <c r="C226" s="11"/>
      <c r="D226" s="11"/>
      <c r="E226" s="11"/>
      <c r="F226" s="11"/>
      <c r="G226" s="11"/>
      <c r="H226" s="11"/>
      <c r="I226" s="11"/>
      <c r="J226" s="11"/>
      <c r="K226" s="11"/>
      <c r="L226" s="11"/>
      <c r="M226" s="11"/>
      <c r="N226" s="5"/>
    </row>
    <row r="227" spans="1:14" ht="15" customHeight="1" x14ac:dyDescent="0.3">
      <c r="A227" s="3"/>
      <c r="B227" s="4"/>
      <c r="C227" s="4"/>
      <c r="D227" s="4"/>
      <c r="E227" s="4"/>
      <c r="F227" s="4"/>
      <c r="G227" s="4"/>
      <c r="H227" s="4"/>
      <c r="I227" s="4"/>
      <c r="J227" s="4"/>
      <c r="K227" s="4"/>
      <c r="L227" s="4"/>
      <c r="M227" s="4"/>
      <c r="N227" s="3"/>
    </row>
    <row r="228" spans="1:14" ht="75" customHeight="1" x14ac:dyDescent="0.3">
      <c r="A228" s="3"/>
      <c r="B228" s="110" t="s">
        <v>132</v>
      </c>
      <c r="C228" s="110"/>
      <c r="D228" s="110"/>
      <c r="E228" s="110"/>
      <c r="F228" s="110"/>
      <c r="G228" s="110"/>
      <c r="H228" s="110"/>
      <c r="I228" s="110"/>
      <c r="J228" s="110"/>
      <c r="K228" s="110"/>
      <c r="L228" s="110"/>
      <c r="M228" s="110"/>
      <c r="N228" s="3"/>
    </row>
    <row r="229" spans="1:14" ht="30" customHeight="1" thickBot="1" x14ac:dyDescent="0.35">
      <c r="A229" s="3"/>
      <c r="B229" s="109" t="s">
        <v>98</v>
      </c>
      <c r="C229" s="109"/>
      <c r="D229" s="109"/>
      <c r="E229" s="109"/>
      <c r="F229" s="109"/>
      <c r="G229" s="8" t="s">
        <v>3</v>
      </c>
      <c r="H229" s="4"/>
      <c r="I229" s="4"/>
      <c r="J229" s="4"/>
      <c r="K229" s="4"/>
      <c r="L229" s="4"/>
      <c r="M229" s="4"/>
      <c r="N229" s="3"/>
    </row>
    <row r="230" spans="1:14" ht="25" customHeight="1" thickTop="1" thickBot="1" x14ac:dyDescent="0.35">
      <c r="A230" s="3"/>
      <c r="B230" s="9">
        <v>1</v>
      </c>
      <c r="C230" s="125" t="s">
        <v>13</v>
      </c>
      <c r="D230" s="126"/>
      <c r="E230" s="126"/>
      <c r="F230" s="126"/>
      <c r="G230" s="126"/>
      <c r="H230" s="126"/>
      <c r="I230" s="127"/>
      <c r="J230" s="117"/>
      <c r="K230" s="118"/>
      <c r="L230" s="118"/>
      <c r="M230" s="119"/>
      <c r="N230" s="3"/>
    </row>
    <row r="231" spans="1:14" ht="25" customHeight="1" thickTop="1" thickBot="1" x14ac:dyDescent="0.35">
      <c r="A231" s="3"/>
      <c r="B231" s="9">
        <v>2</v>
      </c>
      <c r="C231" s="125" t="s">
        <v>15</v>
      </c>
      <c r="D231" s="126"/>
      <c r="E231" s="126"/>
      <c r="F231" s="126"/>
      <c r="G231" s="126"/>
      <c r="H231" s="126"/>
      <c r="I231" s="127"/>
      <c r="J231" s="117"/>
      <c r="K231" s="118"/>
      <c r="L231" s="118"/>
      <c r="M231" s="119"/>
      <c r="N231" s="3"/>
    </row>
    <row r="232" spans="1:14" ht="25" customHeight="1" thickTop="1" thickBot="1" x14ac:dyDescent="0.35">
      <c r="A232" s="3"/>
      <c r="B232" s="9">
        <v>3</v>
      </c>
      <c r="C232" s="125" t="s">
        <v>16</v>
      </c>
      <c r="D232" s="126"/>
      <c r="E232" s="126"/>
      <c r="F232" s="126"/>
      <c r="G232" s="126"/>
      <c r="H232" s="126"/>
      <c r="I232" s="127"/>
      <c r="J232" s="117"/>
      <c r="K232" s="118"/>
      <c r="L232" s="118"/>
      <c r="M232" s="119"/>
      <c r="N232" s="3"/>
    </row>
    <row r="233" spans="1:14" ht="25" customHeight="1" thickTop="1" thickBot="1" x14ac:dyDescent="0.35">
      <c r="A233" s="3"/>
      <c r="B233" s="9">
        <v>4</v>
      </c>
      <c r="C233" s="125" t="s">
        <v>17</v>
      </c>
      <c r="D233" s="126"/>
      <c r="E233" s="126"/>
      <c r="F233" s="126"/>
      <c r="G233" s="126"/>
      <c r="H233" s="126"/>
      <c r="I233" s="127"/>
      <c r="J233" s="117"/>
      <c r="K233" s="118"/>
      <c r="L233" s="118"/>
      <c r="M233" s="119"/>
      <c r="N233" s="3"/>
    </row>
    <row r="234" spans="1:14" ht="25" customHeight="1" thickTop="1" thickBot="1" x14ac:dyDescent="0.35">
      <c r="A234" s="3"/>
      <c r="B234" s="9">
        <v>5</v>
      </c>
      <c r="C234" s="125" t="s">
        <v>18</v>
      </c>
      <c r="D234" s="126"/>
      <c r="E234" s="126"/>
      <c r="F234" s="126"/>
      <c r="G234" s="126"/>
      <c r="H234" s="126"/>
      <c r="I234" s="127"/>
      <c r="J234" s="117"/>
      <c r="K234" s="118"/>
      <c r="L234" s="118"/>
      <c r="M234" s="119"/>
      <c r="N234" s="3"/>
    </row>
    <row r="235" spans="1:14" ht="35" customHeight="1" thickTop="1" thickBot="1" x14ac:dyDescent="0.35">
      <c r="A235" s="3"/>
      <c r="B235" s="9">
        <v>6</v>
      </c>
      <c r="C235" s="125" t="s">
        <v>19</v>
      </c>
      <c r="D235" s="126"/>
      <c r="E235" s="126"/>
      <c r="F235" s="126"/>
      <c r="G235" s="126"/>
      <c r="H235" s="126"/>
      <c r="I235" s="127"/>
      <c r="J235" s="117"/>
      <c r="K235" s="118"/>
      <c r="L235" s="118"/>
      <c r="M235" s="119"/>
      <c r="N235" s="3"/>
    </row>
    <row r="236" spans="1:14" ht="35" customHeight="1" thickTop="1" thickBot="1" x14ac:dyDescent="0.35">
      <c r="A236" s="3"/>
      <c r="B236" s="9">
        <v>7</v>
      </c>
      <c r="C236" s="125" t="s">
        <v>20</v>
      </c>
      <c r="D236" s="126"/>
      <c r="E236" s="126"/>
      <c r="F236" s="126"/>
      <c r="G236" s="126"/>
      <c r="H236" s="126"/>
      <c r="I236" s="127"/>
      <c r="J236" s="117"/>
      <c r="K236" s="118"/>
      <c r="L236" s="118"/>
      <c r="M236" s="119"/>
      <c r="N236" s="3"/>
    </row>
    <row r="237" spans="1:14" ht="50" customHeight="1" thickTop="1" thickBot="1" x14ac:dyDescent="0.35">
      <c r="A237" s="3"/>
      <c r="B237" s="9">
        <v>8</v>
      </c>
      <c r="C237" s="125" t="s">
        <v>21</v>
      </c>
      <c r="D237" s="126"/>
      <c r="E237" s="126"/>
      <c r="F237" s="126"/>
      <c r="G237" s="126"/>
      <c r="H237" s="126"/>
      <c r="I237" s="127"/>
      <c r="J237" s="117"/>
      <c r="K237" s="118"/>
      <c r="L237" s="118"/>
      <c r="M237" s="119"/>
      <c r="N237" s="3"/>
    </row>
    <row r="238" spans="1:14" ht="35" customHeight="1" thickTop="1" thickBot="1" x14ac:dyDescent="0.35">
      <c r="A238" s="3"/>
      <c r="B238" s="9">
        <v>9</v>
      </c>
      <c r="C238" s="125" t="s">
        <v>22</v>
      </c>
      <c r="D238" s="126"/>
      <c r="E238" s="126"/>
      <c r="F238" s="126"/>
      <c r="G238" s="126"/>
      <c r="H238" s="126"/>
      <c r="I238" s="127"/>
      <c r="J238" s="117"/>
      <c r="K238" s="118"/>
      <c r="L238" s="118"/>
      <c r="M238" s="119"/>
      <c r="N238" s="3"/>
    </row>
    <row r="239" spans="1:14" ht="50" customHeight="1" thickTop="1" thickBot="1" x14ac:dyDescent="0.35">
      <c r="A239" s="3"/>
      <c r="B239" s="9">
        <v>10</v>
      </c>
      <c r="C239" s="125" t="s">
        <v>23</v>
      </c>
      <c r="D239" s="126"/>
      <c r="E239" s="126"/>
      <c r="F239" s="126"/>
      <c r="G239" s="126"/>
      <c r="H239" s="126"/>
      <c r="I239" s="127"/>
      <c r="J239" s="117"/>
      <c r="K239" s="118"/>
      <c r="L239" s="118"/>
      <c r="M239" s="119"/>
      <c r="N239" s="3"/>
    </row>
    <row r="240" spans="1:14" ht="25" customHeight="1" thickTop="1" x14ac:dyDescent="0.3">
      <c r="A240" s="3"/>
      <c r="B240" s="10"/>
      <c r="C240" s="4"/>
      <c r="D240" s="4"/>
      <c r="E240" s="4"/>
      <c r="F240" s="4"/>
      <c r="G240" s="4"/>
      <c r="H240" s="4"/>
      <c r="I240" s="4"/>
      <c r="J240" s="4"/>
      <c r="K240" s="4"/>
      <c r="L240" s="36" t="str">
        <f>IF(M240="","",G736)</f>
        <v/>
      </c>
      <c r="M240" s="35" t="str">
        <f>IF(G735=10,E735,"")</f>
        <v/>
      </c>
      <c r="N240" s="3"/>
    </row>
    <row r="241" spans="1:14" ht="25" customHeight="1" x14ac:dyDescent="0.3">
      <c r="A241" s="3"/>
      <c r="B241" s="34" t="str">
        <f>B218</f>
        <v>Addressing your wellness needs</v>
      </c>
      <c r="C241" s="8"/>
      <c r="D241" s="8"/>
      <c r="E241" s="8"/>
      <c r="F241" s="8"/>
      <c r="G241" s="8"/>
      <c r="H241" s="8"/>
      <c r="I241" s="8"/>
      <c r="J241" s="8"/>
      <c r="K241" s="8"/>
      <c r="L241" s="8"/>
      <c r="M241" s="8"/>
      <c r="N241" s="3"/>
    </row>
    <row r="242" spans="1:14" ht="70" customHeight="1" x14ac:dyDescent="0.3">
      <c r="A242" s="3"/>
      <c r="B242" s="99" t="s">
        <v>168</v>
      </c>
      <c r="C242" s="99"/>
      <c r="D242" s="99"/>
      <c r="E242" s="99"/>
      <c r="F242" s="99"/>
      <c r="G242" s="99"/>
      <c r="H242" s="99"/>
      <c r="I242" s="99"/>
      <c r="J242" s="99"/>
      <c r="K242" s="99"/>
      <c r="L242" s="99"/>
      <c r="M242" s="99"/>
      <c r="N242" s="3"/>
    </row>
    <row r="243" spans="1:14" ht="70" customHeight="1" x14ac:dyDescent="0.3">
      <c r="A243" s="3"/>
      <c r="B243" s="99" t="s">
        <v>169</v>
      </c>
      <c r="C243" s="99"/>
      <c r="D243" s="99"/>
      <c r="E243" s="99"/>
      <c r="F243" s="99"/>
      <c r="G243" s="99"/>
      <c r="H243" s="99"/>
      <c r="I243" s="99"/>
      <c r="J243" s="99"/>
      <c r="K243" s="99"/>
      <c r="L243" s="99"/>
      <c r="M243" s="99"/>
      <c r="N243" s="3"/>
    </row>
    <row r="244" spans="1:14" ht="5" customHeight="1" x14ac:dyDescent="0.3">
      <c r="A244" s="3"/>
      <c r="B244" s="4"/>
      <c r="C244" s="4"/>
      <c r="D244" s="4"/>
      <c r="E244" s="4"/>
      <c r="F244" s="4"/>
      <c r="G244" s="4"/>
      <c r="H244" s="4"/>
      <c r="I244" s="4"/>
      <c r="J244" s="4"/>
      <c r="K244" s="4"/>
      <c r="L244" s="4"/>
      <c r="M244" s="4"/>
      <c r="N244" s="3"/>
    </row>
    <row r="245" spans="1:14" ht="5" customHeight="1" x14ac:dyDescent="0.3">
      <c r="A245" s="5"/>
      <c r="B245" s="11"/>
      <c r="C245" s="11"/>
      <c r="D245" s="11"/>
      <c r="E245" s="11"/>
      <c r="F245" s="11"/>
      <c r="G245" s="11"/>
      <c r="H245" s="11"/>
      <c r="I245" s="11"/>
      <c r="J245" s="11"/>
      <c r="K245" s="11"/>
      <c r="L245" s="11"/>
      <c r="M245" s="11"/>
      <c r="N245" s="5"/>
    </row>
    <row r="246" spans="1:14" ht="25" customHeight="1" x14ac:dyDescent="0.3">
      <c r="A246" s="5"/>
      <c r="B246" s="102" t="s">
        <v>112</v>
      </c>
      <c r="C246" s="103"/>
      <c r="D246" s="103"/>
      <c r="E246" s="103"/>
      <c r="F246" s="103"/>
      <c r="G246" s="103"/>
      <c r="H246" s="103"/>
      <c r="I246" s="22" t="s">
        <v>2</v>
      </c>
      <c r="J246" s="135"/>
      <c r="K246" s="136"/>
      <c r="L246" s="136"/>
      <c r="M246" s="137"/>
      <c r="N246" s="5"/>
    </row>
    <row r="247" spans="1:14" ht="5" customHeight="1" x14ac:dyDescent="0.3">
      <c r="A247" s="5"/>
      <c r="B247" s="11"/>
      <c r="C247" s="11"/>
      <c r="D247" s="11"/>
      <c r="E247" s="11"/>
      <c r="F247" s="11"/>
      <c r="G247" s="11"/>
      <c r="H247" s="11"/>
      <c r="I247" s="11"/>
      <c r="J247" s="11"/>
      <c r="K247" s="11"/>
      <c r="L247" s="11"/>
      <c r="M247" s="11"/>
      <c r="N247" s="5"/>
    </row>
    <row r="248" spans="1:14" ht="15" customHeight="1" x14ac:dyDescent="0.3">
      <c r="A248" s="3"/>
      <c r="B248" s="4"/>
      <c r="C248" s="4"/>
      <c r="D248" s="4"/>
      <c r="E248" s="4"/>
      <c r="F248" s="4"/>
      <c r="G248" s="4"/>
      <c r="H248" s="4"/>
      <c r="I248" s="4"/>
      <c r="J248" s="4"/>
      <c r="K248" s="4"/>
      <c r="L248" s="4"/>
      <c r="M248" s="4"/>
      <c r="N248" s="3"/>
    </row>
    <row r="249" spans="1:14" ht="75" customHeight="1" x14ac:dyDescent="0.3">
      <c r="A249" s="3"/>
      <c r="B249" s="110" t="s">
        <v>133</v>
      </c>
      <c r="C249" s="110"/>
      <c r="D249" s="110"/>
      <c r="E249" s="110"/>
      <c r="F249" s="110"/>
      <c r="G249" s="110"/>
      <c r="H249" s="110"/>
      <c r="I249" s="110"/>
      <c r="J249" s="110"/>
      <c r="K249" s="110"/>
      <c r="L249" s="110"/>
      <c r="M249" s="110"/>
      <c r="N249" s="3"/>
    </row>
    <row r="250" spans="1:14" ht="30" customHeight="1" thickBot="1" x14ac:dyDescent="0.35">
      <c r="A250" s="3"/>
      <c r="B250" s="109" t="s">
        <v>97</v>
      </c>
      <c r="C250" s="109"/>
      <c r="D250" s="109"/>
      <c r="E250" s="109"/>
      <c r="F250" s="109"/>
      <c r="G250" s="8" t="s">
        <v>3</v>
      </c>
      <c r="H250" s="4"/>
      <c r="I250" s="4"/>
      <c r="J250" s="4"/>
      <c r="K250" s="4"/>
      <c r="L250" s="4"/>
      <c r="M250" s="4"/>
      <c r="N250" s="3"/>
    </row>
    <row r="251" spans="1:14" ht="35" customHeight="1" thickTop="1" thickBot="1" x14ac:dyDescent="0.35">
      <c r="A251" s="3"/>
      <c r="B251" s="9">
        <v>1</v>
      </c>
      <c r="C251" s="114" t="s">
        <v>62</v>
      </c>
      <c r="D251" s="115"/>
      <c r="E251" s="115"/>
      <c r="F251" s="115"/>
      <c r="G251" s="115"/>
      <c r="H251" s="115"/>
      <c r="I251" s="116"/>
      <c r="J251" s="117"/>
      <c r="K251" s="118"/>
      <c r="L251" s="118"/>
      <c r="M251" s="119"/>
      <c r="N251" s="3"/>
    </row>
    <row r="252" spans="1:14" ht="35" customHeight="1" thickTop="1" thickBot="1" x14ac:dyDescent="0.35">
      <c r="A252" s="3"/>
      <c r="B252" s="9">
        <v>2</v>
      </c>
      <c r="C252" s="114" t="s">
        <v>63</v>
      </c>
      <c r="D252" s="115"/>
      <c r="E252" s="115"/>
      <c r="F252" s="115"/>
      <c r="G252" s="115"/>
      <c r="H252" s="115"/>
      <c r="I252" s="116"/>
      <c r="J252" s="117"/>
      <c r="K252" s="118"/>
      <c r="L252" s="118"/>
      <c r="M252" s="119"/>
      <c r="N252" s="3"/>
    </row>
    <row r="253" spans="1:14" ht="35" customHeight="1" thickTop="1" thickBot="1" x14ac:dyDescent="0.35">
      <c r="A253" s="3"/>
      <c r="B253" s="9">
        <v>3</v>
      </c>
      <c r="C253" s="114" t="s">
        <v>68</v>
      </c>
      <c r="D253" s="115"/>
      <c r="E253" s="115"/>
      <c r="F253" s="115"/>
      <c r="G253" s="115"/>
      <c r="H253" s="115"/>
      <c r="I253" s="116"/>
      <c r="J253" s="117"/>
      <c r="K253" s="118"/>
      <c r="L253" s="118"/>
      <c r="M253" s="119"/>
      <c r="N253" s="3"/>
    </row>
    <row r="254" spans="1:14" ht="35" customHeight="1" thickTop="1" thickBot="1" x14ac:dyDescent="0.35">
      <c r="A254" s="3"/>
      <c r="B254" s="9">
        <v>4</v>
      </c>
      <c r="C254" s="114" t="s">
        <v>67</v>
      </c>
      <c r="D254" s="115"/>
      <c r="E254" s="115"/>
      <c r="F254" s="115"/>
      <c r="G254" s="115"/>
      <c r="H254" s="115"/>
      <c r="I254" s="116"/>
      <c r="J254" s="117"/>
      <c r="K254" s="118"/>
      <c r="L254" s="118"/>
      <c r="M254" s="119"/>
      <c r="N254" s="3"/>
    </row>
    <row r="255" spans="1:14" ht="35" customHeight="1" thickTop="1" thickBot="1" x14ac:dyDescent="0.35">
      <c r="A255" s="3"/>
      <c r="B255" s="9">
        <v>5</v>
      </c>
      <c r="C255" s="114" t="s">
        <v>64</v>
      </c>
      <c r="D255" s="115"/>
      <c r="E255" s="115"/>
      <c r="F255" s="115"/>
      <c r="G255" s="115"/>
      <c r="H255" s="115"/>
      <c r="I255" s="116"/>
      <c r="J255" s="117"/>
      <c r="K255" s="118"/>
      <c r="L255" s="118"/>
      <c r="M255" s="119"/>
      <c r="N255" s="3"/>
    </row>
    <row r="256" spans="1:14" ht="25" customHeight="1" thickTop="1" x14ac:dyDescent="0.3">
      <c r="A256" s="3"/>
      <c r="B256" s="10"/>
      <c r="C256" s="4"/>
      <c r="D256" s="4"/>
      <c r="E256" s="4"/>
      <c r="F256" s="4"/>
      <c r="G256" s="4"/>
      <c r="H256" s="4"/>
      <c r="I256" s="4"/>
      <c r="J256" s="4"/>
      <c r="K256" s="4"/>
      <c r="L256" s="36" t="str">
        <f>IF(M256="","",G747)</f>
        <v/>
      </c>
      <c r="M256" s="35" t="str">
        <f>IF(G746=5,E746,"")</f>
        <v/>
      </c>
      <c r="N256" s="3"/>
    </row>
    <row r="257" spans="1:14" ht="25" customHeight="1" x14ac:dyDescent="0.3">
      <c r="A257" s="3"/>
      <c r="B257" s="34" t="str">
        <f>B241</f>
        <v>Addressing your wellness needs</v>
      </c>
      <c r="C257" s="8"/>
      <c r="D257" s="8"/>
      <c r="E257" s="8"/>
      <c r="F257" s="8"/>
      <c r="G257" s="8"/>
      <c r="H257" s="8"/>
      <c r="I257" s="8"/>
      <c r="J257" s="8"/>
      <c r="K257" s="8"/>
      <c r="L257" s="8"/>
      <c r="M257" s="8"/>
      <c r="N257" s="3"/>
    </row>
    <row r="258" spans="1:14" ht="60" customHeight="1" x14ac:dyDescent="0.3">
      <c r="A258" s="3"/>
      <c r="B258" s="99" t="str">
        <f>B753</f>
        <v>After filling in every field to assess your impacted wellness, you will see here a summary of the results of this problem-solving program. You may see some significant improvements. If not, other problems persist. Some of those problems likely resulting from the wrongful conviction.</v>
      </c>
      <c r="C258" s="99"/>
      <c r="D258" s="99"/>
      <c r="E258" s="99"/>
      <c r="F258" s="99"/>
      <c r="G258" s="99"/>
      <c r="H258" s="99"/>
      <c r="I258" s="99"/>
      <c r="J258" s="99"/>
      <c r="K258" s="99"/>
      <c r="L258" s="99"/>
      <c r="M258" s="99"/>
      <c r="N258" s="3"/>
    </row>
    <row r="259" spans="1:14" ht="50" customHeight="1" x14ac:dyDescent="0.3">
      <c r="A259" s="3"/>
      <c r="B259" s="99" t="str">
        <f>B766</f>
        <v xml:space="preserve">After your final assessment, you will see your progress (or regression) in these three areas. Keep in mind that some will doubt the reliability of your self-assessed levels of anxiety, depression and addictiveness. Let this serve as more of a starting point to demonstrate your integrity. </v>
      </c>
      <c r="C259" s="99"/>
      <c r="D259" s="99"/>
      <c r="E259" s="99"/>
      <c r="F259" s="99"/>
      <c r="G259" s="99"/>
      <c r="H259" s="99"/>
      <c r="I259" s="99"/>
      <c r="J259" s="99"/>
      <c r="K259" s="99"/>
      <c r="L259" s="99"/>
      <c r="M259" s="99"/>
      <c r="N259" s="3"/>
    </row>
    <row r="260" spans="1:14" ht="20" customHeight="1" x14ac:dyDescent="0.3">
      <c r="A260" s="3"/>
      <c r="B260" s="72"/>
      <c r="C260" s="71"/>
      <c r="D260" s="77"/>
      <c r="E260" s="78" t="s">
        <v>143</v>
      </c>
      <c r="F260" s="75" t="str">
        <f>F755</f>
        <v/>
      </c>
      <c r="G260" s="77"/>
      <c r="H260" s="79"/>
      <c r="I260" s="77"/>
      <c r="J260" s="77"/>
      <c r="K260" s="78" t="s">
        <v>147</v>
      </c>
      <c r="L260" s="75" t="str">
        <f>J755</f>
        <v/>
      </c>
      <c r="M260" s="71"/>
      <c r="N260" s="3"/>
    </row>
    <row r="261" spans="1:14" ht="20" customHeight="1" x14ac:dyDescent="0.3">
      <c r="A261" s="3"/>
      <c r="B261" s="72"/>
      <c r="C261" s="71"/>
      <c r="D261" s="77"/>
      <c r="E261" s="78" t="s">
        <v>144</v>
      </c>
      <c r="F261" s="75" t="str">
        <f>F756</f>
        <v/>
      </c>
      <c r="G261" s="77"/>
      <c r="H261" s="79"/>
      <c r="I261" s="77"/>
      <c r="J261" s="77"/>
      <c r="K261" s="78" t="s">
        <v>148</v>
      </c>
      <c r="L261" s="75" t="str">
        <f t="shared" ref="L261:L262" si="0">J756</f>
        <v/>
      </c>
      <c r="M261" s="71"/>
      <c r="N261" s="3"/>
    </row>
    <row r="262" spans="1:14" ht="20" customHeight="1" x14ac:dyDescent="0.3">
      <c r="A262" s="3"/>
      <c r="B262" s="72"/>
      <c r="C262" s="71"/>
      <c r="D262" s="77"/>
      <c r="E262" s="78" t="s">
        <v>145</v>
      </c>
      <c r="F262" s="75" t="str">
        <f>F757</f>
        <v/>
      </c>
      <c r="G262" s="77"/>
      <c r="H262" s="79"/>
      <c r="I262" s="77"/>
      <c r="J262" s="77"/>
      <c r="K262" s="78" t="s">
        <v>149</v>
      </c>
      <c r="L262" s="75" t="str">
        <f t="shared" si="0"/>
        <v/>
      </c>
      <c r="M262" s="71"/>
      <c r="N262" s="3"/>
    </row>
    <row r="263" spans="1:14" ht="45" customHeight="1" x14ac:dyDescent="0.3">
      <c r="A263" s="3"/>
      <c r="B263" s="99" t="str">
        <f>B770</f>
        <v xml:space="preserve">When we can credit your sponsors for improving your wellness, by enabling you to resolve your stubborn problem, we can measurably verify their legitimacy. Whether officially exonerated or publicly exonerated, you reinforce your claim of innocence by demonstrating greater wellness. </v>
      </c>
      <c r="C263" s="99"/>
      <c r="D263" s="99"/>
      <c r="E263" s="99"/>
      <c r="F263" s="99"/>
      <c r="G263" s="99"/>
      <c r="H263" s="99"/>
      <c r="I263" s="99"/>
      <c r="J263" s="99"/>
      <c r="K263" s="99"/>
      <c r="L263" s="99"/>
      <c r="M263" s="99"/>
      <c r="N263" s="3"/>
    </row>
    <row r="264" spans="1:14" ht="45" customHeight="1" x14ac:dyDescent="0.3">
      <c r="A264" s="3"/>
      <c r="B264" s="99"/>
      <c r="C264" s="99"/>
      <c r="D264" s="99"/>
      <c r="E264" s="99"/>
      <c r="F264" s="99"/>
      <c r="G264" s="99"/>
      <c r="H264" s="99"/>
      <c r="I264" s="99"/>
      <c r="J264" s="99"/>
      <c r="K264" s="99"/>
      <c r="L264" s="99"/>
      <c r="M264" s="99"/>
      <c r="N264" s="3"/>
    </row>
    <row r="265" spans="1:14" ht="30" customHeight="1" x14ac:dyDescent="0.3">
      <c r="A265" s="3"/>
      <c r="B265" s="4"/>
      <c r="C265" s="4"/>
      <c r="D265" s="4"/>
      <c r="E265" s="4"/>
      <c r="F265" s="4"/>
      <c r="G265" s="4"/>
      <c r="H265" s="4"/>
      <c r="I265" s="4"/>
      <c r="J265" s="4"/>
      <c r="K265" s="4"/>
      <c r="L265" s="4"/>
      <c r="M265" s="4"/>
      <c r="N265" s="3"/>
    </row>
    <row r="266" spans="1:14" ht="10" customHeight="1" x14ac:dyDescent="0.3">
      <c r="A266" s="3"/>
      <c r="B266" s="64"/>
      <c r="C266" s="64"/>
      <c r="D266" s="64"/>
      <c r="E266" s="64"/>
      <c r="F266" s="64"/>
      <c r="G266" s="64"/>
      <c r="H266" s="65"/>
      <c r="I266" s="64"/>
      <c r="J266" s="64"/>
      <c r="K266" s="64"/>
      <c r="L266" s="64"/>
      <c r="M266" s="64"/>
      <c r="N266" s="3"/>
    </row>
    <row r="501" spans="1:14" ht="18.5" hidden="1" thickTop="1" x14ac:dyDescent="0.5">
      <c r="A501" s="14"/>
      <c r="B501" s="15" t="s">
        <v>24</v>
      </c>
      <c r="C501" s="14"/>
      <c r="D501" s="14"/>
      <c r="E501" s="14"/>
      <c r="F501" s="14"/>
      <c r="G501" s="14"/>
      <c r="H501" s="16"/>
      <c r="I501" s="14"/>
      <c r="J501" s="14"/>
      <c r="K501" s="14"/>
      <c r="L501" s="14"/>
      <c r="M501" s="14"/>
      <c r="N501" s="14"/>
    </row>
    <row r="502" spans="1:14" ht="25" hidden="1" customHeight="1" x14ac:dyDescent="0.3">
      <c r="F502" s="89" t="s">
        <v>173</v>
      </c>
      <c r="G502" s="89" t="s">
        <v>174</v>
      </c>
      <c r="H502" s="89" t="s">
        <v>175</v>
      </c>
      <c r="I502" s="89" t="s">
        <v>176</v>
      </c>
      <c r="J502" s="89" t="s">
        <v>177</v>
      </c>
      <c r="K502" s="89" t="s">
        <v>178</v>
      </c>
      <c r="L502" s="89" t="s">
        <v>179</v>
      </c>
      <c r="M502" s="89"/>
      <c r="N502" s="90"/>
    </row>
    <row r="503" spans="1:14" hidden="1" x14ac:dyDescent="0.3">
      <c r="B503" s="18" t="s">
        <v>135</v>
      </c>
      <c r="F503" s="2" t="s">
        <v>134</v>
      </c>
      <c r="G503" s="13" t="s">
        <v>171</v>
      </c>
      <c r="H503" s="2" t="s">
        <v>137</v>
      </c>
      <c r="I503" s="2" t="s">
        <v>170</v>
      </c>
      <c r="J503" s="2" t="s">
        <v>138</v>
      </c>
      <c r="K503" s="2" t="s">
        <v>139</v>
      </c>
      <c r="L503" s="2" t="s">
        <v>172</v>
      </c>
    </row>
    <row r="504" spans="1:14" hidden="1" x14ac:dyDescent="0.3"/>
    <row r="505" spans="1:14" hidden="1" x14ac:dyDescent="0.3"/>
    <row r="506" spans="1:14" hidden="1" x14ac:dyDescent="0.3"/>
    <row r="507" spans="1:14" hidden="1" x14ac:dyDescent="0.3"/>
    <row r="508" spans="1:14" hidden="1" x14ac:dyDescent="0.3"/>
    <row r="509" spans="1:14" hidden="1" x14ac:dyDescent="0.3"/>
    <row r="510" spans="1:14" hidden="1" x14ac:dyDescent="0.3"/>
    <row r="511" spans="1:14" hidden="1" x14ac:dyDescent="0.3"/>
    <row r="512" spans="1:14" hidden="1" x14ac:dyDescent="0.3"/>
    <row r="513" spans="2:123" hidden="1" x14ac:dyDescent="0.3"/>
    <row r="514" spans="2:123" ht="14.5" hidden="1" x14ac:dyDescent="0.35">
      <c r="B514" s="63" t="s">
        <v>25</v>
      </c>
      <c r="M514" s="2">
        <v>1.0009999999999999</v>
      </c>
      <c r="Q514" s="87"/>
    </row>
    <row r="515" spans="2:123" hidden="1" x14ac:dyDescent="0.3"/>
    <row r="516" spans="2:123" hidden="1" x14ac:dyDescent="0.3">
      <c r="C516" s="2">
        <v>0</v>
      </c>
      <c r="E516" s="2" t="s">
        <v>105</v>
      </c>
      <c r="I516" s="2" t="s">
        <v>106</v>
      </c>
      <c r="P516" s="2">
        <v>1</v>
      </c>
      <c r="Q516" s="88">
        <v>4</v>
      </c>
      <c r="R516" s="2" t="s">
        <v>182</v>
      </c>
      <c r="U516" s="2" t="s">
        <v>183</v>
      </c>
    </row>
    <row r="517" spans="2:123" hidden="1" x14ac:dyDescent="0.3">
      <c r="B517" s="2">
        <v>0</v>
      </c>
      <c r="C517" s="2">
        <v>4</v>
      </c>
      <c r="E517" s="2" t="s">
        <v>26</v>
      </c>
      <c r="F517" s="12"/>
      <c r="H517" s="12"/>
      <c r="I517" s="2" t="s">
        <v>109</v>
      </c>
      <c r="K517" s="12"/>
      <c r="L517" s="18" t="s">
        <v>14</v>
      </c>
      <c r="P517" s="2">
        <f>Q516+1</f>
        <v>5</v>
      </c>
      <c r="Q517" s="88">
        <v>9</v>
      </c>
      <c r="R517" s="2" t="s">
        <v>31</v>
      </c>
      <c r="U517" s="2" t="s">
        <v>184</v>
      </c>
      <c r="AE517" s="2">
        <v>0</v>
      </c>
    </row>
    <row r="518" spans="2:123" s="12" customFormat="1" hidden="1" x14ac:dyDescent="0.3">
      <c r="B518" s="2">
        <v>5</v>
      </c>
      <c r="C518" s="2">
        <v>9</v>
      </c>
      <c r="D518" s="2"/>
      <c r="E518" s="2" t="s">
        <v>27</v>
      </c>
      <c r="I518" s="2" t="s">
        <v>107</v>
      </c>
      <c r="J518" s="2"/>
      <c r="L518" s="18" t="s">
        <v>5</v>
      </c>
      <c r="M518" s="2"/>
      <c r="O518" s="2"/>
      <c r="P518" s="2">
        <f>Q517+1</f>
        <v>10</v>
      </c>
      <c r="Q518" s="88">
        <v>14</v>
      </c>
      <c r="R518" s="2" t="s">
        <v>32</v>
      </c>
      <c r="S518" s="2"/>
      <c r="T518" s="2"/>
      <c r="U518" s="2" t="s">
        <v>185</v>
      </c>
      <c r="V518" s="2"/>
      <c r="W518" s="2"/>
      <c r="X518" s="2"/>
      <c r="Y518" s="2"/>
      <c r="Z518" s="2"/>
      <c r="AA518" s="2"/>
      <c r="AB518" s="2"/>
      <c r="AC518" s="2"/>
      <c r="AD518" s="2">
        <v>0</v>
      </c>
      <c r="AE518" s="2">
        <v>3</v>
      </c>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row>
    <row r="519" spans="2:123" s="12" customFormat="1" hidden="1" x14ac:dyDescent="0.3">
      <c r="B519" s="2">
        <v>10</v>
      </c>
      <c r="C519" s="2">
        <v>14</v>
      </c>
      <c r="D519" s="2"/>
      <c r="E519" s="2" t="s">
        <v>28</v>
      </c>
      <c r="I519" s="2" t="s">
        <v>108</v>
      </c>
      <c r="J519" s="2"/>
      <c r="L519" s="18" t="s">
        <v>29</v>
      </c>
      <c r="M519" s="2"/>
      <c r="O519" s="2"/>
      <c r="P519" s="2">
        <f>Q518+1</f>
        <v>15</v>
      </c>
      <c r="Q519" s="88">
        <v>19</v>
      </c>
      <c r="R519" s="2" t="s">
        <v>186</v>
      </c>
      <c r="S519" s="2"/>
      <c r="T519" s="2"/>
      <c r="U519" s="2" t="s">
        <v>187</v>
      </c>
      <c r="V519" s="2"/>
      <c r="W519" s="2"/>
      <c r="X519" s="2"/>
      <c r="Y519" s="2"/>
      <c r="Z519" s="2"/>
      <c r="AA519" s="2"/>
      <c r="AB519" s="2"/>
      <c r="AC519" s="2"/>
      <c r="AD519" s="2">
        <v>4</v>
      </c>
      <c r="AE519" s="2">
        <v>7</v>
      </c>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row>
    <row r="520" spans="2:123" s="12" customFormat="1" hidden="1" x14ac:dyDescent="0.3">
      <c r="B520" s="2">
        <v>15</v>
      </c>
      <c r="C520" s="2">
        <v>21</v>
      </c>
      <c r="D520" s="2"/>
      <c r="E520" s="2" t="s">
        <v>30</v>
      </c>
      <c r="I520" s="2" t="s">
        <v>110</v>
      </c>
      <c r="J520" s="2"/>
      <c r="L520" s="18" t="s">
        <v>7</v>
      </c>
      <c r="M520" s="2"/>
      <c r="O520" s="2"/>
      <c r="P520" s="2">
        <f>Q519+1</f>
        <v>20</v>
      </c>
      <c r="Q520" s="88">
        <v>27</v>
      </c>
      <c r="R520" s="2" t="s">
        <v>33</v>
      </c>
      <c r="S520" s="2"/>
      <c r="T520" s="2"/>
      <c r="U520" s="2"/>
      <c r="V520" s="2"/>
      <c r="W520" s="2"/>
      <c r="X520" s="2"/>
      <c r="Y520" s="2"/>
      <c r="Z520" s="2"/>
      <c r="AA520" s="2"/>
      <c r="AB520" s="2"/>
      <c r="AC520" s="2"/>
      <c r="AD520" s="2">
        <v>8</v>
      </c>
      <c r="AE520" s="2">
        <v>11</v>
      </c>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row>
    <row r="521" spans="2:123" s="12" customFormat="1" hidden="1" x14ac:dyDescent="0.3">
      <c r="B521" s="2"/>
      <c r="C521" s="2"/>
      <c r="D521" s="2"/>
      <c r="E521" s="2"/>
      <c r="F521" s="2"/>
      <c r="G521" s="2"/>
      <c r="H521" s="2"/>
      <c r="I521" s="2"/>
      <c r="J521" s="2"/>
      <c r="K521" s="2"/>
      <c r="L521" s="2"/>
      <c r="M521" s="2"/>
      <c r="O521" s="2"/>
      <c r="P521" s="2"/>
      <c r="Q521" s="2"/>
      <c r="R521" s="2"/>
      <c r="S521" s="2"/>
      <c r="T521" s="2"/>
      <c r="U521" s="2"/>
      <c r="V521" s="2"/>
      <c r="W521" s="2"/>
      <c r="X521" s="2"/>
      <c r="Y521" s="2"/>
      <c r="Z521" s="2"/>
      <c r="AA521" s="2"/>
      <c r="AB521" s="2"/>
      <c r="AC521" s="2"/>
      <c r="AD521" s="2">
        <v>12</v>
      </c>
      <c r="AE521" s="2">
        <f>5*3</f>
        <v>15</v>
      </c>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row>
    <row r="522" spans="2:123" s="12" customFormat="1" hidden="1" x14ac:dyDescent="0.3">
      <c r="B522" s="47" t="s">
        <v>79</v>
      </c>
      <c r="C522" s="2"/>
      <c r="D522" s="48" t="s">
        <v>81</v>
      </c>
      <c r="E522" s="2"/>
      <c r="F522" s="2"/>
      <c r="G522" s="2"/>
      <c r="H522" s="2"/>
      <c r="I522" s="2"/>
      <c r="J522" s="2"/>
      <c r="K522" s="2"/>
      <c r="L522" s="2"/>
      <c r="M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row>
    <row r="523" spans="2:123" s="12" customFormat="1" hidden="1" x14ac:dyDescent="0.3">
      <c r="B523" s="46" t="s">
        <v>82</v>
      </c>
      <c r="C523" s="2"/>
      <c r="D523" s="2"/>
      <c r="E523" s="49">
        <v>1</v>
      </c>
      <c r="F523" s="2"/>
      <c r="G523" s="2"/>
      <c r="H523" s="2"/>
      <c r="I523" s="2"/>
      <c r="J523" s="2"/>
      <c r="K523" s="2"/>
      <c r="L523" s="2"/>
      <c r="M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row>
    <row r="524" spans="2:123" s="12" customFormat="1" hidden="1" x14ac:dyDescent="0.3">
      <c r="B524" s="46" t="s">
        <v>90</v>
      </c>
      <c r="C524" s="2"/>
      <c r="D524" s="2"/>
      <c r="E524" s="49">
        <v>0.75</v>
      </c>
      <c r="F524" s="2"/>
      <c r="G524" s="2"/>
      <c r="H524" s="2"/>
      <c r="I524" s="2"/>
      <c r="J524" s="2"/>
      <c r="K524" s="2"/>
      <c r="L524" s="2"/>
      <c r="M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row>
    <row r="525" spans="2:123" s="12" customFormat="1" hidden="1" x14ac:dyDescent="0.3">
      <c r="B525" s="46" t="s">
        <v>83</v>
      </c>
      <c r="C525" s="2"/>
      <c r="D525" s="2"/>
      <c r="E525" s="49">
        <v>0.5</v>
      </c>
      <c r="F525" s="2"/>
      <c r="G525" s="2"/>
      <c r="H525" s="2"/>
      <c r="I525" s="2"/>
      <c r="J525" s="2"/>
      <c r="K525" s="2"/>
      <c r="L525" s="2"/>
      <c r="M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row>
    <row r="526" spans="2:123" s="12" customFormat="1" hidden="1" x14ac:dyDescent="0.3">
      <c r="B526" s="46" t="s">
        <v>84</v>
      </c>
      <c r="C526" s="2"/>
      <c r="D526" s="2"/>
      <c r="E526" s="49">
        <v>0.25</v>
      </c>
      <c r="F526" s="2"/>
      <c r="G526" s="2"/>
      <c r="H526" s="2"/>
      <c r="I526" s="2"/>
      <c r="J526" s="2"/>
      <c r="K526" s="2"/>
      <c r="L526" s="2"/>
      <c r="M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row>
    <row r="527" spans="2:123" s="12" customFormat="1" hidden="1" x14ac:dyDescent="0.3">
      <c r="B527" s="46" t="s">
        <v>85</v>
      </c>
      <c r="C527" s="2"/>
      <c r="D527" s="2"/>
      <c r="E527" s="49">
        <v>1E-3</v>
      </c>
      <c r="F527" s="2"/>
      <c r="G527" s="2"/>
      <c r="H527" s="2"/>
      <c r="I527" s="2"/>
      <c r="J527" s="2"/>
      <c r="K527" s="2"/>
      <c r="L527" s="2"/>
      <c r="M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row>
    <row r="528" spans="2:123" s="12" customFormat="1" hidden="1" x14ac:dyDescent="0.3">
      <c r="C528" s="2"/>
      <c r="D528" s="2"/>
      <c r="E528" s="2"/>
      <c r="F528" s="2"/>
      <c r="G528" s="2"/>
      <c r="H528" s="2"/>
      <c r="I528" s="2"/>
      <c r="J528" s="2"/>
      <c r="K528" s="2"/>
      <c r="L528" s="2"/>
      <c r="M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row>
    <row r="529" spans="2:123" s="12" customFormat="1" hidden="1" x14ac:dyDescent="0.3">
      <c r="B529" s="47" t="s">
        <v>80</v>
      </c>
      <c r="C529" s="2"/>
      <c r="D529" s="48" t="s">
        <v>87</v>
      </c>
      <c r="E529" s="2"/>
      <c r="F529" s="2"/>
      <c r="G529" s="2"/>
      <c r="H529" s="2"/>
      <c r="I529" s="2"/>
      <c r="J529" s="2"/>
      <c r="K529" s="2"/>
      <c r="L529" s="2"/>
      <c r="M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row>
    <row r="530" spans="2:123" s="12" customFormat="1" hidden="1" x14ac:dyDescent="0.3">
      <c r="B530" s="46" t="s">
        <v>82</v>
      </c>
      <c r="C530" s="2"/>
      <c r="D530" s="2"/>
      <c r="E530" s="49">
        <v>1</v>
      </c>
      <c r="F530" s="2"/>
      <c r="G530" s="2"/>
      <c r="H530" s="2"/>
      <c r="I530" s="2"/>
      <c r="J530" s="2"/>
      <c r="K530" s="2"/>
      <c r="L530" s="2"/>
      <c r="M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row>
    <row r="531" spans="2:123" s="12" customFormat="1" hidden="1" x14ac:dyDescent="0.3">
      <c r="B531" s="46" t="s">
        <v>90</v>
      </c>
      <c r="C531" s="2"/>
      <c r="D531" s="2"/>
      <c r="E531" s="49">
        <v>0.75</v>
      </c>
      <c r="F531" s="2"/>
      <c r="G531" s="2"/>
      <c r="H531" s="2"/>
      <c r="I531" s="2"/>
      <c r="J531" s="2"/>
      <c r="K531" s="2"/>
      <c r="L531" s="2"/>
      <c r="M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row>
    <row r="532" spans="2:123" s="12" customFormat="1" hidden="1" x14ac:dyDescent="0.3">
      <c r="B532" s="46" t="s">
        <v>83</v>
      </c>
      <c r="C532" s="2"/>
      <c r="D532" s="2"/>
      <c r="E532" s="49">
        <v>0.5</v>
      </c>
      <c r="F532" s="2"/>
      <c r="G532" s="2"/>
      <c r="H532" s="2"/>
      <c r="I532" s="2"/>
      <c r="J532" s="2"/>
      <c r="K532" s="2"/>
      <c r="L532" s="2"/>
      <c r="M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row>
    <row r="533" spans="2:123" s="12" customFormat="1" hidden="1" x14ac:dyDescent="0.3">
      <c r="B533" s="46" t="s">
        <v>84</v>
      </c>
      <c r="C533" s="2"/>
      <c r="D533" s="2"/>
      <c r="E533" s="49">
        <v>0.25</v>
      </c>
      <c r="F533" s="2"/>
      <c r="G533" s="2"/>
      <c r="H533" s="2"/>
      <c r="I533" s="2"/>
      <c r="J533" s="2"/>
      <c r="K533" s="2"/>
      <c r="L533" s="2"/>
      <c r="M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row>
    <row r="534" spans="2:123" s="12" customFormat="1" hidden="1" x14ac:dyDescent="0.3">
      <c r="B534" s="46" t="s">
        <v>86</v>
      </c>
      <c r="C534" s="2"/>
      <c r="D534" s="2"/>
      <c r="E534" s="49">
        <v>1E-3</v>
      </c>
      <c r="F534" s="2"/>
      <c r="G534" s="2"/>
      <c r="H534" s="2"/>
      <c r="I534" s="2"/>
      <c r="J534" s="2"/>
      <c r="K534" s="2"/>
      <c r="L534" s="2"/>
      <c r="M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row>
    <row r="535" spans="2:123" s="12" customFormat="1" hidden="1" x14ac:dyDescent="0.3">
      <c r="B535" s="46"/>
      <c r="C535" s="2"/>
      <c r="D535" s="2"/>
      <c r="E535" s="2"/>
      <c r="F535" s="2"/>
      <c r="G535" s="2"/>
      <c r="H535" s="2"/>
      <c r="I535" s="2"/>
      <c r="J535" s="2"/>
      <c r="K535" s="2"/>
      <c r="L535" s="2"/>
      <c r="M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row>
    <row r="536" spans="2:123" s="12" customFormat="1" hidden="1" x14ac:dyDescent="0.3">
      <c r="B536" s="47" t="s">
        <v>89</v>
      </c>
      <c r="C536" s="2"/>
      <c r="D536" s="48" t="s">
        <v>88</v>
      </c>
      <c r="E536" s="2"/>
      <c r="F536" s="2"/>
      <c r="G536" s="2"/>
      <c r="H536" s="2"/>
      <c r="I536" s="2"/>
      <c r="J536" s="2"/>
      <c r="K536" s="2"/>
      <c r="L536" s="2"/>
      <c r="M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row>
    <row r="537" spans="2:123" s="12" customFormat="1" hidden="1" x14ac:dyDescent="0.3">
      <c r="B537" s="46" t="s">
        <v>82</v>
      </c>
      <c r="C537" s="2"/>
      <c r="D537" s="2"/>
      <c r="E537" s="49">
        <v>1</v>
      </c>
      <c r="F537" s="2"/>
      <c r="G537" s="2"/>
      <c r="H537" s="2"/>
      <c r="I537" s="2"/>
      <c r="J537" s="2"/>
      <c r="K537" s="2"/>
      <c r="L537" s="2"/>
      <c r="M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row>
    <row r="538" spans="2:123" s="12" customFormat="1" hidden="1" x14ac:dyDescent="0.3">
      <c r="B538" s="46" t="s">
        <v>90</v>
      </c>
      <c r="C538" s="2"/>
      <c r="D538" s="2"/>
      <c r="E538" s="49">
        <v>0.75</v>
      </c>
      <c r="F538" s="2"/>
      <c r="G538" s="2"/>
      <c r="H538" s="2"/>
      <c r="I538" s="2"/>
      <c r="J538" s="2"/>
      <c r="K538" s="2"/>
      <c r="L538" s="2"/>
      <c r="M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row>
    <row r="539" spans="2:123" s="12" customFormat="1" hidden="1" x14ac:dyDescent="0.3">
      <c r="B539" s="46" t="s">
        <v>83</v>
      </c>
      <c r="C539" s="2"/>
      <c r="D539" s="2"/>
      <c r="E539" s="49">
        <v>0.5</v>
      </c>
      <c r="F539" s="2"/>
      <c r="G539" s="2"/>
      <c r="H539" s="2"/>
      <c r="I539" s="2"/>
      <c r="J539" s="2"/>
      <c r="K539" s="2"/>
      <c r="L539" s="2"/>
      <c r="M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row>
    <row r="540" spans="2:123" s="12" customFormat="1" hidden="1" x14ac:dyDescent="0.3">
      <c r="B540" s="46" t="s">
        <v>84</v>
      </c>
      <c r="C540" s="2"/>
      <c r="D540" s="2"/>
      <c r="E540" s="49">
        <v>0.25</v>
      </c>
      <c r="F540" s="2"/>
      <c r="G540" s="2"/>
      <c r="H540" s="2"/>
      <c r="I540" s="2"/>
      <c r="J540" s="2"/>
      <c r="K540" s="2"/>
      <c r="L540" s="2"/>
      <c r="M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row>
    <row r="541" spans="2:123" s="12" customFormat="1" hidden="1" x14ac:dyDescent="0.3">
      <c r="B541" s="46" t="s">
        <v>91</v>
      </c>
      <c r="C541" s="2"/>
      <c r="D541" s="2"/>
      <c r="E541" s="49">
        <v>1E-3</v>
      </c>
      <c r="F541" s="2"/>
      <c r="G541" s="2"/>
      <c r="H541" s="2"/>
      <c r="I541" s="2"/>
      <c r="J541" s="2"/>
      <c r="K541" s="2"/>
      <c r="L541" s="2"/>
      <c r="M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row>
    <row r="542" spans="2:123" s="12" customFormat="1" hidden="1" x14ac:dyDescent="0.3">
      <c r="B542" s="2"/>
      <c r="C542" s="2"/>
      <c r="D542" s="2"/>
      <c r="E542" s="2"/>
      <c r="F542" s="2"/>
      <c r="G542" s="2"/>
      <c r="H542" s="2"/>
      <c r="I542" s="2"/>
      <c r="J542" s="2"/>
      <c r="K542" s="2"/>
      <c r="L542" s="2"/>
      <c r="M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row>
    <row r="543" spans="2:123" s="12" customFormat="1" hidden="1" x14ac:dyDescent="0.3">
      <c r="B543" s="25" t="s">
        <v>99</v>
      </c>
      <c r="C543" s="2"/>
      <c r="D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row>
    <row r="544" spans="2:123" s="12" customFormat="1" hidden="1" x14ac:dyDescent="0.3">
      <c r="B544" s="17" t="str">
        <f>B32</f>
        <v>Baseline</v>
      </c>
      <c r="C544" s="86" t="s">
        <v>0</v>
      </c>
      <c r="D544" s="66">
        <f ca="1">IF(J32="",TODAY(),J32)</f>
        <v>45820</v>
      </c>
      <c r="E544" s="84">
        <f ca="1">D544</f>
        <v>45820</v>
      </c>
      <c r="F544" s="2"/>
      <c r="G544" s="2"/>
      <c r="H544" s="13"/>
      <c r="I544" s="33" t="s">
        <v>150</v>
      </c>
      <c r="J544" s="33" t="s">
        <v>47</v>
      </c>
      <c r="K544" s="33" t="s">
        <v>48</v>
      </c>
      <c r="L544" s="2"/>
      <c r="M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row>
    <row r="545" spans="2:16" hidden="1" x14ac:dyDescent="0.3">
      <c r="B545" s="61">
        <v>1</v>
      </c>
      <c r="C545" s="62" t="str">
        <f t="shared" ref="C545:C551" si="1">IF(J37="","",J37)</f>
        <v/>
      </c>
      <c r="F545" s="2">
        <f t="shared" ref="F545:F551" si="2">IF($C545=L$517,0,IF($C545=L$518,1,IF($C545=L$519,2,IF($C545=L$520,3,IF($C545="",0)))))</f>
        <v>0</v>
      </c>
      <c r="G545" s="24">
        <f>IF(C545="",0,1)</f>
        <v>0</v>
      </c>
      <c r="I545" s="18" t="str">
        <f>IF(G$552=7,K545,L545)</f>
        <v xml:space="preserve">Your responses here help establish a baseline. High numbers are okay. They give you plenty of room to improve upon in the days to come. </v>
      </c>
      <c r="J545" s="19" t="s">
        <v>50</v>
      </c>
      <c r="K545" s="2" t="s">
        <v>49</v>
      </c>
      <c r="L545" s="2" t="s">
        <v>49</v>
      </c>
      <c r="M545" s="19" t="s">
        <v>50</v>
      </c>
      <c r="O545" s="19" t="s">
        <v>50</v>
      </c>
      <c r="P545" s="18" t="str">
        <f>I545</f>
        <v xml:space="preserve">Your responses here help establish a baseline. High numbers are okay. They give you plenty of room to improve upon in the days to come. </v>
      </c>
    </row>
    <row r="546" spans="2:16" hidden="1" x14ac:dyDescent="0.3">
      <c r="B546" s="61">
        <v>2</v>
      </c>
      <c r="C546" s="62" t="str">
        <f t="shared" si="1"/>
        <v/>
      </c>
      <c r="F546" s="2">
        <f t="shared" si="2"/>
        <v>0</v>
      </c>
      <c r="G546" s="24">
        <f t="shared" ref="G546:G551" si="3">IF(C546="",0,1)</f>
        <v>0</v>
      </c>
      <c r="I546" s="18" t="str">
        <f>IF(G$552=7,K546,O547)</f>
        <v/>
      </c>
      <c r="J546" s="19" t="s">
        <v>50</v>
      </c>
      <c r="K546" s="2" t="str">
        <f>CONCATENATE(L546,M546,N546,O547)</f>
        <v xml:space="preserve">Your responses give you a baseline score of 100%. </v>
      </c>
      <c r="L546" s="2" t="s">
        <v>51</v>
      </c>
      <c r="M546" s="19">
        <f>ROUND(E552,2)*100</f>
        <v>100</v>
      </c>
      <c r="N546" s="19" t="s">
        <v>52</v>
      </c>
      <c r="O546" s="19" t="s">
        <v>50</v>
      </c>
      <c r="P546" s="18" t="str">
        <f t="shared" ref="P546:P547" si="4">I546</f>
        <v/>
      </c>
    </row>
    <row r="547" spans="2:16" hidden="1" x14ac:dyDescent="0.3">
      <c r="B547" s="61">
        <v>3</v>
      </c>
      <c r="C547" s="62" t="str">
        <f t="shared" si="1"/>
        <v/>
      </c>
      <c r="F547" s="2">
        <f t="shared" si="2"/>
        <v>0</v>
      </c>
      <c r="G547" s="24">
        <f t="shared" si="3"/>
        <v>0</v>
      </c>
      <c r="I547" s="18" t="str">
        <f>IF(G$552=7,K547,O549)</f>
        <v/>
      </c>
      <c r="J547" s="19" t="s">
        <v>50</v>
      </c>
      <c r="K547" s="2" t="str">
        <f>CONCATENATE(L547,M547,N547,O549)</f>
        <v xml:space="preserve">Your self-reported level of anxiety can be described as "yet to be determined". </v>
      </c>
      <c r="L547" s="2" t="s">
        <v>53</v>
      </c>
      <c r="M547" s="2" t="str">
        <f>E553</f>
        <v>yet to be determined</v>
      </c>
      <c r="N547" s="2" t="s">
        <v>54</v>
      </c>
      <c r="O547" s="19" t="s">
        <v>50</v>
      </c>
      <c r="P547" s="18" t="str">
        <f t="shared" si="4"/>
        <v/>
      </c>
    </row>
    <row r="548" spans="2:16" hidden="1" x14ac:dyDescent="0.3">
      <c r="B548" s="61">
        <v>4</v>
      </c>
      <c r="C548" s="62" t="str">
        <f t="shared" si="1"/>
        <v/>
      </c>
      <c r="F548" s="2">
        <f t="shared" si="2"/>
        <v>0</v>
      </c>
      <c r="G548" s="24">
        <f t="shared" si="3"/>
        <v>0</v>
      </c>
      <c r="K548" s="2" t="s">
        <v>189</v>
      </c>
    </row>
    <row r="549" spans="2:16" hidden="1" x14ac:dyDescent="0.3">
      <c r="B549" s="61">
        <v>5</v>
      </c>
      <c r="C549" s="62" t="str">
        <f t="shared" si="1"/>
        <v/>
      </c>
      <c r="F549" s="2">
        <f t="shared" si="2"/>
        <v>0</v>
      </c>
      <c r="G549" s="24">
        <f t="shared" si="3"/>
        <v>0</v>
      </c>
      <c r="I549" s="18" t="str">
        <f>IF(G$552=7,J549,K549)</f>
        <v xml:space="preserve">Only need-response seeks to remove your cause for anxiety by addressing its source. Specifically when it comes from overreaching authority. Only need-response incentivizes those powerholders with a mutuality option more effective than adversarial legal options. </v>
      </c>
      <c r="J549" s="2" t="s">
        <v>190</v>
      </c>
      <c r="K549" s="2" t="str">
        <f>J549</f>
        <v xml:space="preserve">Only need-response seeks to remove your cause for anxiety by addressing its source. Specifically when it comes from overreaching authority. Only need-response incentivizes those powerholders with a mutuality option more effective than adversarial legal options. </v>
      </c>
      <c r="N549" s="2"/>
      <c r="O549" s="19" t="s">
        <v>50</v>
      </c>
      <c r="P549" s="18" t="str">
        <f>I549</f>
        <v xml:space="preserve">Only need-response seeks to remove your cause for anxiety by addressing its source. Specifically when it comes from overreaching authority. Only need-response incentivizes those powerholders with a mutuality option more effective than adversarial legal options. </v>
      </c>
    </row>
    <row r="550" spans="2:16" hidden="1" x14ac:dyDescent="0.3">
      <c r="B550" s="61">
        <v>6</v>
      </c>
      <c r="C550" s="62" t="str">
        <f t="shared" si="1"/>
        <v/>
      </c>
      <c r="F550" s="2">
        <f t="shared" si="2"/>
        <v>0</v>
      </c>
      <c r="G550" s="24">
        <f t="shared" si="3"/>
        <v>0</v>
      </c>
      <c r="I550" s="18" t="str">
        <f>IF(G$552=7,K550,L550)</f>
        <v>Your responses here will give us a baseline. Anything after today will show your progress. We expect your levels will do down, to show improving wellness.</v>
      </c>
      <c r="K550" s="2" t="str">
        <f>CONCATENATE(P546,P547)</f>
        <v/>
      </c>
      <c r="L550" s="2" t="s">
        <v>180</v>
      </c>
    </row>
    <row r="551" spans="2:16" hidden="1" x14ac:dyDescent="0.3">
      <c r="B551" s="61">
        <v>7</v>
      </c>
      <c r="C551" s="62" t="str">
        <f t="shared" si="1"/>
        <v/>
      </c>
      <c r="F551" s="2">
        <f t="shared" si="2"/>
        <v>0</v>
      </c>
      <c r="G551" s="24">
        <f t="shared" si="3"/>
        <v>0</v>
      </c>
    </row>
    <row r="552" spans="2:16" hidden="1" x14ac:dyDescent="0.3">
      <c r="B552" s="17"/>
      <c r="C552" s="2">
        <f>IF(G552=7,F552,0)</f>
        <v>0</v>
      </c>
      <c r="E552" s="30">
        <f>IF(G552=7,C552/21,M514)</f>
        <v>1.0009999999999999</v>
      </c>
      <c r="F552" s="18">
        <f>SUM(F545:F551)</f>
        <v>0</v>
      </c>
      <c r="G552" s="25">
        <f>SUM(G545:G551)</f>
        <v>0</v>
      </c>
    </row>
    <row r="553" spans="2:16" hidden="1" x14ac:dyDescent="0.3">
      <c r="B553" s="17"/>
      <c r="C553" s="82" t="str">
        <f>IF(F552&lt;B518,E516,IF(F552&lt;B$518,E$517,IF(AND(F552&gt;=B$518,F552&lt;B$519),E$518,IF(AND(F552&gt;=B$519,F552&lt;B$520),E$519,IF(AND(F552&gt;=B$520,F552&lt;=C$520),E$520)))))</f>
        <v>no anxiety</v>
      </c>
      <c r="D553" s="82"/>
      <c r="E553" s="83" t="str">
        <f>IF(G552=7,C553,"yet to be determined")</f>
        <v>yet to be determined</v>
      </c>
      <c r="G553" s="85" t="str">
        <f>CONCATENATE(I553,J553,K553)</f>
        <v xml:space="preserve">Your baseline score of self-reported anxiety: </v>
      </c>
      <c r="H553" s="38" t="s">
        <v>50</v>
      </c>
      <c r="I553" s="66" t="s">
        <v>60</v>
      </c>
      <c r="J553" s="66" t="str">
        <f>C544</f>
        <v>baseline</v>
      </c>
      <c r="K553" s="66" t="s">
        <v>65</v>
      </c>
    </row>
    <row r="554" spans="2:16" hidden="1" x14ac:dyDescent="0.3">
      <c r="B554" s="17"/>
      <c r="E554" s="18"/>
    </row>
    <row r="555" spans="2:16" hidden="1" x14ac:dyDescent="0.3">
      <c r="B555" s="17"/>
      <c r="E555" s="18"/>
    </row>
    <row r="556" spans="2:16" hidden="1" x14ac:dyDescent="0.3">
      <c r="B556" s="25" t="s">
        <v>100</v>
      </c>
    </row>
    <row r="557" spans="2:16" hidden="1" x14ac:dyDescent="0.3">
      <c r="B557" s="17" t="str">
        <f>B53</f>
        <v>Baseline</v>
      </c>
      <c r="C557" s="86" t="str">
        <f>C544</f>
        <v>baseline</v>
      </c>
      <c r="D557" s="66">
        <f ca="1">IF(J53="",D544+7,J53)</f>
        <v>45827</v>
      </c>
      <c r="E557" s="84">
        <f ca="1">D557</f>
        <v>45827</v>
      </c>
      <c r="F557" s="2" t="str">
        <f>IF(C552&gt;C568,I557,IF(C552=C568,J557,IF(C552&lt;C568,K557)))</f>
        <v>leveling</v>
      </c>
      <c r="I557" s="2" t="str">
        <f>I$544</f>
        <v>increasing</v>
      </c>
      <c r="J557" s="2" t="str">
        <f t="shared" ref="J557:K557" si="5">J$544</f>
        <v>leveling</v>
      </c>
      <c r="K557" s="2" t="str">
        <f t="shared" si="5"/>
        <v>declining</v>
      </c>
    </row>
    <row r="558" spans="2:16" hidden="1" x14ac:dyDescent="0.3">
      <c r="B558" s="61">
        <v>1</v>
      </c>
      <c r="C558" s="62" t="str">
        <f t="shared" ref="C558:C567" si="6">IF(J58="","",J58)</f>
        <v/>
      </c>
      <c r="F558" s="2">
        <f>IF($C558=L$517,0,IF($C558=L$518,1,IF($C558=L$519,2,IF($C558=L$520,3,IF($C558="",0)))))</f>
        <v>0</v>
      </c>
      <c r="G558" s="24">
        <f>IF(C558="",0,1)</f>
        <v>0</v>
      </c>
      <c r="I558" s="18" t="str">
        <f>IF(G$568=10,J558,L558)</f>
        <v xml:space="preserve">Your responses here help establish a baseline. High numbers are okay. They give you plenty of room to improve upon in the days to come. </v>
      </c>
      <c r="J558" s="2" t="s">
        <v>49</v>
      </c>
      <c r="K558" s="19" t="s">
        <v>50</v>
      </c>
      <c r="L558" s="2" t="s">
        <v>49</v>
      </c>
      <c r="M558" s="19" t="s">
        <v>50</v>
      </c>
      <c r="O558" s="19" t="s">
        <v>50</v>
      </c>
      <c r="P558" s="18" t="str">
        <f>I558</f>
        <v xml:space="preserve">Your responses here help establish a baseline. High numbers are okay. They give you plenty of room to improve upon in the days to come. </v>
      </c>
    </row>
    <row r="559" spans="2:16" hidden="1" x14ac:dyDescent="0.3">
      <c r="B559" s="61">
        <v>2</v>
      </c>
      <c r="C559" s="62" t="str">
        <f t="shared" si="6"/>
        <v/>
      </c>
      <c r="F559" s="2">
        <f>IF($C559=L$517,0,IF($C559=L$518,1,IF($C559=L$519,2,IF($C559=L$520,3,IF($C559="",0)))))</f>
        <v>0</v>
      </c>
      <c r="G559" s="24">
        <f t="shared" ref="G559:G567" si="7">IF(C559="",0,1)</f>
        <v>0</v>
      </c>
      <c r="I559" s="18" t="str">
        <f>IF(G$568=10,K559,O560)</f>
        <v/>
      </c>
      <c r="J559" s="19" t="s">
        <v>50</v>
      </c>
      <c r="K559" s="2" t="str">
        <f>CONCATENATE(L559,M559,N559,O560)</f>
        <v xml:space="preserve">Your responses give you a baseline score of 100%. </v>
      </c>
      <c r="L559" s="2" t="s">
        <v>51</v>
      </c>
      <c r="M559" s="19">
        <f>ROUND(E568,2)*100</f>
        <v>100</v>
      </c>
      <c r="N559" s="19" t="s">
        <v>52</v>
      </c>
      <c r="O559" s="19" t="s">
        <v>50</v>
      </c>
      <c r="P559" s="18" t="str">
        <f t="shared" ref="P559:P561" si="8">I559</f>
        <v/>
      </c>
    </row>
    <row r="560" spans="2:16" hidden="1" x14ac:dyDescent="0.3">
      <c r="B560" s="61">
        <v>3</v>
      </c>
      <c r="C560" s="62" t="str">
        <f t="shared" si="6"/>
        <v/>
      </c>
      <c r="F560" s="2">
        <f>IF($C560=L$517,0,IF($C560=L$518,1,IF($C560=L$519,2,IF($C560=L$520,3,IF($C560="",0)))))</f>
        <v>0</v>
      </c>
      <c r="G560" s="24">
        <f t="shared" si="7"/>
        <v>0</v>
      </c>
      <c r="I560" s="18" t="str">
        <f>IF(G$568=10,K560,N559)</f>
        <v xml:space="preserve">%. </v>
      </c>
      <c r="J560" s="19" t="s">
        <v>50</v>
      </c>
      <c r="K560" s="2" t="str">
        <f>CONCATENATE(L560,M560,N560,O560)</f>
        <v xml:space="preserve">Your self-reported level of anxiety can be described as "yet to be determined". </v>
      </c>
      <c r="L560" s="2" t="s">
        <v>53</v>
      </c>
      <c r="M560" s="2" t="str">
        <f>E569</f>
        <v>yet to be determined</v>
      </c>
      <c r="N560" s="2" t="s">
        <v>54</v>
      </c>
      <c r="O560" s="19" t="s">
        <v>50</v>
      </c>
      <c r="P560" s="18" t="str">
        <f t="shared" si="8"/>
        <v xml:space="preserve">%. </v>
      </c>
    </row>
    <row r="561" spans="2:18" hidden="1" x14ac:dyDescent="0.3">
      <c r="B561" s="61">
        <v>4</v>
      </c>
      <c r="C561" s="62" t="str">
        <f t="shared" si="6"/>
        <v/>
      </c>
      <c r="F561" s="2">
        <f>IF($C561=L$517,0,IF($C561=L$518,1,IF($C561=L$519,2,IF($C561=L$520,3,IF($C561="",0)))))</f>
        <v>0</v>
      </c>
      <c r="G561" s="24">
        <f t="shared" si="7"/>
        <v>0</v>
      </c>
      <c r="I561" s="18" t="str">
        <f>IF(G$568=10,J561,K561)</f>
        <v xml:space="preserve">Only need-response seeks to remove your cause for anxiety by addressing its source. Specifically when it comes from onerus authority. Only need-response incentivizes those powerholders with a mutality option more effective than adversarial legal options. </v>
      </c>
      <c r="J561" s="2" t="s">
        <v>55</v>
      </c>
      <c r="K561" s="2" t="str">
        <f>J561</f>
        <v xml:space="preserve">Only need-response seeks to remove your cause for anxiety by addressing its source. Specifically when it comes from onerus authority. Only need-response incentivizes those powerholders with a mutality option more effective than adversarial legal options. </v>
      </c>
      <c r="N561" s="2"/>
      <c r="O561" s="19" t="s">
        <v>50</v>
      </c>
      <c r="P561" s="18" t="str">
        <f t="shared" si="8"/>
        <v xml:space="preserve">Only need-response seeks to remove your cause for anxiety by addressing its source. Specifically when it comes from onerus authority. Only need-response incentivizes those powerholders with a mutality option more effective than adversarial legal options. </v>
      </c>
    </row>
    <row r="562" spans="2:18" hidden="1" x14ac:dyDescent="0.3">
      <c r="B562" s="61">
        <v>5</v>
      </c>
      <c r="C562" s="62" t="str">
        <f t="shared" si="6"/>
        <v/>
      </c>
      <c r="F562" s="2">
        <f t="shared" ref="F562:F566" si="9">IF($C562=L$517,0,IF($C562=L$518,1,IF($C562=L$519,2,IF($C562=L$520,3,IF($C562="",0)))))</f>
        <v>0</v>
      </c>
      <c r="G562" s="24">
        <f t="shared" si="7"/>
        <v>0</v>
      </c>
      <c r="I562" s="18" t="str">
        <f>IF(G$568=10,K563,K564)</f>
        <v xml:space="preserve">When innocent of a conviction, you understandably can get depressed. Rexamining the details of that conviction risks reexperiencing some of that depression. </v>
      </c>
    </row>
    <row r="563" spans="2:18" hidden="1" x14ac:dyDescent="0.3">
      <c r="B563" s="61">
        <v>6</v>
      </c>
      <c r="C563" s="62" t="str">
        <f t="shared" si="6"/>
        <v/>
      </c>
      <c r="F563" s="2">
        <f t="shared" si="9"/>
        <v>0</v>
      </c>
      <c r="G563" s="24">
        <f t="shared" si="7"/>
        <v>0</v>
      </c>
      <c r="K563" s="2" t="str">
        <f>CONCATENATE(I559,I560,"Together, we can improve upon this.")</f>
        <v>%. Together, we can improve upon this.</v>
      </c>
    </row>
    <row r="564" spans="2:18" hidden="1" x14ac:dyDescent="0.3">
      <c r="B564" s="61">
        <v>7</v>
      </c>
      <c r="C564" s="62" t="str">
        <f t="shared" si="6"/>
        <v/>
      </c>
      <c r="F564" s="2">
        <f t="shared" si="9"/>
        <v>0</v>
      </c>
      <c r="G564" s="24">
        <f t="shared" si="7"/>
        <v>0</v>
      </c>
      <c r="K564" s="2" t="s">
        <v>140</v>
      </c>
    </row>
    <row r="565" spans="2:18" hidden="1" x14ac:dyDescent="0.3">
      <c r="B565" s="61">
        <v>8</v>
      </c>
      <c r="C565" s="62" t="str">
        <f t="shared" si="6"/>
        <v/>
      </c>
      <c r="F565" s="2">
        <f t="shared" si="9"/>
        <v>0</v>
      </c>
      <c r="G565" s="24">
        <f t="shared" si="7"/>
        <v>0</v>
      </c>
    </row>
    <row r="566" spans="2:18" hidden="1" x14ac:dyDescent="0.3">
      <c r="B566" s="61">
        <v>9</v>
      </c>
      <c r="C566" s="62" t="str">
        <f t="shared" si="6"/>
        <v/>
      </c>
      <c r="F566" s="2">
        <f t="shared" si="9"/>
        <v>0</v>
      </c>
      <c r="G566" s="24">
        <f t="shared" si="7"/>
        <v>0</v>
      </c>
    </row>
    <row r="567" spans="2:18" hidden="1" x14ac:dyDescent="0.3">
      <c r="B567" s="61">
        <v>10</v>
      </c>
      <c r="C567" s="62" t="str">
        <f t="shared" si="6"/>
        <v/>
      </c>
      <c r="F567" s="2">
        <f>IF($C567=U$516,0,IF($C567=U$517,1,IF($C567=U$518,2,IF($C567=U$519,3,IF($C567="",0)))))</f>
        <v>0</v>
      </c>
      <c r="G567" s="24">
        <f t="shared" si="7"/>
        <v>0</v>
      </c>
    </row>
    <row r="568" spans="2:18" hidden="1" x14ac:dyDescent="0.3">
      <c r="B568" s="17"/>
      <c r="C568" s="2">
        <f>IF(G568=10,F568,0)</f>
        <v>0</v>
      </c>
      <c r="E568" s="30">
        <f>IF(G568=10,C568/30,M514)</f>
        <v>1.0009999999999999</v>
      </c>
      <c r="F568" s="18">
        <f>SUM(F558:F566)</f>
        <v>0</v>
      </c>
      <c r="G568" s="25">
        <f>SUM(G558:G567)</f>
        <v>0</v>
      </c>
      <c r="I568" s="66" t="str">
        <f>IF(G568&lt;7,"Make sure you select all of the ten options, so this will work.","Thank you for responding to all ten items.")</f>
        <v>Make sure you select all of the ten options, so this will work.</v>
      </c>
      <c r="J568" s="66"/>
      <c r="K568" s="66"/>
    </row>
    <row r="569" spans="2:18" hidden="1" x14ac:dyDescent="0.3">
      <c r="B569" s="17"/>
      <c r="C569" s="82" t="str">
        <f>IF(F568&lt;P517,R$516,IF(AND(F568&gt;=P$517,F568&lt;P518),R$517,IF(AND(F568&gt;=P$518,F568&lt;P$519),R$518,IF(AND(F568&gt;=P$519,F568&lt;P$520),R$519,IF(AND(F568&gt;=P$520,F568&lt;=Q$520),R$520)))))</f>
        <v>minimal depression</v>
      </c>
      <c r="D569" s="82"/>
      <c r="E569" s="83" t="str">
        <f>IF(G568=10,C569,"yet to be determined")</f>
        <v>yet to be determined</v>
      </c>
      <c r="G569" s="85" t="str">
        <f>CONCATENATE(I569,J569,K569)</f>
        <v xml:space="preserve">Your baseline score of self-reported depression: </v>
      </c>
      <c r="H569" s="38" t="s">
        <v>50</v>
      </c>
      <c r="I569" s="66" t="s">
        <v>60</v>
      </c>
      <c r="J569" s="66" t="str">
        <f>C557</f>
        <v>baseline</v>
      </c>
      <c r="K569" s="66" t="s">
        <v>61</v>
      </c>
      <c r="R569" s="82">
        <f>IF(U568&lt;AE517,AG516,IF(U568&lt;AE$517,AG$517,IF(AND(U568&gt;=AE$517,U568&lt;AE$518),AG$518,IF(AND(U568&gt;=AE$518,U568&lt;AE$520),AG$519,IF(AND(U568&gt;=AE$520,U568&lt;=AF$520),AG$520)))))</f>
        <v>0</v>
      </c>
    </row>
    <row r="570" spans="2:18" hidden="1" x14ac:dyDescent="0.3">
      <c r="B570" s="17"/>
    </row>
    <row r="571" spans="2:18" hidden="1" x14ac:dyDescent="0.3">
      <c r="B571" s="17"/>
    </row>
    <row r="572" spans="2:18" hidden="1" x14ac:dyDescent="0.3">
      <c r="B572" s="25" t="s">
        <v>101</v>
      </c>
    </row>
    <row r="573" spans="2:18" hidden="1" x14ac:dyDescent="0.3">
      <c r="B573" s="17" t="str">
        <f>B75</f>
        <v>Baseline</v>
      </c>
      <c r="C573" s="86" t="str">
        <f>C557</f>
        <v>baseline</v>
      </c>
      <c r="D573" s="66">
        <f ca="1">IF(J75="",D557+7,J75)</f>
        <v>45834</v>
      </c>
      <c r="E573" s="84">
        <f ca="1">D573</f>
        <v>45834</v>
      </c>
      <c r="F573" s="2" t="str">
        <f>IF(C568&gt;C579,I573,IF(C568=C579,J573,IF(C568&lt;C579,K573)))</f>
        <v>leveling</v>
      </c>
      <c r="I573" s="2" t="str">
        <f>I$544</f>
        <v>increasing</v>
      </c>
      <c r="J573" s="2" t="str">
        <f t="shared" ref="J573:K573" si="10">J$544</f>
        <v>leveling</v>
      </c>
      <c r="K573" s="2" t="str">
        <f t="shared" si="10"/>
        <v>declining</v>
      </c>
    </row>
    <row r="574" spans="2:18" hidden="1" x14ac:dyDescent="0.3">
      <c r="B574" s="61">
        <v>1</v>
      </c>
      <c r="C574" s="62" t="str">
        <f>IF(J80="","",J80)</f>
        <v/>
      </c>
      <c r="F574" s="2">
        <f>IF($C574=L$517,0,IF($C574=L$518,1,IF($C574=L$519,2,IF($C574=L$520,3,IF($C574="",0)))))</f>
        <v>0</v>
      </c>
      <c r="G574" s="24">
        <f>IF(C574="",0,1)</f>
        <v>0</v>
      </c>
    </row>
    <row r="575" spans="2:18" hidden="1" x14ac:dyDescent="0.3">
      <c r="B575" s="61">
        <v>2</v>
      </c>
      <c r="C575" s="62" t="str">
        <f>IF(J81="","",J81)</f>
        <v/>
      </c>
      <c r="F575" s="2">
        <f>IF($C575=L$517,0,IF($C575=L$518,1,IF($C575=L$519,2,IF($C575=L$520,3,IF($C575="",0)))))</f>
        <v>0</v>
      </c>
      <c r="G575" s="24">
        <f t="shared" ref="G575:G578" si="11">IF(C575="",0,1)</f>
        <v>0</v>
      </c>
    </row>
    <row r="576" spans="2:18" hidden="1" x14ac:dyDescent="0.3">
      <c r="B576" s="61">
        <v>3</v>
      </c>
      <c r="C576" s="62" t="str">
        <f>IF(J82="","",J82)</f>
        <v/>
      </c>
      <c r="F576" s="2">
        <f>IF($C576=L$517,0,IF($C576=L$518,1,IF($C576=L$519,2,IF($C576=L$520,3,IF($C576="",0)))))</f>
        <v>0</v>
      </c>
      <c r="G576" s="24">
        <f t="shared" si="11"/>
        <v>0</v>
      </c>
    </row>
    <row r="577" spans="2:16" hidden="1" x14ac:dyDescent="0.3">
      <c r="B577" s="61">
        <v>4</v>
      </c>
      <c r="C577" s="62" t="str">
        <f>IF(J83="","",J83)</f>
        <v/>
      </c>
      <c r="F577" s="2">
        <f>IF($C577=L$517,0,IF($C577=L$518,1,IF($C577=L$519,2,IF($C577=L$520,3,IF($C577="",0)))))</f>
        <v>0</v>
      </c>
      <c r="G577" s="24">
        <f t="shared" si="11"/>
        <v>0</v>
      </c>
    </row>
    <row r="578" spans="2:16" hidden="1" x14ac:dyDescent="0.3">
      <c r="B578" s="61">
        <v>5</v>
      </c>
      <c r="C578" s="62" t="str">
        <f>IF(J84="","",J84)</f>
        <v/>
      </c>
      <c r="F578" s="2">
        <f>IF($C578=L$517,0,IF($C578=L$518,1,IF($C578=L$519,2,IF($C578=L$520,3,IF($C578="",0)))))</f>
        <v>0</v>
      </c>
      <c r="G578" s="24">
        <f t="shared" si="11"/>
        <v>0</v>
      </c>
    </row>
    <row r="579" spans="2:16" hidden="1" x14ac:dyDescent="0.3">
      <c r="B579" s="17"/>
      <c r="C579" s="2">
        <f>IF(G579=5,F579,0)</f>
        <v>0</v>
      </c>
      <c r="E579" s="30">
        <f>IF(G579=5,C579/15,M514)</f>
        <v>1.0009999999999999</v>
      </c>
      <c r="F579" s="18">
        <f>SUM(F574:F578)</f>
        <v>0</v>
      </c>
      <c r="G579" s="25">
        <f>SUM(G574:G578)</f>
        <v>0</v>
      </c>
      <c r="I579" s="2" t="str">
        <f>IF(G579&lt;7,"Make sure you select all of the seven options, so this will work.","Thank you for responding to all seven items.")</f>
        <v>Make sure you select all of the seven options, so this will work.</v>
      </c>
    </row>
    <row r="580" spans="2:16" hidden="1" x14ac:dyDescent="0.3">
      <c r="B580" s="17"/>
      <c r="C580" s="73" t="str">
        <f>IF(F579&lt;B$518,E$517,IF(AND(F579&gt;=B$518,F579&lt;B$519),E$518,IF(AND(F579&gt;=B$519,F579&lt;B$520),E$519,IF(AND(F579&gt;=B$520,F579&lt;=C$520),E$520))))</f>
        <v>mild anxiety</v>
      </c>
      <c r="E580" s="74" t="str">
        <f>IF(G579=7,C580,"yet to be determined")</f>
        <v>yet to be determined</v>
      </c>
      <c r="G580" s="85" t="str">
        <f>CONCATENATE(I580,J580,K580)</f>
        <v xml:space="preserve">Your baseline score of self-reported anxiety: </v>
      </c>
      <c r="H580" s="38" t="s">
        <v>50</v>
      </c>
      <c r="I580" s="2" t="s">
        <v>60</v>
      </c>
      <c r="J580" s="2" t="str">
        <f>C573</f>
        <v>baseline</v>
      </c>
      <c r="K580" s="2" t="s">
        <v>65</v>
      </c>
    </row>
    <row r="581" spans="2:16" hidden="1" x14ac:dyDescent="0.3">
      <c r="B581" s="17"/>
      <c r="E581" s="18"/>
    </row>
    <row r="582" spans="2:16" hidden="1" x14ac:dyDescent="0.3">
      <c r="B582" s="17"/>
      <c r="E582" s="18"/>
      <c r="G582" s="24">
        <f>G584+G586+G588</f>
        <v>0</v>
      </c>
    </row>
    <row r="583" spans="2:16" hidden="1" x14ac:dyDescent="0.3">
      <c r="B583" s="17"/>
      <c r="E583" s="18"/>
    </row>
    <row r="584" spans="2:16" hidden="1" x14ac:dyDescent="0.3">
      <c r="B584" s="17"/>
      <c r="C584" s="2" t="s">
        <v>123</v>
      </c>
      <c r="E584" s="18"/>
      <c r="F584" s="70">
        <f>E552</f>
        <v>1.0009999999999999</v>
      </c>
      <c r="G584" s="24">
        <f>G552</f>
        <v>0</v>
      </c>
      <c r="P584" s="2" t="s">
        <v>126</v>
      </c>
    </row>
    <row r="585" spans="2:16" hidden="1" x14ac:dyDescent="0.3">
      <c r="B585" s="17"/>
      <c r="E585" s="18"/>
      <c r="G585" s="24"/>
    </row>
    <row r="586" spans="2:16" hidden="1" x14ac:dyDescent="0.3">
      <c r="B586" s="17"/>
      <c r="C586" s="2" t="s">
        <v>124</v>
      </c>
      <c r="E586" s="18"/>
      <c r="F586" s="70">
        <f>E568</f>
        <v>1.0009999999999999</v>
      </c>
      <c r="G586" s="24">
        <f>G568</f>
        <v>0</v>
      </c>
      <c r="P586" s="2" t="s">
        <v>127</v>
      </c>
    </row>
    <row r="587" spans="2:16" hidden="1" x14ac:dyDescent="0.3">
      <c r="B587" s="17"/>
      <c r="E587" s="18"/>
      <c r="G587" s="24"/>
    </row>
    <row r="588" spans="2:16" hidden="1" x14ac:dyDescent="0.3">
      <c r="B588" s="17"/>
      <c r="C588" s="2" t="s">
        <v>125</v>
      </c>
      <c r="E588" s="18"/>
      <c r="F588" s="70">
        <f>E579</f>
        <v>1.0009999999999999</v>
      </c>
      <c r="G588" s="24">
        <f>G579</f>
        <v>0</v>
      </c>
      <c r="P588" s="2" t="s">
        <v>128</v>
      </c>
    </row>
    <row r="589" spans="2:16" hidden="1" x14ac:dyDescent="0.3">
      <c r="B589" s="17"/>
      <c r="E589" s="18"/>
      <c r="G589" s="24"/>
    </row>
    <row r="590" spans="2:16" hidden="1" x14ac:dyDescent="0.3">
      <c r="B590" s="69" t="str">
        <f>CONCATENATE(P584,P586,P588)</f>
        <v xml:space="preserve">one two three </v>
      </c>
      <c r="E590" s="18"/>
      <c r="G590" s="17"/>
    </row>
    <row r="591" spans="2:16" hidden="1" x14ac:dyDescent="0.3">
      <c r="B591" s="69" t="s">
        <v>122</v>
      </c>
      <c r="E591" s="18"/>
      <c r="G591" s="17"/>
    </row>
    <row r="592" spans="2:16" hidden="1" x14ac:dyDescent="0.3">
      <c r="B592" s="68" t="str">
        <f>IF(G582=22,B590,B591)</f>
        <v>The more these levels decline, the better we are doing. Progress isn't necessarily linear. Leveling or increases may occur. An overall pattern of improvement should emerge.</v>
      </c>
      <c r="E592" s="18"/>
      <c r="G592" s="17"/>
    </row>
    <row r="593" spans="2:16" hidden="1" x14ac:dyDescent="0.3">
      <c r="B593" s="17"/>
      <c r="E593" s="18"/>
    </row>
    <row r="594" spans="2:16" hidden="1" x14ac:dyDescent="0.3">
      <c r="B594" s="17"/>
    </row>
    <row r="595" spans="2:16" hidden="1" x14ac:dyDescent="0.3">
      <c r="B595" s="47" t="s">
        <v>77</v>
      </c>
    </row>
    <row r="596" spans="2:16" hidden="1" x14ac:dyDescent="0.3">
      <c r="B596" s="17" t="str">
        <f>B93</f>
        <v>Milestone 1</v>
      </c>
      <c r="D596" s="66">
        <f ca="1">IF(J93="",D573+7,J93)</f>
        <v>45841</v>
      </c>
      <c r="E596" s="84">
        <f ca="1">D596</f>
        <v>45841</v>
      </c>
      <c r="F596" s="66" t="str">
        <f>IF(C579&gt;C605,I596,IF(C579=C605,J596,IF(C579&lt;C605,K596)))</f>
        <v>leveling</v>
      </c>
      <c r="G596" s="24">
        <f>G598+G600+G602</f>
        <v>0</v>
      </c>
      <c r="H596" s="67"/>
      <c r="I596" s="66" t="str">
        <f>I$544</f>
        <v>increasing</v>
      </c>
      <c r="J596" s="66" t="str">
        <f t="shared" ref="J596:K596" si="12">J$544</f>
        <v>leveling</v>
      </c>
      <c r="K596" s="66" t="str">
        <f t="shared" si="12"/>
        <v>declining</v>
      </c>
    </row>
    <row r="597" spans="2:16" hidden="1" x14ac:dyDescent="0.3">
      <c r="B597" s="58" t="str">
        <f>B97</f>
        <v>Anxiety assessment 1 of 8</v>
      </c>
      <c r="E597" s="27"/>
      <c r="F597" s="2" t="str">
        <f>IF(F584&gt;F598,I$544,IF(F584=F598,J$544,IF(F584&lt;F598,K$544)))</f>
        <v>increasing</v>
      </c>
      <c r="I597" s="2" t="s">
        <v>115</v>
      </c>
      <c r="J597" s="2" t="s">
        <v>116</v>
      </c>
      <c r="K597" s="2" t="s">
        <v>117</v>
      </c>
      <c r="L597" s="2" t="str">
        <f>F597</f>
        <v>increasing</v>
      </c>
      <c r="M597" s="2" t="s">
        <v>121</v>
      </c>
      <c r="N597" s="2"/>
      <c r="P597" s="18" t="str">
        <f>CONCATENATE(I597,J597,K597,L597,M597)</f>
        <v xml:space="preserve">Compared to last time, your level of anxiety is increasing, </v>
      </c>
    </row>
    <row r="598" spans="2:16" hidden="1" x14ac:dyDescent="0.3">
      <c r="B598" s="23"/>
      <c r="C598" s="2" t="str">
        <f>IF(J98="","",J98)</f>
        <v/>
      </c>
      <c r="F598" s="2">
        <f>IF($C598=B$523,E$523,IF($C598=B$524,E$524,IF($C598=B$525,E$525,IF($C598=B$526,E$526,IF($C598=B$527,E$527,IF($C598="",0))))))</f>
        <v>0</v>
      </c>
      <c r="G598" s="24">
        <f>IF(C598="",0,1)</f>
        <v>0</v>
      </c>
    </row>
    <row r="599" spans="2:16" hidden="1" x14ac:dyDescent="0.3">
      <c r="B599" s="58" t="str">
        <f>B99</f>
        <v>Depression assessment 1 of 8</v>
      </c>
      <c r="F599" s="2" t="str">
        <f>IF(F586&gt;F600,I$544,IF(F586=F600,J$544,IF(F586&lt;F600,K$544)))</f>
        <v>increasing</v>
      </c>
      <c r="G599" s="24"/>
      <c r="I599" s="2" t="s">
        <v>119</v>
      </c>
      <c r="J599" s="2" t="s">
        <v>72</v>
      </c>
      <c r="K599" s="2" t="s">
        <v>117</v>
      </c>
      <c r="L599" s="2" t="str">
        <f>F599</f>
        <v>increasing</v>
      </c>
      <c r="M599" s="2" t="s">
        <v>121</v>
      </c>
      <c r="N599" s="2"/>
      <c r="P599" s="18" t="str">
        <f>CONCATENATE(I599,J599,K599,L599,M599)</f>
        <v xml:space="preserve">your level of depression is increasing, </v>
      </c>
    </row>
    <row r="600" spans="2:16" hidden="1" x14ac:dyDescent="0.3">
      <c r="B600" s="23"/>
      <c r="C600" s="2" t="str">
        <f>IF(J100="","",J100)</f>
        <v/>
      </c>
      <c r="F600" s="2">
        <f>IF($C600=B$530,E$530,IF($C600=B$531,E$531,IF($C600=B$532,E$532,IF($C600=B$533,E$533,IF($C600=B$534,E$534,IF($C600="",0))))))</f>
        <v>0</v>
      </c>
      <c r="G600" s="24">
        <f t="shared" ref="G600:G602" si="13">IF(C600="",0,1)</f>
        <v>0</v>
      </c>
    </row>
    <row r="601" spans="2:16" hidden="1" x14ac:dyDescent="0.3">
      <c r="B601" s="58" t="str">
        <f>B101</f>
        <v>Addictiveness assessment 1 of 8</v>
      </c>
      <c r="F601" s="2" t="str">
        <f>IF(F588&gt;F602,I$544,IF(F588=F602,J$544,IF(F588&lt;F602,K$544)))</f>
        <v>increasing</v>
      </c>
      <c r="G601" s="24"/>
      <c r="I601" s="2" t="s">
        <v>120</v>
      </c>
      <c r="J601" s="2" t="s">
        <v>73</v>
      </c>
      <c r="K601" s="2" t="s">
        <v>117</v>
      </c>
      <c r="L601" s="2" t="str">
        <f>F601</f>
        <v>increasing</v>
      </c>
      <c r="M601" s="2" t="s">
        <v>118</v>
      </c>
      <c r="N601" s="2"/>
      <c r="P601" s="18" t="str">
        <f>CONCATENATE(I601,J601,K601,L601,M601)</f>
        <v xml:space="preserve">and your level of addictiveness is increasing. </v>
      </c>
    </row>
    <row r="602" spans="2:16" hidden="1" x14ac:dyDescent="0.3">
      <c r="B602" s="23"/>
      <c r="C602" s="2" t="str">
        <f>IF(J102="","",J102)</f>
        <v/>
      </c>
      <c r="F602" s="2">
        <f>IF($C602=B$537,E$537,IF($C602=B$538,E$538,IF($C602=B$539,E$539,IF($C602=B$540,E$540,IF($C602=B$541,E$541,IF($C602="",0))))))</f>
        <v>0</v>
      </c>
      <c r="G602" s="24">
        <f t="shared" si="13"/>
        <v>0</v>
      </c>
    </row>
    <row r="603" spans="2:16" hidden="1" x14ac:dyDescent="0.3">
      <c r="B603" s="23"/>
      <c r="C603" s="2" t="str">
        <f>IF(J103="","",J103)</f>
        <v/>
      </c>
      <c r="P603" s="18" t="s">
        <v>151</v>
      </c>
    </row>
    <row r="604" spans="2:16" hidden="1" x14ac:dyDescent="0.3">
      <c r="B604" s="69" t="str">
        <f>CONCATENATE(P597,P599,P601,P$603)</f>
        <v xml:space="preserve">Compared to last time, your level of anxiety is increasing, your level of depression is increasing, and your level of addictiveness is increasing. Stay the course for improving your wellness in the long run. </v>
      </c>
      <c r="C604" s="17"/>
      <c r="D604" s="17"/>
      <c r="E604" s="17"/>
      <c r="G604" s="17"/>
      <c r="H604" s="17"/>
      <c r="I604" s="17"/>
      <c r="J604" s="17"/>
      <c r="K604" s="17"/>
    </row>
    <row r="605" spans="2:16" hidden="1" x14ac:dyDescent="0.3">
      <c r="B605" s="69" t="s">
        <v>152</v>
      </c>
      <c r="C605" s="17"/>
      <c r="D605" s="17"/>
      <c r="E605" s="17"/>
      <c r="G605" s="17"/>
      <c r="H605" s="17"/>
      <c r="I605" s="17"/>
      <c r="J605" s="17"/>
      <c r="K605" s="17"/>
    </row>
    <row r="606" spans="2:16" hidden="1" x14ac:dyDescent="0.3">
      <c r="B606" s="68" t="str">
        <f>IF(G596=3,B604,B605)</f>
        <v>The more these levels decline, the better we are doing. Progress isn't necessarily linear. Leveling or increases may occur. An overall pattern of improvement should emerge as we stay the course.</v>
      </c>
      <c r="C606" s="17"/>
      <c r="D606" s="17"/>
      <c r="E606" s="17"/>
      <c r="G606" s="17"/>
      <c r="H606" s="17"/>
      <c r="I606" s="17"/>
      <c r="J606" s="17"/>
      <c r="K606" s="17"/>
    </row>
    <row r="607" spans="2:16" hidden="1" x14ac:dyDescent="0.3">
      <c r="B607" s="17"/>
      <c r="E607" s="18"/>
    </row>
    <row r="608" spans="2:16" hidden="1" x14ac:dyDescent="0.3">
      <c r="B608" s="17"/>
    </row>
    <row r="609" spans="2:17" hidden="1" x14ac:dyDescent="0.3">
      <c r="B609" s="47" t="s">
        <v>77</v>
      </c>
    </row>
    <row r="610" spans="2:17" hidden="1" x14ac:dyDescent="0.3">
      <c r="B610" s="17" t="str">
        <f>B107</f>
        <v>Milestone 2</v>
      </c>
      <c r="D610" s="66">
        <f ca="1">IF(J107="",D596+7,J107)</f>
        <v>45848</v>
      </c>
      <c r="E610" s="84">
        <f ca="1">D610</f>
        <v>45848</v>
      </c>
      <c r="F610" s="66"/>
      <c r="G610" s="24">
        <f>G612+G614+G616</f>
        <v>0</v>
      </c>
      <c r="H610" s="67"/>
      <c r="I610" s="66" t="str">
        <f>I$544</f>
        <v>increasing</v>
      </c>
      <c r="J610" s="66" t="str">
        <f t="shared" ref="J610:K610" si="14">J$544</f>
        <v>leveling</v>
      </c>
      <c r="K610" s="66" t="str">
        <f t="shared" si="14"/>
        <v>declining</v>
      </c>
    </row>
    <row r="611" spans="2:17" hidden="1" x14ac:dyDescent="0.3">
      <c r="B611" s="58" t="str">
        <f>B111</f>
        <v>Anxiety assessment 2 of 8</v>
      </c>
      <c r="E611" s="27"/>
      <c r="F611" s="2" t="str">
        <f>IF(F598&gt;F612,I$544,IF(F598=F612,J$544,IF(F598&lt;F612,K$544)))</f>
        <v>leveling</v>
      </c>
      <c r="I611" s="2" t="s">
        <v>115</v>
      </c>
      <c r="J611" s="2" t="s">
        <v>116</v>
      </c>
      <c r="K611" s="2" t="s">
        <v>117</v>
      </c>
      <c r="L611" s="2" t="str">
        <f>F611</f>
        <v>leveling</v>
      </c>
      <c r="M611" s="2" t="s">
        <v>121</v>
      </c>
      <c r="N611" s="2"/>
      <c r="P611" s="18" t="str">
        <f>CONCATENATE(I611,J611,K611,L611,M611)</f>
        <v xml:space="preserve">Compared to last time, your level of anxiety is leveling, </v>
      </c>
    </row>
    <row r="612" spans="2:17" hidden="1" x14ac:dyDescent="0.3">
      <c r="B612" s="23"/>
      <c r="C612" s="2" t="str">
        <f>IF(J112="","",J112)</f>
        <v/>
      </c>
      <c r="F612" s="2">
        <f>IF($C612=B$523,E$523,IF($C612=B$524,E$524,IF($C612=B$525,E$525,IF($C612=B$526,E$526,IF($C612=B$527,E$527,IF($C612="",0))))))</f>
        <v>0</v>
      </c>
      <c r="G612" s="24">
        <f>IF(C612="",0,1)</f>
        <v>0</v>
      </c>
    </row>
    <row r="613" spans="2:17" hidden="1" x14ac:dyDescent="0.3">
      <c r="B613" s="58" t="str">
        <f>B113</f>
        <v>Depression assessment 2 of 8</v>
      </c>
      <c r="F613" s="2" t="str">
        <f>IF(F600&gt;F614,I$544,IF(F600=F614,J$544,IF(F600&lt;F614,K$544)))</f>
        <v>leveling</v>
      </c>
      <c r="H613" s="2"/>
      <c r="I613" s="2" t="s">
        <v>119</v>
      </c>
      <c r="J613" s="2" t="s">
        <v>72</v>
      </c>
      <c r="K613" s="2" t="s">
        <v>117</v>
      </c>
      <c r="L613" s="2" t="str">
        <f>F613</f>
        <v>leveling</v>
      </c>
      <c r="M613" s="2" t="s">
        <v>121</v>
      </c>
      <c r="N613" s="2"/>
      <c r="P613" s="18" t="str">
        <f>CONCATENATE(I613,J613,K613,L613,M613)</f>
        <v xml:space="preserve">your level of depression is leveling, </v>
      </c>
    </row>
    <row r="614" spans="2:17" hidden="1" x14ac:dyDescent="0.3">
      <c r="B614" s="23"/>
      <c r="C614" s="2" t="str">
        <f>IF(J114="","",J114)</f>
        <v/>
      </c>
      <c r="F614" s="2">
        <f>IF($C614=B$530,E$530,IF($C614=B$531,E$531,IF($C614=B$532,E$532,IF($C614=B$533,E$533,IF($C614=B$534,E$534,IF($C614="",0))))))</f>
        <v>0</v>
      </c>
      <c r="G614" s="24">
        <f t="shared" ref="G614:G616" si="15">IF(C614="",0,1)</f>
        <v>0</v>
      </c>
    </row>
    <row r="615" spans="2:17" hidden="1" x14ac:dyDescent="0.3">
      <c r="B615" s="58" t="str">
        <f>B115</f>
        <v>Addictiveness assessment 2 of 8</v>
      </c>
      <c r="F615" s="2" t="str">
        <f>IF(F602&gt;F616,I$544,IF(F602=F616,J$544,IF(F602&lt;F616,K$544)))</f>
        <v>leveling</v>
      </c>
      <c r="H615" s="2"/>
      <c r="I615" s="2" t="s">
        <v>120</v>
      </c>
      <c r="J615" s="2" t="s">
        <v>73</v>
      </c>
      <c r="K615" s="2" t="s">
        <v>117</v>
      </c>
      <c r="L615" s="2" t="str">
        <f>F615</f>
        <v>leveling</v>
      </c>
      <c r="M615" s="2" t="s">
        <v>118</v>
      </c>
      <c r="N615" s="2"/>
      <c r="P615" s="18" t="str">
        <f>CONCATENATE(I615,J615,K615,L615,M615)</f>
        <v xml:space="preserve">and your level of addictiveness is leveling. </v>
      </c>
    </row>
    <row r="616" spans="2:17" hidden="1" x14ac:dyDescent="0.3">
      <c r="B616" s="23"/>
      <c r="C616" s="2" t="str">
        <f>IF(J116="","",J116)</f>
        <v/>
      </c>
      <c r="F616" s="2">
        <f>IF($C616=B$537,E$537,IF($C616=B$538,E$538,IF($C616=B$539,E$539,IF($C616=B$540,E$540,IF($C616=B$541,E$541,IF($C616="",0))))))</f>
        <v>0</v>
      </c>
      <c r="G616" s="24">
        <f t="shared" si="15"/>
        <v>0</v>
      </c>
    </row>
    <row r="617" spans="2:17" hidden="1" x14ac:dyDescent="0.3">
      <c r="B617" s="23"/>
      <c r="C617" s="23"/>
      <c r="D617" s="23"/>
      <c r="E617" s="23"/>
      <c r="F617" s="23"/>
      <c r="G617" s="23"/>
      <c r="H617" s="23"/>
      <c r="I617" s="23"/>
      <c r="J617" s="23"/>
      <c r="K617" s="23"/>
    </row>
    <row r="618" spans="2:17" hidden="1" x14ac:dyDescent="0.3">
      <c r="B618" s="69" t="str">
        <f>CONCATENATE(P611,P613,P615,P$603)</f>
        <v xml:space="preserve">Compared to last time, your level of anxiety is leveling, your level of depression is leveling, and your level of addictiveness is leveling. Stay the course for improving your wellness in the long run. </v>
      </c>
      <c r="C618" s="23"/>
      <c r="D618" s="23"/>
      <c r="E618" s="23"/>
      <c r="F618" s="23"/>
      <c r="G618" s="23"/>
      <c r="H618" s="23"/>
      <c r="I618" s="23"/>
      <c r="J618" s="23"/>
      <c r="K618" s="23"/>
    </row>
    <row r="619" spans="2:17" hidden="1" x14ac:dyDescent="0.3">
      <c r="B619" s="69" t="str">
        <f>B605</f>
        <v>The more these levels decline, the better we are doing. Progress isn't necessarily linear. Leveling or increases may occur. An overall pattern of improvement should emerge as we stay the course.</v>
      </c>
      <c r="C619" s="17"/>
      <c r="D619" s="17"/>
      <c r="E619" s="17"/>
      <c r="F619" s="17"/>
      <c r="G619" s="17"/>
      <c r="H619" s="17"/>
      <c r="I619" s="17"/>
      <c r="J619" s="17"/>
      <c r="K619" s="17"/>
    </row>
    <row r="620" spans="2:17" hidden="1" x14ac:dyDescent="0.3">
      <c r="B620" s="68" t="str">
        <f>IF(G610=3,B618,B619)</f>
        <v>The more these levels decline, the better we are doing. Progress isn't necessarily linear. Leveling or increases may occur. An overall pattern of improvement should emerge as we stay the course.</v>
      </c>
      <c r="C620" s="17"/>
      <c r="D620" s="17"/>
      <c r="E620" s="17"/>
      <c r="F620" s="17"/>
      <c r="G620" s="17"/>
      <c r="H620" s="17"/>
      <c r="I620" s="17"/>
      <c r="J620" s="17"/>
      <c r="K620" s="17"/>
      <c r="L620" s="17"/>
      <c r="M620" s="17"/>
      <c r="N620" s="17"/>
      <c r="O620" s="17"/>
      <c r="P620" s="17"/>
      <c r="Q620" s="17"/>
    </row>
    <row r="621" spans="2:17" hidden="1" x14ac:dyDescent="0.3">
      <c r="B621" s="17"/>
    </row>
    <row r="622" spans="2:17" hidden="1" x14ac:dyDescent="0.3">
      <c r="B622" s="17"/>
    </row>
    <row r="623" spans="2:17" hidden="1" x14ac:dyDescent="0.3">
      <c r="B623" s="47" t="s">
        <v>77</v>
      </c>
    </row>
    <row r="624" spans="2:17" hidden="1" x14ac:dyDescent="0.3">
      <c r="B624" s="17" t="str">
        <f>B121</f>
        <v>Milestone 3</v>
      </c>
      <c r="D624" s="66">
        <f ca="1">IF(J121="",D610+7,J121)</f>
        <v>45855</v>
      </c>
      <c r="E624" s="84">
        <f ca="1">D624</f>
        <v>45855</v>
      </c>
      <c r="F624" s="66" t="str">
        <f>IF(C619&gt;C633,I624,IF(C619=C633,J624,IF(C619&lt;C633,K624)))</f>
        <v>leveling</v>
      </c>
      <c r="G624" s="24">
        <f>G626+G628+G630</f>
        <v>0</v>
      </c>
      <c r="H624" s="67"/>
      <c r="I624" s="66" t="str">
        <f>I$544</f>
        <v>increasing</v>
      </c>
      <c r="J624" s="66" t="str">
        <f t="shared" ref="J624:K624" si="16">J$544</f>
        <v>leveling</v>
      </c>
      <c r="K624" s="66" t="str">
        <f t="shared" si="16"/>
        <v>declining</v>
      </c>
    </row>
    <row r="625" spans="2:18" hidden="1" x14ac:dyDescent="0.3">
      <c r="B625" s="58" t="str">
        <f>B125</f>
        <v>Anxiety assessment 3 of 8</v>
      </c>
      <c r="E625" s="27"/>
      <c r="F625" s="2" t="str">
        <f>IF(F612&gt;F626,I$544,IF(F612=F626,J$544,IF(F612&lt;F626,K$544)))</f>
        <v>leveling</v>
      </c>
      <c r="I625" s="2" t="s">
        <v>115</v>
      </c>
      <c r="J625" s="2" t="s">
        <v>116</v>
      </c>
      <c r="K625" s="2" t="s">
        <v>117</v>
      </c>
      <c r="L625" s="2" t="str">
        <f>F625</f>
        <v>leveling</v>
      </c>
      <c r="M625" s="2" t="s">
        <v>121</v>
      </c>
      <c r="N625" s="2"/>
      <c r="P625" s="18" t="str">
        <f>CONCATENATE(I625,J625,K625,L625,M625)</f>
        <v xml:space="preserve">Compared to last time, your level of anxiety is leveling, </v>
      </c>
    </row>
    <row r="626" spans="2:18" hidden="1" x14ac:dyDescent="0.3">
      <c r="B626" s="23"/>
      <c r="C626" s="2" t="str">
        <f>IF(J126="","",J126)</f>
        <v/>
      </c>
      <c r="F626" s="2">
        <f>IF($C626=B$523,E$523,IF($C626=B$524,E$524,IF($C626=B$525,E$525,IF($C626=B$526,E$526,IF($C626=B$527,E$527,IF($C626="",0))))))</f>
        <v>0</v>
      </c>
      <c r="G626" s="24">
        <f>IF(C626="",0,1)</f>
        <v>0</v>
      </c>
    </row>
    <row r="627" spans="2:18" hidden="1" x14ac:dyDescent="0.3">
      <c r="B627" s="58" t="str">
        <f>B127</f>
        <v>Depression assessment 3 of 8</v>
      </c>
      <c r="F627" s="2" t="str">
        <f>IF(F614&gt;F628,I$544,IF(F614=F628,J$544,IF(F614&lt;F628,K$544)))</f>
        <v>leveling</v>
      </c>
      <c r="H627" s="2"/>
      <c r="I627" s="2" t="s">
        <v>119</v>
      </c>
      <c r="J627" s="2" t="s">
        <v>72</v>
      </c>
      <c r="K627" s="2" t="s">
        <v>117</v>
      </c>
      <c r="L627" s="2" t="str">
        <f>F627</f>
        <v>leveling</v>
      </c>
      <c r="M627" s="2" t="s">
        <v>121</v>
      </c>
      <c r="N627" s="2"/>
      <c r="P627" s="18" t="str">
        <f>CONCATENATE(I627,J627,K627,L627,M627)</f>
        <v xml:space="preserve">your level of depression is leveling, </v>
      </c>
    </row>
    <row r="628" spans="2:18" hidden="1" x14ac:dyDescent="0.3">
      <c r="B628" s="23"/>
      <c r="C628" s="2" t="str">
        <f>IF(J128="","",J128)</f>
        <v/>
      </c>
      <c r="F628" s="2">
        <f>IF($C628=B$530,E$530,IF($C628=B$531,E$531,IF($C628=B$532,E$532,IF($C628=B$533,E$533,IF($C628=B$534,E$534,IF($C628="",0))))))</f>
        <v>0</v>
      </c>
      <c r="G628" s="24">
        <f t="shared" ref="G628:G630" si="17">IF(C628="",0,1)</f>
        <v>0</v>
      </c>
    </row>
    <row r="629" spans="2:18" hidden="1" x14ac:dyDescent="0.3">
      <c r="B629" s="58" t="str">
        <f>B129</f>
        <v>Addictiveness assessment 3 of 8</v>
      </c>
      <c r="F629" s="2" t="str">
        <f>IF(F616&gt;F630,I$544,IF(F616=F630,J$544,IF(F616&lt;F630,K$544)))</f>
        <v>leveling</v>
      </c>
      <c r="H629" s="2"/>
      <c r="I629" s="2" t="s">
        <v>120</v>
      </c>
      <c r="J629" s="2" t="s">
        <v>73</v>
      </c>
      <c r="K629" s="2" t="s">
        <v>117</v>
      </c>
      <c r="L629" s="2" t="str">
        <f>F629</f>
        <v>leveling</v>
      </c>
      <c r="M629" s="2" t="s">
        <v>118</v>
      </c>
      <c r="N629" s="2"/>
      <c r="P629" s="18" t="str">
        <f>CONCATENATE(I629,J629,K629,L629,M629)</f>
        <v xml:space="preserve">and your level of addictiveness is leveling. </v>
      </c>
    </row>
    <row r="630" spans="2:18" hidden="1" x14ac:dyDescent="0.3">
      <c r="B630" s="23"/>
      <c r="C630" s="2" t="str">
        <f>IF(J130="","",J130)</f>
        <v/>
      </c>
      <c r="F630" s="2">
        <f>IF($C630=B$537,E$537,IF($C630=B$538,E$538,IF($C630=B$539,E$539,IF($C630=B$540,E$540,IF($C630=B$541,E$541,IF($C630="",0))))))</f>
        <v>0</v>
      </c>
      <c r="G630" s="24">
        <f t="shared" si="17"/>
        <v>0</v>
      </c>
    </row>
    <row r="631" spans="2:18" hidden="1" x14ac:dyDescent="0.3">
      <c r="B631" s="23"/>
      <c r="C631" s="23"/>
      <c r="D631" s="23"/>
      <c r="E631" s="23"/>
      <c r="F631" s="23"/>
      <c r="G631" s="23"/>
      <c r="H631" s="23"/>
      <c r="I631" s="23"/>
      <c r="J631" s="23"/>
    </row>
    <row r="632" spans="2:18" hidden="1" x14ac:dyDescent="0.3">
      <c r="B632" s="69" t="str">
        <f>CONCATENATE(P625,P627,P629,P$603)</f>
        <v xml:space="preserve">Compared to last time, your level of anxiety is leveling, your level of depression is leveling, and your level of addictiveness is leveling. Stay the course for improving your wellness in the long run. </v>
      </c>
      <c r="C632" s="23"/>
      <c r="D632" s="23"/>
      <c r="E632" s="23"/>
      <c r="F632" s="23"/>
      <c r="G632" s="23"/>
      <c r="H632" s="23"/>
      <c r="I632" s="23"/>
      <c r="J632" s="23"/>
    </row>
    <row r="633" spans="2:18" hidden="1" x14ac:dyDescent="0.3">
      <c r="B633" s="69" t="str">
        <f>B619</f>
        <v>The more these levels decline, the better we are doing. Progress isn't necessarily linear. Leveling or increases may occur. An overall pattern of improvement should emerge as we stay the course.</v>
      </c>
      <c r="C633" s="17"/>
      <c r="D633" s="17"/>
      <c r="E633" s="17"/>
      <c r="F633" s="17"/>
      <c r="G633" s="17"/>
      <c r="H633" s="17"/>
      <c r="I633" s="17"/>
      <c r="J633" s="17"/>
    </row>
    <row r="634" spans="2:18" hidden="1" x14ac:dyDescent="0.3">
      <c r="B634" s="68" t="str">
        <f>IF(G624=3,B632,B633)</f>
        <v>The more these levels decline, the better we are doing. Progress isn't necessarily linear. Leveling or increases may occur. An overall pattern of improvement should emerge as we stay the course.</v>
      </c>
      <c r="C634" s="17"/>
      <c r="D634" s="17"/>
      <c r="E634" s="17"/>
      <c r="F634" s="17"/>
      <c r="G634" s="17"/>
      <c r="H634" s="17"/>
      <c r="I634" s="17"/>
      <c r="J634" s="17"/>
      <c r="K634" s="17"/>
      <c r="L634" s="17"/>
      <c r="M634" s="17"/>
      <c r="N634" s="17"/>
      <c r="O634" s="17"/>
      <c r="P634" s="17"/>
      <c r="Q634" s="17"/>
      <c r="R634" s="17"/>
    </row>
    <row r="635" spans="2:18" hidden="1" x14ac:dyDescent="0.3">
      <c r="B635" s="17"/>
      <c r="E635" s="18"/>
    </row>
    <row r="636" spans="2:18" hidden="1" x14ac:dyDescent="0.3">
      <c r="B636" s="17"/>
      <c r="E636" s="18"/>
    </row>
    <row r="637" spans="2:18" hidden="1" x14ac:dyDescent="0.3">
      <c r="B637" s="47" t="s">
        <v>77</v>
      </c>
    </row>
    <row r="638" spans="2:18" hidden="1" x14ac:dyDescent="0.3">
      <c r="B638" s="17" t="str">
        <f>B135</f>
        <v>Milestone 4</v>
      </c>
      <c r="D638" s="66">
        <f ca="1">IF(J143="",D624+7,J143)</f>
        <v>45862</v>
      </c>
      <c r="E638" s="84">
        <f ca="1">D638</f>
        <v>45862</v>
      </c>
      <c r="F638" s="66" t="str">
        <f>IF(C633&gt;C647,I638,IF(C633=C647,J638,IF(C633&lt;C647,K638)))</f>
        <v>leveling</v>
      </c>
      <c r="G638" s="24">
        <f>G640+G642+G644</f>
        <v>0</v>
      </c>
      <c r="H638" s="67"/>
      <c r="I638" s="66" t="str">
        <f>I$544</f>
        <v>increasing</v>
      </c>
      <c r="J638" s="66" t="str">
        <f t="shared" ref="J638:K638" si="18">J$544</f>
        <v>leveling</v>
      </c>
      <c r="K638" s="66" t="str">
        <f t="shared" si="18"/>
        <v>declining</v>
      </c>
    </row>
    <row r="639" spans="2:18" hidden="1" x14ac:dyDescent="0.3">
      <c r="B639" s="58" t="str">
        <f>B139</f>
        <v>Anxiety assessment 4 of 8</v>
      </c>
      <c r="E639" s="27"/>
      <c r="F639" s="2" t="str">
        <f>IF(F626&gt;F640,I$544,IF(F626=F640,J$544,IF(F626&lt;F640,K$544)))</f>
        <v>leveling</v>
      </c>
      <c r="I639" s="2" t="s">
        <v>115</v>
      </c>
      <c r="J639" s="2" t="s">
        <v>116</v>
      </c>
      <c r="K639" s="2" t="s">
        <v>117</v>
      </c>
      <c r="L639" s="2" t="str">
        <f>F639</f>
        <v>leveling</v>
      </c>
      <c r="M639" s="2" t="s">
        <v>121</v>
      </c>
      <c r="N639" s="2"/>
      <c r="P639" s="18" t="str">
        <f>CONCATENATE(I639,J639,K639,L639,M639)</f>
        <v xml:space="preserve">Compared to last time, your level of anxiety is leveling, </v>
      </c>
    </row>
    <row r="640" spans="2:18" hidden="1" x14ac:dyDescent="0.3">
      <c r="B640" s="17"/>
      <c r="C640" s="2" t="str">
        <f>IF(J140="","",J140)</f>
        <v/>
      </c>
      <c r="F640" s="2">
        <f>IF($C640=B$523,E$523,IF($C640=B$524,E$524,IF($C640=B$525,E$525,IF($C640=B$526,E$526,IF($C640=B$527,E$527,IF($C640="",0))))))</f>
        <v>0</v>
      </c>
      <c r="G640" s="24">
        <f>IF(C640="",0,1)</f>
        <v>0</v>
      </c>
    </row>
    <row r="641" spans="2:16" hidden="1" x14ac:dyDescent="0.3">
      <c r="B641" s="58" t="str">
        <f>B141</f>
        <v>Depression assessment 4 of 8</v>
      </c>
      <c r="F641" s="2" t="str">
        <f>IF(F628&gt;F642,I$544,IF(F628=F642,J$544,IF(F628&lt;F642,K$544)))</f>
        <v>leveling</v>
      </c>
      <c r="I641" s="2" t="s">
        <v>119</v>
      </c>
      <c r="J641" s="2" t="s">
        <v>72</v>
      </c>
      <c r="K641" s="2" t="s">
        <v>117</v>
      </c>
      <c r="L641" s="2" t="str">
        <f>F641</f>
        <v>leveling</v>
      </c>
      <c r="M641" s="2" t="s">
        <v>121</v>
      </c>
      <c r="N641" s="2"/>
      <c r="P641" s="18" t="str">
        <f>CONCATENATE(I641,J641,K641,L641,M641)</f>
        <v xml:space="preserve">your level of depression is leveling, </v>
      </c>
    </row>
    <row r="642" spans="2:16" hidden="1" x14ac:dyDescent="0.3">
      <c r="B642" s="17"/>
      <c r="C642" s="2" t="str">
        <f>IF(J142="","",J142)</f>
        <v/>
      </c>
      <c r="F642" s="2">
        <f>IF($C642=B$530,E$530,IF($C642=B$531,E$531,IF($C642=B$532,E$532,IF($C642=B$533,E$533,IF($C642=B$534,E$534,IF($C642="",0))))))</f>
        <v>0</v>
      </c>
      <c r="G642" s="24">
        <f t="shared" ref="G642:G644" si="19">IF(C642="",0,1)</f>
        <v>0</v>
      </c>
    </row>
    <row r="643" spans="2:16" hidden="1" x14ac:dyDescent="0.3">
      <c r="B643" s="58" t="str">
        <f>B143</f>
        <v>Addictiveness assessment 4 of 8</v>
      </c>
      <c r="F643" s="2" t="str">
        <f>IF(F630&gt;F644,I$544,IF(F630=F644,J$544,IF(F630&lt;F644,K$544)))</f>
        <v>leveling</v>
      </c>
      <c r="H643" s="2"/>
      <c r="I643" s="2" t="s">
        <v>120</v>
      </c>
      <c r="J643" s="2" t="s">
        <v>73</v>
      </c>
      <c r="K643" s="2" t="s">
        <v>117</v>
      </c>
      <c r="L643" s="2" t="str">
        <f>F643</f>
        <v>leveling</v>
      </c>
      <c r="M643" s="2" t="s">
        <v>118</v>
      </c>
      <c r="N643" s="2"/>
      <c r="P643" s="18" t="str">
        <f>CONCATENATE(I643,J643,K643,L643,M643)</f>
        <v xml:space="preserve">and your level of addictiveness is leveling. </v>
      </c>
    </row>
    <row r="644" spans="2:16" hidden="1" x14ac:dyDescent="0.3">
      <c r="B644" s="17"/>
      <c r="C644" s="2" t="str">
        <f>IF(J144="","",J144)</f>
        <v/>
      </c>
      <c r="F644" s="2">
        <f>IF($C644=B$537,E$537,IF($C644=B$538,E$538,IF($C644=B$539,E$539,IF($C644=B$540,E$540,IF($C644=B$541,E$541,IF($C644="",0))))))</f>
        <v>0</v>
      </c>
      <c r="G644" s="24">
        <f t="shared" si="19"/>
        <v>0</v>
      </c>
    </row>
    <row r="645" spans="2:16" hidden="1" x14ac:dyDescent="0.3">
      <c r="B645" s="17"/>
      <c r="C645" s="17"/>
      <c r="D645" s="17"/>
      <c r="E645" s="17"/>
      <c r="F645" s="17"/>
      <c r="G645" s="17"/>
      <c r="H645" s="17"/>
      <c r="I645" s="17"/>
      <c r="J645" s="17"/>
    </row>
    <row r="646" spans="2:16" hidden="1" x14ac:dyDescent="0.3">
      <c r="B646" s="69" t="str">
        <f>CONCATENATE(P639,P641,P643,P$603)</f>
        <v xml:space="preserve">Compared to last time, your level of anxiety is leveling, your level of depression is leveling, and your level of addictiveness is leveling. Stay the course for improving your wellness in the long run. </v>
      </c>
      <c r="C646" s="17"/>
      <c r="D646" s="17"/>
      <c r="E646" s="17"/>
      <c r="F646" s="17"/>
      <c r="G646" s="17"/>
      <c r="H646" s="17"/>
      <c r="I646" s="17"/>
      <c r="J646" s="17"/>
    </row>
    <row r="647" spans="2:16" hidden="1" x14ac:dyDescent="0.3">
      <c r="B647" s="69" t="str">
        <f>B633</f>
        <v>The more these levels decline, the better we are doing. Progress isn't necessarily linear. Leveling or increases may occur. An overall pattern of improvement should emerge as we stay the course.</v>
      </c>
      <c r="C647" s="69"/>
      <c r="D647" s="17"/>
      <c r="E647" s="17"/>
      <c r="F647" s="17"/>
      <c r="G647" s="17"/>
      <c r="H647" s="17"/>
      <c r="I647" s="17"/>
      <c r="J647" s="17"/>
    </row>
    <row r="648" spans="2:16" hidden="1" x14ac:dyDescent="0.3">
      <c r="B648" s="68" t="str">
        <f>IF(G638=3,B646,B647)</f>
        <v>The more these levels decline, the better we are doing. Progress isn't necessarily linear. Leveling or increases may occur. An overall pattern of improvement should emerge as we stay the course.</v>
      </c>
      <c r="C648" s="17"/>
      <c r="D648" s="17"/>
      <c r="E648" s="17"/>
      <c r="F648" s="17"/>
      <c r="G648" s="17"/>
      <c r="H648" s="17"/>
      <c r="I648" s="17"/>
      <c r="J648" s="17"/>
      <c r="K648" s="17"/>
      <c r="L648" s="17"/>
      <c r="M648" s="17"/>
      <c r="N648" s="17"/>
      <c r="O648" s="17"/>
      <c r="P648" s="17"/>
    </row>
    <row r="649" spans="2:16" hidden="1" x14ac:dyDescent="0.3">
      <c r="B649" s="17"/>
      <c r="E649" s="18"/>
    </row>
    <row r="650" spans="2:16" hidden="1" x14ac:dyDescent="0.3">
      <c r="B650" s="17"/>
      <c r="E650" s="18"/>
    </row>
    <row r="651" spans="2:16" hidden="1" x14ac:dyDescent="0.3">
      <c r="B651" s="47" t="s">
        <v>77</v>
      </c>
    </row>
    <row r="652" spans="2:16" hidden="1" x14ac:dyDescent="0.3">
      <c r="B652" s="17" t="str">
        <f>B149</f>
        <v>Milestone 5</v>
      </c>
      <c r="D652" s="66">
        <f ca="1">IF(J165="",D638+7,J165)</f>
        <v>45869</v>
      </c>
      <c r="E652" s="84">
        <f ca="1">D652</f>
        <v>45869</v>
      </c>
      <c r="F652" s="66" t="str">
        <f>IF(C647&gt;C661,I652,IF(C647=C661,J652,IF(C647&lt;C661,K652)))</f>
        <v>leveling</v>
      </c>
      <c r="G652" s="24">
        <f>G654+G656+G658</f>
        <v>0</v>
      </c>
      <c r="H652" s="67"/>
      <c r="I652" s="66" t="str">
        <f>I$544</f>
        <v>increasing</v>
      </c>
      <c r="J652" s="66" t="str">
        <f t="shared" ref="J652:K652" si="20">J$544</f>
        <v>leveling</v>
      </c>
      <c r="K652" s="66" t="str">
        <f t="shared" si="20"/>
        <v>declining</v>
      </c>
    </row>
    <row r="653" spans="2:16" hidden="1" x14ac:dyDescent="0.3">
      <c r="B653" s="58" t="str">
        <f>B153</f>
        <v>Anxiety assessment 5 of 8</v>
      </c>
      <c r="E653" s="27"/>
      <c r="F653" s="2" t="str">
        <f>IF(F640&gt;F654,I$544,IF(F640=F654,J$544,IF(F640&lt;F654,K$544)))</f>
        <v>leveling</v>
      </c>
      <c r="I653" s="2" t="s">
        <v>115</v>
      </c>
      <c r="J653" s="2" t="s">
        <v>116</v>
      </c>
      <c r="K653" s="2" t="s">
        <v>117</v>
      </c>
      <c r="L653" s="2" t="str">
        <f>F653</f>
        <v>leveling</v>
      </c>
      <c r="M653" s="2" t="s">
        <v>121</v>
      </c>
      <c r="N653" s="2"/>
      <c r="P653" s="18" t="str">
        <f>CONCATENATE(I653,J653,K653,L653,M653)</f>
        <v xml:space="preserve">Compared to last time, your level of anxiety is leveling, </v>
      </c>
    </row>
    <row r="654" spans="2:16" hidden="1" x14ac:dyDescent="0.3">
      <c r="B654" s="17"/>
      <c r="C654" s="2" t="str">
        <f>IF(J154="","",J154)</f>
        <v/>
      </c>
      <c r="F654" s="2">
        <f>IF($C654=B$523,E$523,IF($C654=B$524,E$524,IF($C654=B$525,E$525,IF($C654=B$526,E$526,IF($C654=B$527,E$527,IF($C654="",0))))))</f>
        <v>0</v>
      </c>
      <c r="G654" s="24">
        <f>IF(C654="",0,1)</f>
        <v>0</v>
      </c>
    </row>
    <row r="655" spans="2:16" hidden="1" x14ac:dyDescent="0.3">
      <c r="B655" s="58" t="str">
        <f>B155</f>
        <v>Depression assessment 5 of 8</v>
      </c>
      <c r="F655" s="2" t="str">
        <f>IF(F642&gt;F656,I$544,IF(F642=F656,J$544,IF(F642&lt;F656,K$544)))</f>
        <v>leveling</v>
      </c>
      <c r="H655" s="2"/>
      <c r="I655" s="2" t="s">
        <v>119</v>
      </c>
      <c r="J655" s="2" t="s">
        <v>72</v>
      </c>
      <c r="K655" s="2" t="s">
        <v>117</v>
      </c>
      <c r="L655" s="2" t="str">
        <f>F655</f>
        <v>leveling</v>
      </c>
      <c r="M655" s="2" t="s">
        <v>121</v>
      </c>
      <c r="N655" s="2"/>
      <c r="P655" s="18" t="str">
        <f>CONCATENATE(I655,J655,K655,L655,M655)</f>
        <v xml:space="preserve">your level of depression is leveling, </v>
      </c>
    </row>
    <row r="656" spans="2:16" hidden="1" x14ac:dyDescent="0.3">
      <c r="B656" s="17"/>
      <c r="C656" s="2" t="str">
        <f>IF(J156="","",J156)</f>
        <v/>
      </c>
      <c r="F656" s="2">
        <f>IF($C656=B$530,E$530,IF($C656=B$531,E$531,IF($C656=B$532,E$532,IF($C656=B$533,E$533,IF($C656=B$534,E$534,IF($C656="",0))))))</f>
        <v>0</v>
      </c>
      <c r="G656" s="24">
        <f>IF(C656="",0,1)</f>
        <v>0</v>
      </c>
    </row>
    <row r="657" spans="2:16" hidden="1" x14ac:dyDescent="0.3">
      <c r="B657" s="58" t="str">
        <f>B157</f>
        <v>Addictiveness assessment 5 of 8</v>
      </c>
      <c r="F657" s="2" t="str">
        <f>IF(F644&gt;F658,I$544,IF(F644=F658,J$544,IF(F644&lt;F658,K$544)))</f>
        <v>leveling</v>
      </c>
      <c r="H657" s="2"/>
      <c r="I657" s="2" t="s">
        <v>120</v>
      </c>
      <c r="J657" s="2" t="s">
        <v>73</v>
      </c>
      <c r="K657" s="2" t="s">
        <v>117</v>
      </c>
      <c r="L657" s="2" t="str">
        <f>F657</f>
        <v>leveling</v>
      </c>
      <c r="M657" s="2" t="s">
        <v>118</v>
      </c>
      <c r="N657" s="2"/>
      <c r="P657" s="18" t="str">
        <f>CONCATENATE(I657,J657,K657,L657,M657)</f>
        <v xml:space="preserve">and your level of addictiveness is leveling. </v>
      </c>
    </row>
    <row r="658" spans="2:16" hidden="1" x14ac:dyDescent="0.3">
      <c r="B658" s="17"/>
      <c r="C658" s="2" t="str">
        <f>IF(J158="","",J158)</f>
        <v/>
      </c>
      <c r="F658" s="2">
        <f>IF($C658=B$537,E$537,IF($C658=B$538,E$538,IF($C658=B$539,E$539,IF($C658=B$540,E$540,IF($C658=B$541,E$541,IF($C658="",0))))))</f>
        <v>0</v>
      </c>
      <c r="G658" s="24">
        <f>IF(C658="",0,1)</f>
        <v>0</v>
      </c>
    </row>
    <row r="659" spans="2:16" hidden="1" x14ac:dyDescent="0.3">
      <c r="B659" s="17"/>
      <c r="C659" s="17"/>
      <c r="D659" s="17"/>
      <c r="E659" s="17"/>
      <c r="F659" s="17"/>
      <c r="G659" s="17"/>
      <c r="H659" s="17"/>
      <c r="I659" s="17"/>
    </row>
    <row r="660" spans="2:16" hidden="1" x14ac:dyDescent="0.3">
      <c r="B660" s="69" t="str">
        <f>CONCATENATE(P653,P655,P657,P$603)</f>
        <v xml:space="preserve">Compared to last time, your level of anxiety is leveling, your level of depression is leveling, and your level of addictiveness is leveling. Stay the course for improving your wellness in the long run. </v>
      </c>
      <c r="C660" s="17"/>
      <c r="D660" s="17"/>
      <c r="E660" s="17"/>
      <c r="F660" s="17"/>
      <c r="G660" s="17"/>
      <c r="H660" s="17"/>
      <c r="I660" s="17"/>
    </row>
    <row r="661" spans="2:16" hidden="1" x14ac:dyDescent="0.3">
      <c r="B661" s="69" t="str">
        <f>B647</f>
        <v>The more these levels decline, the better we are doing. Progress isn't necessarily linear. Leveling or increases may occur. An overall pattern of improvement should emerge as we stay the course.</v>
      </c>
      <c r="C661" s="17"/>
      <c r="D661" s="17"/>
      <c r="E661" s="17"/>
      <c r="F661" s="17"/>
      <c r="G661" s="17"/>
      <c r="H661" s="17"/>
      <c r="I661" s="17"/>
    </row>
    <row r="662" spans="2:16" hidden="1" x14ac:dyDescent="0.3">
      <c r="B662" s="68" t="str">
        <f>IF(G652=3,B660,B661)</f>
        <v>The more these levels decline, the better we are doing. Progress isn't necessarily linear. Leveling or increases may occur. An overall pattern of improvement should emerge as we stay the course.</v>
      </c>
      <c r="C662" s="17"/>
      <c r="D662" s="17"/>
      <c r="E662" s="17"/>
      <c r="F662" s="17"/>
      <c r="G662" s="17"/>
      <c r="H662" s="17"/>
      <c r="I662" s="17"/>
      <c r="J662" s="17"/>
      <c r="K662" s="17"/>
      <c r="L662" s="17"/>
      <c r="M662" s="17"/>
      <c r="N662" s="17"/>
      <c r="O662" s="17"/>
    </row>
    <row r="663" spans="2:16" hidden="1" x14ac:dyDescent="0.3">
      <c r="B663" s="17"/>
    </row>
    <row r="664" spans="2:16" hidden="1" x14ac:dyDescent="0.3">
      <c r="B664" s="17"/>
    </row>
    <row r="665" spans="2:16" hidden="1" x14ac:dyDescent="0.3">
      <c r="B665" s="47" t="s">
        <v>77</v>
      </c>
    </row>
    <row r="666" spans="2:16" hidden="1" x14ac:dyDescent="0.3">
      <c r="B666" s="17" t="str">
        <f>B163</f>
        <v>Milestone 6</v>
      </c>
      <c r="D666" s="66">
        <f ca="1">IF(J179="",D652+7,J179)</f>
        <v>45876</v>
      </c>
      <c r="E666" s="84">
        <f ca="1">D666</f>
        <v>45876</v>
      </c>
      <c r="F666" s="66" t="str">
        <f>IF(C661&gt;C675,I666,IF(C661=C675,J666,IF(C661&lt;C675,K666)))</f>
        <v>leveling</v>
      </c>
      <c r="G666" s="24">
        <f>G668+G670+G672</f>
        <v>0</v>
      </c>
      <c r="H666" s="67"/>
      <c r="I666" s="66" t="str">
        <f>I$544</f>
        <v>increasing</v>
      </c>
      <c r="J666" s="66" t="str">
        <f t="shared" ref="J666:K666" si="21">J$544</f>
        <v>leveling</v>
      </c>
      <c r="K666" s="66" t="str">
        <f t="shared" si="21"/>
        <v>declining</v>
      </c>
    </row>
    <row r="667" spans="2:16" hidden="1" x14ac:dyDescent="0.3">
      <c r="B667" s="58" t="str">
        <f>B167</f>
        <v>Anxiety assessment 6 of 8</v>
      </c>
      <c r="E667" s="27"/>
      <c r="F667" s="2" t="str">
        <f>IF(F654&gt;F668,I$544,IF(F654=F668,J$544,IF(F654&lt;F668,K$544)))</f>
        <v>leveling</v>
      </c>
      <c r="I667" s="2" t="s">
        <v>115</v>
      </c>
      <c r="J667" s="2" t="s">
        <v>116</v>
      </c>
      <c r="K667" s="2" t="s">
        <v>117</v>
      </c>
      <c r="L667" s="2" t="str">
        <f>F667</f>
        <v>leveling</v>
      </c>
      <c r="M667" s="2" t="s">
        <v>121</v>
      </c>
      <c r="N667" s="2"/>
      <c r="P667" s="18" t="str">
        <f>CONCATENATE(I667,J667,K667,L667,M667)</f>
        <v xml:space="preserve">Compared to last time, your level of anxiety is leveling, </v>
      </c>
    </row>
    <row r="668" spans="2:16" hidden="1" x14ac:dyDescent="0.3">
      <c r="B668" s="17"/>
      <c r="C668" s="2" t="str">
        <f>IF(J168="","",J168)</f>
        <v/>
      </c>
      <c r="F668" s="2">
        <f>IF($C668=B$523,E$523,IF($C668=B$524,E$524,IF($C668=B$525,E$525,IF($C668=B$526,E$526,IF($C668=B$527,E$527,IF($C668="",0))))))</f>
        <v>0</v>
      </c>
      <c r="G668" s="24">
        <f>IF(C668="",0,1)</f>
        <v>0</v>
      </c>
    </row>
    <row r="669" spans="2:16" hidden="1" x14ac:dyDescent="0.3">
      <c r="B669" s="58" t="str">
        <f>B169</f>
        <v>Depression assessment 6 of 8</v>
      </c>
      <c r="F669" s="2" t="str">
        <f>IF(F656&gt;F670,I$544,IF(F656=F670,J$544,IF(F656&lt;F670,K$544)))</f>
        <v>leveling</v>
      </c>
      <c r="H669" s="2"/>
      <c r="I669" s="2" t="s">
        <v>119</v>
      </c>
      <c r="J669" s="2" t="s">
        <v>72</v>
      </c>
      <c r="K669" s="2" t="s">
        <v>117</v>
      </c>
      <c r="L669" s="2" t="str">
        <f>F669</f>
        <v>leveling</v>
      </c>
      <c r="M669" s="2" t="s">
        <v>121</v>
      </c>
      <c r="N669" s="2"/>
      <c r="P669" s="18" t="str">
        <f>CONCATENATE(I669,J669,K669,L669,M669)</f>
        <v xml:space="preserve">your level of depression is leveling, </v>
      </c>
    </row>
    <row r="670" spans="2:16" hidden="1" x14ac:dyDescent="0.3">
      <c r="B670" s="17"/>
      <c r="C670" s="2" t="str">
        <f>IF(J170="","",J170)</f>
        <v/>
      </c>
      <c r="F670" s="2">
        <f>IF($C670=B$530,E$530,IF($C670=B$531,E$531,IF($C670=B$532,E$532,IF($C670=B$533,E$533,IF($C670=B$534,E$534,IF($C670="",0))))))</f>
        <v>0</v>
      </c>
      <c r="G670" s="24">
        <f>IF(C670="",0,1)</f>
        <v>0</v>
      </c>
    </row>
    <row r="671" spans="2:16" hidden="1" x14ac:dyDescent="0.3">
      <c r="B671" s="58" t="str">
        <f>B171</f>
        <v>Addictiveness assessment 6 of 8</v>
      </c>
      <c r="F671" s="2" t="str">
        <f>IF(F658&gt;F672,I$544,IF(F658=F672,J$544,IF(F658&lt;F672,K$544)))</f>
        <v>leveling</v>
      </c>
      <c r="H671" s="2"/>
      <c r="I671" s="2" t="s">
        <v>120</v>
      </c>
      <c r="J671" s="2" t="s">
        <v>73</v>
      </c>
      <c r="K671" s="2" t="s">
        <v>117</v>
      </c>
      <c r="L671" s="2" t="str">
        <f>F671</f>
        <v>leveling</v>
      </c>
      <c r="M671" s="2" t="s">
        <v>118</v>
      </c>
      <c r="N671" s="2"/>
      <c r="P671" s="18" t="str">
        <f>CONCATENATE(I671,J671,K671,L671,M671)</f>
        <v xml:space="preserve">and your level of addictiveness is leveling. </v>
      </c>
    </row>
    <row r="672" spans="2:16" hidden="1" x14ac:dyDescent="0.3">
      <c r="B672" s="17"/>
      <c r="C672" s="2" t="str">
        <f>IF(J172="","",J172)</f>
        <v/>
      </c>
      <c r="F672" s="2">
        <f>IF($C672=B$537,E$537,IF($C672=B$538,E$538,IF($C672=B$539,E$539,IF($C672=B$540,E$540,IF($C672=B$541,E$541,IF($C672="",0))))))</f>
        <v>0</v>
      </c>
      <c r="G672" s="24">
        <f>IF(C672="",0,1)</f>
        <v>0</v>
      </c>
    </row>
    <row r="673" spans="2:16" hidden="1" x14ac:dyDescent="0.3">
      <c r="B673" s="17"/>
      <c r="C673" s="17"/>
      <c r="D673" s="17"/>
      <c r="E673" s="17"/>
      <c r="F673" s="17"/>
      <c r="G673" s="17"/>
      <c r="H673" s="17"/>
      <c r="I673" s="17"/>
      <c r="J673" s="17"/>
      <c r="K673" s="17"/>
    </row>
    <row r="674" spans="2:16" hidden="1" x14ac:dyDescent="0.3">
      <c r="B674" s="69" t="str">
        <f>CONCATENATE(P667,P669,P671,P$603)</f>
        <v xml:space="preserve">Compared to last time, your level of anxiety is leveling, your level of depression is leveling, and your level of addictiveness is leveling. Stay the course for improving your wellness in the long run. </v>
      </c>
      <c r="C674" s="17"/>
      <c r="D674" s="17"/>
      <c r="E674" s="17"/>
      <c r="F674" s="17"/>
      <c r="G674" s="17"/>
      <c r="H674" s="17"/>
      <c r="I674" s="17"/>
      <c r="J674" s="17"/>
      <c r="K674" s="17"/>
    </row>
    <row r="675" spans="2:16" hidden="1" x14ac:dyDescent="0.3">
      <c r="B675" s="69" t="str">
        <f>B661</f>
        <v>The more these levels decline, the better we are doing. Progress isn't necessarily linear. Leveling or increases may occur. An overall pattern of improvement should emerge as we stay the course.</v>
      </c>
      <c r="C675" s="17"/>
      <c r="D675" s="17"/>
      <c r="E675" s="17"/>
      <c r="F675" s="17"/>
      <c r="G675" s="17"/>
      <c r="H675" s="17"/>
      <c r="I675" s="17"/>
      <c r="J675" s="17"/>
      <c r="K675" s="17"/>
    </row>
    <row r="676" spans="2:16" hidden="1" x14ac:dyDescent="0.3">
      <c r="B676" s="68" t="str">
        <f>IF(G666=3,B674,B675)</f>
        <v>The more these levels decline, the better we are doing. Progress isn't necessarily linear. Leveling or increases may occur. An overall pattern of improvement should emerge as we stay the course.</v>
      </c>
      <c r="C676" s="17"/>
      <c r="D676" s="17"/>
      <c r="E676" s="17"/>
      <c r="F676" s="17"/>
      <c r="G676" s="17"/>
      <c r="H676" s="17"/>
      <c r="I676" s="17"/>
      <c r="J676" s="17"/>
      <c r="K676" s="17"/>
      <c r="L676" s="17"/>
      <c r="M676" s="17"/>
      <c r="N676" s="17"/>
      <c r="O676" s="17"/>
    </row>
    <row r="677" spans="2:16" hidden="1" x14ac:dyDescent="0.3">
      <c r="B677" s="17"/>
    </row>
    <row r="678" spans="2:16" hidden="1" x14ac:dyDescent="0.3">
      <c r="B678" s="17"/>
    </row>
    <row r="679" spans="2:16" hidden="1" x14ac:dyDescent="0.3">
      <c r="B679" s="47" t="s">
        <v>77</v>
      </c>
    </row>
    <row r="680" spans="2:16" hidden="1" x14ac:dyDescent="0.3">
      <c r="B680" s="17" t="str">
        <f>B177</f>
        <v>Milestone 7</v>
      </c>
      <c r="D680" s="66">
        <f ca="1">IF(J193="",D666+7,J193)</f>
        <v>45883</v>
      </c>
      <c r="E680" s="84">
        <f ca="1">D680</f>
        <v>45883</v>
      </c>
      <c r="F680" s="66" t="str">
        <f>IF(C675&gt;C689,I680,IF(C675=C689,J680,IF(C675&lt;C689,K680)))</f>
        <v>leveling</v>
      </c>
      <c r="G680" s="24">
        <f>G682+G684+G686</f>
        <v>0</v>
      </c>
      <c r="H680" s="67"/>
      <c r="I680" s="66" t="str">
        <f>I$544</f>
        <v>increasing</v>
      </c>
      <c r="J680" s="66" t="str">
        <f t="shared" ref="J680:K694" si="22">J$544</f>
        <v>leveling</v>
      </c>
      <c r="K680" s="66" t="str">
        <f t="shared" si="22"/>
        <v>declining</v>
      </c>
    </row>
    <row r="681" spans="2:16" hidden="1" x14ac:dyDescent="0.3">
      <c r="B681" s="58" t="str">
        <f>B181</f>
        <v>Anxiety assessment 7 of 8</v>
      </c>
      <c r="E681" s="27"/>
      <c r="F681" s="2" t="str">
        <f>IF(F668&gt;F682,I$544,IF(F668=F682,J$544,IF(F668&lt;F682,K$544)))</f>
        <v>leveling</v>
      </c>
      <c r="I681" s="2" t="s">
        <v>115</v>
      </c>
      <c r="J681" s="2" t="s">
        <v>116</v>
      </c>
      <c r="K681" s="2" t="s">
        <v>117</v>
      </c>
      <c r="L681" s="2" t="str">
        <f>F681</f>
        <v>leveling</v>
      </c>
      <c r="M681" s="2" t="s">
        <v>121</v>
      </c>
      <c r="N681" s="2"/>
      <c r="P681" s="18" t="str">
        <f>CONCATENATE(I681,J681,K681,L681,M681)</f>
        <v xml:space="preserve">Compared to last time, your level of anxiety is leveling, </v>
      </c>
    </row>
    <row r="682" spans="2:16" hidden="1" x14ac:dyDescent="0.3">
      <c r="B682" s="17"/>
      <c r="C682" s="2" t="str">
        <f>IF(J182="","",J182)</f>
        <v/>
      </c>
      <c r="F682" s="2">
        <f>IF($C682=B$523,E$523,IF($C682=B$524,E$524,IF($C682=B$525,E$525,IF($C682=B$526,E$526,IF($C682=B$527,E$527,IF($C682="",0))))))</f>
        <v>0</v>
      </c>
      <c r="G682" s="24">
        <f>IF(C682="",0,1)</f>
        <v>0</v>
      </c>
    </row>
    <row r="683" spans="2:16" hidden="1" x14ac:dyDescent="0.3">
      <c r="B683" s="58" t="str">
        <f>B183</f>
        <v>Depression assessment 7 of 8</v>
      </c>
      <c r="F683" s="2" t="str">
        <f>IF(F670&gt;F684,I$544,IF(F670=F684,J$544,IF(F670&lt;F684,K$544)))</f>
        <v>leveling</v>
      </c>
      <c r="H683" s="2"/>
      <c r="I683" s="2" t="s">
        <v>119</v>
      </c>
      <c r="J683" s="2" t="s">
        <v>72</v>
      </c>
      <c r="K683" s="2" t="s">
        <v>117</v>
      </c>
      <c r="L683" s="2" t="str">
        <f>F683</f>
        <v>leveling</v>
      </c>
      <c r="M683" s="2" t="s">
        <v>121</v>
      </c>
      <c r="N683" s="2"/>
      <c r="P683" s="18" t="str">
        <f>CONCATENATE(I683,J683,K683,L683,M683)</f>
        <v xml:space="preserve">your level of depression is leveling, </v>
      </c>
    </row>
    <row r="684" spans="2:16" hidden="1" x14ac:dyDescent="0.3">
      <c r="B684" s="17"/>
      <c r="C684" s="2" t="str">
        <f>IF(J184="","",J184)</f>
        <v/>
      </c>
      <c r="F684" s="2">
        <f>IF($C684=B$530,E$530,IF($C684=B$531,E$531,IF($C684=B$532,E$532,IF($C684=B$533,E$533,IF($C684=B$534,E$534,IF($C684="",0))))))</f>
        <v>0</v>
      </c>
      <c r="G684" s="24">
        <f>IF(C684="",0,1)</f>
        <v>0</v>
      </c>
    </row>
    <row r="685" spans="2:16" hidden="1" x14ac:dyDescent="0.3">
      <c r="B685" s="58" t="str">
        <f>B185</f>
        <v>Addictiveness assessment 7 of 8</v>
      </c>
      <c r="F685" s="2" t="str">
        <f>IF(F672&gt;F686,I$544,IF(F672=F686,J$544,IF(F672&lt;F686,K$544)))</f>
        <v>leveling</v>
      </c>
      <c r="H685" s="2"/>
      <c r="I685" s="2" t="s">
        <v>120</v>
      </c>
      <c r="J685" s="2" t="s">
        <v>73</v>
      </c>
      <c r="K685" s="2" t="s">
        <v>117</v>
      </c>
      <c r="L685" s="2" t="str">
        <f>F685</f>
        <v>leveling</v>
      </c>
      <c r="M685" s="2" t="s">
        <v>118</v>
      </c>
      <c r="N685" s="2"/>
      <c r="P685" s="18" t="str">
        <f>CONCATENATE(I685,J685,K685,L685,M685)</f>
        <v xml:space="preserve">and your level of addictiveness is leveling. </v>
      </c>
    </row>
    <row r="686" spans="2:16" hidden="1" x14ac:dyDescent="0.3">
      <c r="B686" s="17"/>
      <c r="C686" s="2" t="str">
        <f>IF(J186="","",J186)</f>
        <v/>
      </c>
      <c r="F686" s="2">
        <f>IF($C686=B$537,E$537,IF($C686=B$538,E$538,IF($C686=B$539,E$539,IF($C686=B$540,E$540,IF($C686=B$541,E$541,IF($C686="",0))))))</f>
        <v>0</v>
      </c>
      <c r="G686" s="24">
        <f>IF(C686="",0,1)</f>
        <v>0</v>
      </c>
    </row>
    <row r="687" spans="2:16" hidden="1" x14ac:dyDescent="0.3">
      <c r="B687" s="17"/>
      <c r="C687" s="17"/>
      <c r="D687" s="17"/>
      <c r="E687" s="17"/>
      <c r="F687" s="17"/>
      <c r="G687" s="17"/>
      <c r="H687" s="17"/>
      <c r="I687" s="17"/>
      <c r="J687" s="17"/>
      <c r="K687" s="17"/>
      <c r="L687" s="17"/>
    </row>
    <row r="688" spans="2:16" hidden="1" x14ac:dyDescent="0.3">
      <c r="B688" s="69" t="str">
        <f>CONCATENATE(P681,P683,P685,P$603)</f>
        <v xml:space="preserve">Compared to last time, your level of anxiety is leveling, your level of depression is leveling, and your level of addictiveness is leveling. Stay the course for improving your wellness in the long run. </v>
      </c>
      <c r="C688" s="17"/>
      <c r="D688" s="17"/>
      <c r="E688" s="17"/>
      <c r="F688" s="17"/>
      <c r="G688" s="17"/>
      <c r="H688" s="17"/>
      <c r="I688" s="17"/>
      <c r="J688" s="17"/>
      <c r="K688" s="17"/>
      <c r="L688" s="17"/>
    </row>
    <row r="689" spans="2:16" hidden="1" x14ac:dyDescent="0.3">
      <c r="B689" s="69" t="str">
        <f>B675</f>
        <v>The more these levels decline, the better we are doing. Progress isn't necessarily linear. Leveling or increases may occur. An overall pattern of improvement should emerge as we stay the course.</v>
      </c>
      <c r="C689" s="17"/>
      <c r="D689" s="17"/>
      <c r="E689" s="17"/>
      <c r="F689" s="17"/>
      <c r="G689" s="17"/>
      <c r="H689" s="17"/>
      <c r="I689" s="17"/>
      <c r="J689" s="17"/>
      <c r="K689" s="17"/>
      <c r="L689" s="17"/>
    </row>
    <row r="690" spans="2:16" hidden="1" x14ac:dyDescent="0.3">
      <c r="B690" s="68" t="str">
        <f>IF(G680=3,B688,B689)</f>
        <v>The more these levels decline, the better we are doing. Progress isn't necessarily linear. Leveling or increases may occur. An overall pattern of improvement should emerge as we stay the course.</v>
      </c>
      <c r="C690" s="17"/>
      <c r="D690" s="17"/>
      <c r="E690" s="17"/>
      <c r="F690" s="17"/>
      <c r="G690" s="17"/>
      <c r="H690" s="17"/>
      <c r="I690" s="17"/>
      <c r="J690" s="17"/>
      <c r="K690" s="17"/>
      <c r="L690" s="17"/>
      <c r="M690" s="17"/>
      <c r="N690" s="17"/>
      <c r="O690" s="17"/>
    </row>
    <row r="691" spans="2:16" hidden="1" x14ac:dyDescent="0.3">
      <c r="B691" s="17"/>
    </row>
    <row r="692" spans="2:16" hidden="1" x14ac:dyDescent="0.3">
      <c r="B692" s="17"/>
    </row>
    <row r="693" spans="2:16" hidden="1" x14ac:dyDescent="0.3">
      <c r="B693" s="47" t="s">
        <v>77</v>
      </c>
    </row>
    <row r="694" spans="2:16" hidden="1" x14ac:dyDescent="0.3">
      <c r="B694" s="17" t="str">
        <f>B191</f>
        <v>Milestone 8</v>
      </c>
      <c r="D694" s="66">
        <f ca="1">IF(J207="",D680+7,J207)</f>
        <v>45890</v>
      </c>
      <c r="E694" s="84">
        <f ca="1">D694</f>
        <v>45890</v>
      </c>
      <c r="F694" s="66" t="str">
        <f>IF(C689&gt;C703,I694,IF(C689=C703,J694,IF(C689&lt;C703,K694)))</f>
        <v>leveling</v>
      </c>
      <c r="G694" s="24">
        <f>G696+G698+G700</f>
        <v>0</v>
      </c>
      <c r="H694" s="67"/>
      <c r="I694" s="66" t="str">
        <f>I$544</f>
        <v>increasing</v>
      </c>
      <c r="J694" s="66" t="str">
        <f t="shared" si="22"/>
        <v>leveling</v>
      </c>
      <c r="K694" s="66" t="str">
        <f t="shared" si="22"/>
        <v>declining</v>
      </c>
    </row>
    <row r="695" spans="2:16" hidden="1" x14ac:dyDescent="0.3">
      <c r="B695" s="58" t="str">
        <f>B195</f>
        <v>Anxiety assessment 8 of 8</v>
      </c>
      <c r="E695" s="27"/>
      <c r="F695" s="2" t="str">
        <f>IF(F682&gt;F696,I$544,IF(F682=F696,J$544,IF(F682&lt;F696,K$544)))</f>
        <v>leveling</v>
      </c>
      <c r="I695" s="2" t="s">
        <v>115</v>
      </c>
      <c r="J695" s="2" t="s">
        <v>116</v>
      </c>
      <c r="K695" s="2" t="s">
        <v>117</v>
      </c>
      <c r="L695" s="2" t="str">
        <f>F695</f>
        <v>leveling</v>
      </c>
      <c r="M695" s="2" t="s">
        <v>121</v>
      </c>
      <c r="N695" s="2"/>
      <c r="P695" s="18" t="str">
        <f>CONCATENATE(I695,J695,K695,L695,M695)</f>
        <v xml:space="preserve">Compared to last time, your level of anxiety is leveling, </v>
      </c>
    </row>
    <row r="696" spans="2:16" hidden="1" x14ac:dyDescent="0.3">
      <c r="B696" s="17"/>
      <c r="C696" s="2" t="str">
        <f>IF(J196="","",J196)</f>
        <v/>
      </c>
      <c r="F696" s="2">
        <f>IF($C696=B$523,E$523,IF($C696=B$524,E$524,IF($C696=B$525,E$525,IF($C696=B$526,E$526,IF($C696=B$527,E$527,IF($C696="",0))))))</f>
        <v>0</v>
      </c>
      <c r="G696" s="24">
        <f>IF(C696="",0,1)</f>
        <v>0</v>
      </c>
    </row>
    <row r="697" spans="2:16" hidden="1" x14ac:dyDescent="0.3">
      <c r="B697" s="58" t="str">
        <f>B197</f>
        <v>Depression assessment 8 of 8</v>
      </c>
      <c r="F697" s="2" t="str">
        <f>IF(F684&gt;F698,I$544,IF(F684=F698,J$544,IF(F684&lt;F698,K$544)))</f>
        <v>leveling</v>
      </c>
      <c r="H697" s="2"/>
      <c r="I697" s="2" t="s">
        <v>119</v>
      </c>
      <c r="J697" s="2" t="s">
        <v>72</v>
      </c>
      <c r="K697" s="2" t="s">
        <v>117</v>
      </c>
      <c r="L697" s="2" t="str">
        <f>F697</f>
        <v>leveling</v>
      </c>
      <c r="M697" s="2" t="s">
        <v>121</v>
      </c>
      <c r="N697" s="2"/>
      <c r="P697" s="18" t="str">
        <f>CONCATENATE(I697,J697,K697,L697,M697)</f>
        <v xml:space="preserve">your level of depression is leveling, </v>
      </c>
    </row>
    <row r="698" spans="2:16" hidden="1" x14ac:dyDescent="0.3">
      <c r="B698" s="17"/>
      <c r="C698" s="2" t="str">
        <f>IF(J198="","",J198)</f>
        <v/>
      </c>
      <c r="F698" s="2">
        <f>IF($C698=B$530,E$530,IF($C698=B$531,E$531,IF($C698=B$532,E$532,IF($C698=B$533,E$533,IF($C698=B$534,E$534,IF($C698="",0))))))</f>
        <v>0</v>
      </c>
      <c r="G698" s="24">
        <f>IF(C698="",0,1)</f>
        <v>0</v>
      </c>
    </row>
    <row r="699" spans="2:16" hidden="1" x14ac:dyDescent="0.3">
      <c r="B699" s="58" t="str">
        <f>B199</f>
        <v>Addictiveness assessment 8 of 8</v>
      </c>
      <c r="F699" s="2" t="str">
        <f>IF(F686&gt;F700,I$544,IF(F686=F700,J$544,IF(F686&lt;F700,K$544)))</f>
        <v>leveling</v>
      </c>
      <c r="H699" s="2"/>
      <c r="I699" s="2" t="s">
        <v>120</v>
      </c>
      <c r="J699" s="2" t="s">
        <v>73</v>
      </c>
      <c r="K699" s="2" t="s">
        <v>117</v>
      </c>
      <c r="L699" s="2" t="str">
        <f>F699</f>
        <v>leveling</v>
      </c>
      <c r="M699" s="2" t="s">
        <v>118</v>
      </c>
      <c r="N699" s="2"/>
      <c r="P699" s="18" t="str">
        <f>CONCATENATE(I699,J699,K699,L699,M699)</f>
        <v xml:space="preserve">and your level of addictiveness is leveling. </v>
      </c>
    </row>
    <row r="700" spans="2:16" hidden="1" x14ac:dyDescent="0.3">
      <c r="B700" s="17"/>
      <c r="C700" s="2" t="str">
        <f>IF(J200="","",J200)</f>
        <v/>
      </c>
      <c r="F700" s="2">
        <f>IF($C700=B$537,E$537,IF($C700=B$538,E$538,IF($C700=B$539,E$539,IF($C700=B$540,E$540,IF($C700=B$541,E$541,IF($C700="",0))))))</f>
        <v>0</v>
      </c>
      <c r="G700" s="24">
        <f>IF(C700="",0,1)</f>
        <v>0</v>
      </c>
    </row>
    <row r="701" spans="2:16" hidden="1" x14ac:dyDescent="0.3">
      <c r="B701" s="17"/>
      <c r="C701" s="17"/>
      <c r="D701" s="17"/>
      <c r="E701" s="17"/>
      <c r="G701" s="17"/>
      <c r="H701" s="17"/>
      <c r="I701" s="17"/>
      <c r="J701" s="17"/>
    </row>
    <row r="702" spans="2:16" hidden="1" x14ac:dyDescent="0.3">
      <c r="B702" s="69" t="str">
        <f>CONCATENATE(P695,P697,P699,P$603)</f>
        <v xml:space="preserve">Compared to last time, your level of anxiety is leveling, your level of depression is leveling, and your level of addictiveness is leveling. Stay the course for improving your wellness in the long run. </v>
      </c>
      <c r="C702" s="17"/>
      <c r="D702" s="17"/>
      <c r="E702" s="17"/>
      <c r="F702" s="17"/>
      <c r="G702" s="17"/>
      <c r="H702" s="17"/>
      <c r="I702" s="17"/>
      <c r="J702" s="17"/>
    </row>
    <row r="703" spans="2:16" hidden="1" x14ac:dyDescent="0.3">
      <c r="B703" s="69" t="str">
        <f>B689</f>
        <v>The more these levels decline, the better we are doing. Progress isn't necessarily linear. Leveling or increases may occur. An overall pattern of improvement should emerge as we stay the course.</v>
      </c>
      <c r="C703" s="17"/>
      <c r="D703" s="17"/>
      <c r="E703" s="17"/>
      <c r="F703" s="17"/>
      <c r="G703" s="17"/>
      <c r="H703" s="17"/>
      <c r="I703" s="17"/>
      <c r="J703" s="17"/>
    </row>
    <row r="704" spans="2:16" hidden="1" x14ac:dyDescent="0.3">
      <c r="B704" s="68" t="str">
        <f>IF(G694=3,B702,B703)</f>
        <v>The more these levels decline, the better we are doing. Progress isn't necessarily linear. Leveling or increases may occur. An overall pattern of improvement should emerge as we stay the course.</v>
      </c>
      <c r="C704" s="17"/>
      <c r="D704" s="17"/>
      <c r="E704" s="17"/>
      <c r="F704" s="17"/>
      <c r="G704" s="17"/>
      <c r="H704" s="17"/>
      <c r="I704" s="17"/>
      <c r="J704" s="17"/>
      <c r="K704" s="17"/>
      <c r="L704" s="17"/>
      <c r="M704" s="17"/>
      <c r="N704" s="17"/>
      <c r="O704" s="17"/>
    </row>
    <row r="705" spans="2:11" hidden="1" x14ac:dyDescent="0.3">
      <c r="B705" s="17"/>
    </row>
    <row r="706" spans="2:11" hidden="1" x14ac:dyDescent="0.3">
      <c r="B706" s="17"/>
    </row>
    <row r="707" spans="2:11" hidden="1" x14ac:dyDescent="0.3">
      <c r="B707" s="17"/>
    </row>
    <row r="708" spans="2:11" hidden="1" x14ac:dyDescent="0.3">
      <c r="B708" s="17"/>
    </row>
    <row r="709" spans="2:11" hidden="1" x14ac:dyDescent="0.3">
      <c r="B709" s="17"/>
    </row>
    <row r="710" spans="2:11" hidden="1" x14ac:dyDescent="0.3">
      <c r="B710" s="25" t="s">
        <v>111</v>
      </c>
    </row>
    <row r="711" spans="2:11" hidden="1" x14ac:dyDescent="0.3">
      <c r="B711" s="17" t="str">
        <f>B205</f>
        <v>Final anxiety assessment</v>
      </c>
      <c r="C711" s="66" t="e">
        <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f>
        <v>#REF!</v>
      </c>
      <c r="D711" s="66">
        <f ca="1">IF(J205="",D652+7,J205)</f>
        <v>45876</v>
      </c>
      <c r="E711" s="84">
        <f ca="1">D711</f>
        <v>45876</v>
      </c>
      <c r="F711" s="2" t="str">
        <f>IF(C661&gt;C719,I711,IF(C661=C719,J711,IF(C661&lt;C719,K711)))</f>
        <v>leveling</v>
      </c>
      <c r="I711" s="2" t="str">
        <f>I$544</f>
        <v>increasing</v>
      </c>
      <c r="J711" s="2" t="str">
        <f t="shared" ref="J711:K711" si="23">J$544</f>
        <v>leveling</v>
      </c>
      <c r="K711" s="2" t="str">
        <f t="shared" si="23"/>
        <v>declining</v>
      </c>
    </row>
    <row r="712" spans="2:11" hidden="1" x14ac:dyDescent="0.3">
      <c r="B712" s="61">
        <v>1</v>
      </c>
      <c r="C712" s="62" t="str">
        <f t="shared" ref="C712:C718" si="24">IF(J210="","",J210)</f>
        <v/>
      </c>
      <c r="F712" s="2">
        <f t="shared" ref="F712:F718" si="25">IF($C712=L$517,0,IF($C712=L$518,1,IF($C712=L$519,2,IF($C712=L$520,3,IF($C712="",0)))))</f>
        <v>0</v>
      </c>
      <c r="G712" s="24">
        <f>IF(C712="",0,1)</f>
        <v>0</v>
      </c>
    </row>
    <row r="713" spans="2:11" hidden="1" x14ac:dyDescent="0.3">
      <c r="B713" s="61">
        <v>2</v>
      </c>
      <c r="C713" s="62" t="str">
        <f t="shared" si="24"/>
        <v/>
      </c>
      <c r="F713" s="2">
        <f t="shared" si="25"/>
        <v>0</v>
      </c>
      <c r="G713" s="24">
        <f t="shared" ref="G713:G718" si="26">IF(C713="",0,1)</f>
        <v>0</v>
      </c>
    </row>
    <row r="714" spans="2:11" hidden="1" x14ac:dyDescent="0.3">
      <c r="B714" s="61">
        <v>3</v>
      </c>
      <c r="C714" s="62" t="str">
        <f t="shared" si="24"/>
        <v/>
      </c>
      <c r="F714" s="2">
        <f t="shared" si="25"/>
        <v>0</v>
      </c>
      <c r="G714" s="24">
        <f t="shared" si="26"/>
        <v>0</v>
      </c>
    </row>
    <row r="715" spans="2:11" hidden="1" x14ac:dyDescent="0.3">
      <c r="B715" s="61">
        <v>4</v>
      </c>
      <c r="C715" s="62" t="str">
        <f t="shared" si="24"/>
        <v/>
      </c>
      <c r="F715" s="2">
        <f t="shared" si="25"/>
        <v>0</v>
      </c>
      <c r="G715" s="24">
        <f t="shared" si="26"/>
        <v>0</v>
      </c>
    </row>
    <row r="716" spans="2:11" hidden="1" x14ac:dyDescent="0.3">
      <c r="B716" s="61">
        <v>5</v>
      </c>
      <c r="C716" s="62" t="str">
        <f t="shared" si="24"/>
        <v/>
      </c>
      <c r="F716" s="2">
        <f t="shared" si="25"/>
        <v>0</v>
      </c>
      <c r="G716" s="24">
        <f t="shared" si="26"/>
        <v>0</v>
      </c>
    </row>
    <row r="717" spans="2:11" hidden="1" x14ac:dyDescent="0.3">
      <c r="B717" s="61">
        <v>6</v>
      </c>
      <c r="C717" s="62" t="str">
        <f t="shared" si="24"/>
        <v/>
      </c>
      <c r="F717" s="2">
        <f t="shared" si="25"/>
        <v>0</v>
      </c>
      <c r="G717" s="24">
        <f t="shared" si="26"/>
        <v>0</v>
      </c>
    </row>
    <row r="718" spans="2:11" hidden="1" x14ac:dyDescent="0.3">
      <c r="B718" s="61">
        <v>7</v>
      </c>
      <c r="C718" s="62" t="str">
        <f t="shared" si="24"/>
        <v/>
      </c>
      <c r="F718" s="2">
        <f t="shared" si="25"/>
        <v>0</v>
      </c>
      <c r="G718" s="24">
        <f t="shared" si="26"/>
        <v>0</v>
      </c>
    </row>
    <row r="719" spans="2:11" hidden="1" x14ac:dyDescent="0.3">
      <c r="B719" s="17"/>
      <c r="C719" s="2">
        <f>IF(G719=7,F719,0)</f>
        <v>0</v>
      </c>
      <c r="E719" s="30">
        <f>IF(G719=7,C719/21,M514)</f>
        <v>1.0009999999999999</v>
      </c>
      <c r="F719" s="18">
        <f>SUM(F712:F718)</f>
        <v>0</v>
      </c>
      <c r="G719" s="25">
        <f>SUM(G712:G718)</f>
        <v>0</v>
      </c>
      <c r="I719" s="2" t="str">
        <f>IF(G719&lt;7,"Make sure you select all of the seven options, so this will work.","Thank you for responding to all seven items.")</f>
        <v>Make sure you select all of the seven options, so this will work.</v>
      </c>
    </row>
    <row r="720" spans="2:11" hidden="1" x14ac:dyDescent="0.3">
      <c r="B720" s="17"/>
      <c r="C720" s="73" t="str">
        <f>IF(F719&lt;B$518,E$517,IF(AND(F719&gt;=B$518,F719&lt;B$519),E$518,IF(AND(F719&gt;=B$519,F719&lt;B$520),E$519,IF(AND(F719&gt;=B$520,F719&lt;=C$520),E$520))))</f>
        <v>mild anxiety</v>
      </c>
      <c r="E720" s="74" t="str">
        <f>IF(G719=7,C720,"yet to be determined")</f>
        <v>yet to be determined</v>
      </c>
      <c r="G720" s="18" t="str">
        <f>CONCATENATE(I720,J720,K720)</f>
        <v xml:space="preserve">Your final score of self-reported anxiety: </v>
      </c>
      <c r="H720" s="38" t="s">
        <v>50</v>
      </c>
      <c r="I720" s="2" t="s">
        <v>60</v>
      </c>
      <c r="J720" s="2" t="s">
        <v>129</v>
      </c>
      <c r="K720" s="2" t="s">
        <v>65</v>
      </c>
    </row>
    <row r="721" spans="2:11" hidden="1" x14ac:dyDescent="0.3">
      <c r="B721" s="17"/>
      <c r="E721" s="18"/>
    </row>
    <row r="722" spans="2:11" hidden="1" x14ac:dyDescent="0.3">
      <c r="B722" s="17"/>
      <c r="E722" s="18"/>
    </row>
    <row r="723" spans="2:11" hidden="1" x14ac:dyDescent="0.3">
      <c r="B723" s="17"/>
    </row>
    <row r="724" spans="2:11" hidden="1" x14ac:dyDescent="0.3">
      <c r="B724" s="17" t="str">
        <f>B225</f>
        <v>Final depression assessment</v>
      </c>
      <c r="C724" s="66" t="e">
        <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f>
        <v>#REF!</v>
      </c>
      <c r="D724" s="66">
        <f ca="1">IF(J225="",D711+7,J225)</f>
        <v>45883</v>
      </c>
      <c r="E724" s="84">
        <f ca="1">D724</f>
        <v>45883</v>
      </c>
      <c r="F724" s="2" t="str">
        <f>IF(C719&gt;C735,I724,IF(C719=C735,J724,IF(C719&lt;C735,K724)))</f>
        <v>leveling</v>
      </c>
      <c r="I724" s="2" t="str">
        <f>I$544</f>
        <v>increasing</v>
      </c>
      <c r="J724" s="2" t="str">
        <f t="shared" ref="J724:K724" si="27">J$544</f>
        <v>leveling</v>
      </c>
      <c r="K724" s="2" t="str">
        <f t="shared" si="27"/>
        <v>declining</v>
      </c>
    </row>
    <row r="725" spans="2:11" hidden="1" x14ac:dyDescent="0.3">
      <c r="B725" s="61">
        <v>1</v>
      </c>
      <c r="C725" s="62" t="str">
        <f t="shared" ref="C725:C734" si="28">IF(J230="","",J230)</f>
        <v/>
      </c>
      <c r="F725" s="2">
        <f t="shared" ref="F725:F730" si="29">IF($C725=L$517,0,IF($C725=L$518,1,IF($C725=L$519,2,IF($C725=L$520,3,IF($C725="",0)))))</f>
        <v>0</v>
      </c>
      <c r="G725" s="24">
        <f>IF(C725="",0,1)</f>
        <v>0</v>
      </c>
    </row>
    <row r="726" spans="2:11" hidden="1" x14ac:dyDescent="0.3">
      <c r="B726" s="61">
        <v>2</v>
      </c>
      <c r="C726" s="62" t="str">
        <f t="shared" si="28"/>
        <v/>
      </c>
      <c r="F726" s="2">
        <f t="shared" si="29"/>
        <v>0</v>
      </c>
      <c r="G726" s="24">
        <f t="shared" ref="G726:G734" si="30">IF(C726="",0,1)</f>
        <v>0</v>
      </c>
    </row>
    <row r="727" spans="2:11" hidden="1" x14ac:dyDescent="0.3">
      <c r="B727" s="61">
        <v>3</v>
      </c>
      <c r="C727" s="62" t="str">
        <f t="shared" si="28"/>
        <v/>
      </c>
      <c r="F727" s="2">
        <f t="shared" si="29"/>
        <v>0</v>
      </c>
      <c r="G727" s="24">
        <f t="shared" si="30"/>
        <v>0</v>
      </c>
    </row>
    <row r="728" spans="2:11" hidden="1" x14ac:dyDescent="0.3">
      <c r="B728" s="61">
        <v>4</v>
      </c>
      <c r="C728" s="62" t="str">
        <f t="shared" si="28"/>
        <v/>
      </c>
      <c r="F728" s="2">
        <f t="shared" si="29"/>
        <v>0</v>
      </c>
      <c r="G728" s="24">
        <f t="shared" si="30"/>
        <v>0</v>
      </c>
    </row>
    <row r="729" spans="2:11" hidden="1" x14ac:dyDescent="0.3">
      <c r="B729" s="61">
        <v>5</v>
      </c>
      <c r="C729" s="62" t="str">
        <f t="shared" si="28"/>
        <v/>
      </c>
      <c r="F729" s="2">
        <f t="shared" si="29"/>
        <v>0</v>
      </c>
      <c r="G729" s="24">
        <f t="shared" si="30"/>
        <v>0</v>
      </c>
    </row>
    <row r="730" spans="2:11" hidden="1" x14ac:dyDescent="0.3">
      <c r="B730" s="61">
        <v>6</v>
      </c>
      <c r="C730" s="62" t="str">
        <f t="shared" si="28"/>
        <v/>
      </c>
      <c r="F730" s="2">
        <f t="shared" si="29"/>
        <v>0</v>
      </c>
      <c r="G730" s="24">
        <f t="shared" si="30"/>
        <v>0</v>
      </c>
    </row>
    <row r="731" spans="2:11" hidden="1" x14ac:dyDescent="0.3">
      <c r="B731" s="61">
        <v>7</v>
      </c>
      <c r="C731" s="62" t="str">
        <f t="shared" si="28"/>
        <v/>
      </c>
      <c r="F731" s="2">
        <f t="shared" ref="F731:F733" si="31">IF($C731=L$517,0,IF($C731=L$518,1,IF($C731=L$519,2,IF($C731=L$520,3,IF($C731="",0)))))</f>
        <v>0</v>
      </c>
      <c r="G731" s="24">
        <f t="shared" si="30"/>
        <v>0</v>
      </c>
    </row>
    <row r="732" spans="2:11" hidden="1" x14ac:dyDescent="0.3">
      <c r="B732" s="61">
        <v>8</v>
      </c>
      <c r="C732" s="62" t="str">
        <f t="shared" si="28"/>
        <v/>
      </c>
      <c r="F732" s="2">
        <f t="shared" si="31"/>
        <v>0</v>
      </c>
      <c r="G732" s="24">
        <f t="shared" si="30"/>
        <v>0</v>
      </c>
    </row>
    <row r="733" spans="2:11" hidden="1" x14ac:dyDescent="0.3">
      <c r="B733" s="61">
        <v>9</v>
      </c>
      <c r="C733" s="62" t="str">
        <f t="shared" si="28"/>
        <v/>
      </c>
      <c r="F733" s="2">
        <f t="shared" si="31"/>
        <v>0</v>
      </c>
      <c r="G733" s="24">
        <f t="shared" si="30"/>
        <v>0</v>
      </c>
    </row>
    <row r="734" spans="2:11" hidden="1" x14ac:dyDescent="0.3">
      <c r="B734" s="61">
        <v>10</v>
      </c>
      <c r="C734" s="62" t="str">
        <f t="shared" si="28"/>
        <v/>
      </c>
      <c r="F734" s="2">
        <f>IF($C734=U$516,0,IF($C734=U$517,1,IF($C734=U$518,2,IF($C734=U$519,3,IF($C734="",0)))))</f>
        <v>0</v>
      </c>
      <c r="G734" s="24">
        <f t="shared" si="30"/>
        <v>0</v>
      </c>
    </row>
    <row r="735" spans="2:11" hidden="1" x14ac:dyDescent="0.3">
      <c r="B735" s="17"/>
      <c r="C735" s="2">
        <f>IF(G735=10,F735,0)</f>
        <v>0</v>
      </c>
      <c r="E735" s="30">
        <f>IF(G735=10,C735/30,M514)</f>
        <v>1.0009999999999999</v>
      </c>
      <c r="F735" s="18">
        <f>SUM(F725:F733)</f>
        <v>0</v>
      </c>
      <c r="G735" s="25">
        <f>SUM(G725:G734)</f>
        <v>0</v>
      </c>
      <c r="I735" s="2" t="str">
        <f>IF(G735&lt;7,"Make sure you select all of the seven options, so this will work.","Thank you for responding to all seven items.")</f>
        <v>Make sure you select all of the seven options, so this will work.</v>
      </c>
    </row>
    <row r="736" spans="2:11" hidden="1" x14ac:dyDescent="0.3">
      <c r="B736" s="17"/>
      <c r="C736" s="73" t="str">
        <f>IF(F735&lt;B$518,E$517,IF(AND(F735&gt;=B$518,F735&lt;B$519),E$518,IF(AND(F735&gt;=B$519,F735&lt;B$520),E$519,IF(AND(F735&gt;=B$520,F735&lt;=C$520),E$520))))</f>
        <v>mild anxiety</v>
      </c>
      <c r="E736" s="74" t="str">
        <f>IF(G735=7,C736,"yet to be determined")</f>
        <v>yet to be determined</v>
      </c>
      <c r="G736" s="18" t="str">
        <f>CONCATENATE(I736,J736,K736)</f>
        <v xml:space="preserve">Your final score of self-reported depression: </v>
      </c>
      <c r="H736" s="38" t="s">
        <v>50</v>
      </c>
      <c r="I736" s="2" t="s">
        <v>60</v>
      </c>
      <c r="J736" s="2" t="s">
        <v>129</v>
      </c>
      <c r="K736" s="2" t="s">
        <v>61</v>
      </c>
    </row>
    <row r="737" spans="2:21" hidden="1" x14ac:dyDescent="0.3">
      <c r="B737" s="17"/>
    </row>
    <row r="738" spans="2:21" hidden="1" x14ac:dyDescent="0.3">
      <c r="B738" s="17"/>
    </row>
    <row r="739" spans="2:21" hidden="1" x14ac:dyDescent="0.3">
      <c r="B739" s="17"/>
    </row>
    <row r="740" spans="2:21" hidden="1" x14ac:dyDescent="0.3">
      <c r="B740" s="17" t="str">
        <f>B246</f>
        <v>Final addictiveness assessment</v>
      </c>
      <c r="C740" s="66" t="e">
        <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f>
        <v>#REF!</v>
      </c>
      <c r="D740" s="2">
        <f ca="1">IF(J246="",D724+7,J246)</f>
        <v>45890</v>
      </c>
      <c r="E740" s="27">
        <f ca="1">D740</f>
        <v>45890</v>
      </c>
      <c r="F740" s="2" t="str">
        <f>IF(C735&gt;C746,I740,IF(C735=C746,J740,IF(C735&lt;C746,K740)))</f>
        <v>leveling</v>
      </c>
      <c r="I740" s="2" t="str">
        <f>I$544</f>
        <v>increasing</v>
      </c>
      <c r="J740" s="2" t="str">
        <f t="shared" ref="J740:K740" si="32">J$544</f>
        <v>leveling</v>
      </c>
      <c r="K740" s="2" t="str">
        <f t="shared" si="32"/>
        <v>declining</v>
      </c>
    </row>
    <row r="741" spans="2:21" hidden="1" x14ac:dyDescent="0.3">
      <c r="B741" s="61">
        <v>1</v>
      </c>
      <c r="C741" s="62" t="str">
        <f>IF(J251="","",J251)</f>
        <v/>
      </c>
      <c r="F741" s="2">
        <f>IF($C741=L$517,0,IF($C741=L$518,1,IF($C741=L$519,2,IF($C741=L$520,3,IF($C741="",0)))))</f>
        <v>0</v>
      </c>
      <c r="G741" s="24">
        <f>IF(C741="",0,1)</f>
        <v>0</v>
      </c>
    </row>
    <row r="742" spans="2:21" hidden="1" x14ac:dyDescent="0.3">
      <c r="B742" s="61">
        <v>2</v>
      </c>
      <c r="C742" s="62" t="str">
        <f>IF(J252="","",J252)</f>
        <v/>
      </c>
      <c r="F742" s="2">
        <f>IF($C742=L$517,0,IF($C742=L$518,1,IF($C742=L$519,2,IF($C742=L$520,3,IF($C742="",0)))))</f>
        <v>0</v>
      </c>
      <c r="G742" s="24">
        <f t="shared" ref="G742:G745" si="33">IF(C742="",0,1)</f>
        <v>0</v>
      </c>
    </row>
    <row r="743" spans="2:21" hidden="1" x14ac:dyDescent="0.3">
      <c r="B743" s="61">
        <v>3</v>
      </c>
      <c r="C743" s="62" t="str">
        <f>IF(J253="","",J253)</f>
        <v/>
      </c>
      <c r="F743" s="2">
        <f>IF($C743=L$517,0,IF($C743=L$518,1,IF($C743=L$519,2,IF($C743=L$520,3,IF($C743="",0)))))</f>
        <v>0</v>
      </c>
      <c r="G743" s="24">
        <f t="shared" si="33"/>
        <v>0</v>
      </c>
    </row>
    <row r="744" spans="2:21" hidden="1" x14ac:dyDescent="0.3">
      <c r="B744" s="61">
        <v>4</v>
      </c>
      <c r="C744" s="62" t="str">
        <f>IF(J254="","",J254)</f>
        <v/>
      </c>
      <c r="F744" s="2">
        <f>IF($C744=L$517,0,IF($C744=L$518,1,IF($C744=L$519,2,IF($C744=L$520,3,IF($C744="",0)))))</f>
        <v>0</v>
      </c>
      <c r="G744" s="24">
        <f t="shared" si="33"/>
        <v>0</v>
      </c>
    </row>
    <row r="745" spans="2:21" hidden="1" x14ac:dyDescent="0.3">
      <c r="B745" s="61">
        <v>5</v>
      </c>
      <c r="C745" s="62" t="str">
        <f>IF(J255="","",J255)</f>
        <v/>
      </c>
      <c r="F745" s="2">
        <f>IF($C745=L$517,0,IF($C745=L$518,1,IF($C745=L$519,2,IF($C745=L$520,3,IF($C745="",0)))))</f>
        <v>0</v>
      </c>
      <c r="G745" s="24">
        <f t="shared" si="33"/>
        <v>0</v>
      </c>
    </row>
    <row r="746" spans="2:21" hidden="1" x14ac:dyDescent="0.3">
      <c r="B746" s="17"/>
      <c r="C746" s="2">
        <f>IF(G746=5,F746,0)</f>
        <v>0</v>
      </c>
      <c r="E746" s="30">
        <f>IF(G746=5,C746/15,M514)</f>
        <v>1.0009999999999999</v>
      </c>
      <c r="F746" s="18">
        <f>SUM(F741:F745)</f>
        <v>0</v>
      </c>
      <c r="G746" s="25">
        <f>SUM(G741:G745)</f>
        <v>0</v>
      </c>
      <c r="I746" s="2" t="str">
        <f>IF(G746&lt;7,"Make sure you select all of the seven options, so this will work.","Thank you for responding to all seven items.")</f>
        <v>Make sure you select all of the seven options, so this will work.</v>
      </c>
    </row>
    <row r="747" spans="2:21" hidden="1" x14ac:dyDescent="0.3">
      <c r="B747" s="17"/>
      <c r="C747" s="73" t="str">
        <f>IF(F746&lt;B$518,E$517,IF(AND(F746&gt;=B$518,F746&lt;B$519),E$518,IF(AND(F746&gt;=B$519,F746&lt;B$520),E$519,IF(AND(F746&gt;=B$520,F746&lt;=C$520),E$520))))</f>
        <v>mild anxiety</v>
      </c>
      <c r="E747" s="74" t="str">
        <f>IF(G746=7,C747,"yet to be determined")</f>
        <v>yet to be determined</v>
      </c>
      <c r="G747" s="18" t="str">
        <f>CONCATENATE(I747,J747,K747)</f>
        <v xml:space="preserve">Your final score of self-reported addictiveness: </v>
      </c>
      <c r="H747" s="38" t="s">
        <v>50</v>
      </c>
      <c r="I747" s="2" t="s">
        <v>60</v>
      </c>
      <c r="J747" s="2" t="s">
        <v>129</v>
      </c>
      <c r="K747" s="2" t="s">
        <v>69</v>
      </c>
    </row>
    <row r="748" spans="2:21" hidden="1" x14ac:dyDescent="0.3">
      <c r="B748" s="17"/>
    </row>
    <row r="749" spans="2:21" hidden="1" x14ac:dyDescent="0.3">
      <c r="B749" s="17"/>
    </row>
    <row r="750" spans="2:21" hidden="1" x14ac:dyDescent="0.3">
      <c r="B750" s="76"/>
      <c r="R750" s="66" t="s">
        <v>161</v>
      </c>
    </row>
    <row r="751" spans="2:21" hidden="1" x14ac:dyDescent="0.3">
      <c r="B751" s="76" t="str">
        <f>CONCATENATE(P751,Q755,Q756,Q757,Q751,R751,S751)</f>
        <v xml:space="preserve">Now that you filled every field to assess your impacted wellness, your self-reporting indicates that you are now less anxious, less depressed, and less addictive as before. Other persisting problems could hinder you from reaching full wellness. Problems likely resulting from the wrongful conviction. </v>
      </c>
      <c r="P751" s="76" t="s">
        <v>159</v>
      </c>
      <c r="Q751" s="2" t="s">
        <v>160</v>
      </c>
      <c r="R751" s="2" t="s">
        <v>162</v>
      </c>
    </row>
    <row r="752" spans="2:21" hidden="1" x14ac:dyDescent="0.3">
      <c r="B752" s="76" t="s">
        <v>163</v>
      </c>
      <c r="U752" s="76"/>
    </row>
    <row r="753" spans="2:30" hidden="1" x14ac:dyDescent="0.3">
      <c r="B753" s="18" t="str">
        <f>IF(AND(G$719=7,G$735=10,G$746=5),B751,B752)</f>
        <v>After filling in every field to assess your impacted wellness, you will see here a summary of the results of this problem-solving program. You may see some significant improvements. If not, other problems persist. Some of those problems likely resulting from the wrongful conviction.</v>
      </c>
    </row>
    <row r="754" spans="2:30" hidden="1" x14ac:dyDescent="0.3">
      <c r="B754" s="17"/>
    </row>
    <row r="755" spans="2:30" hidden="1" x14ac:dyDescent="0.3">
      <c r="D755" s="60" t="str">
        <f>E260</f>
        <v>Baseline anxiety:</v>
      </c>
      <c r="F755" s="70" t="str">
        <f>IF(G552=7,E552,"")</f>
        <v/>
      </c>
      <c r="H755" s="60" t="str">
        <f>K260</f>
        <v>Final anxiety:</v>
      </c>
      <c r="I755" s="60"/>
      <c r="J755" s="70" t="str">
        <f>IF(G719=7,E719,"")</f>
        <v/>
      </c>
      <c r="L755" s="80" t="str">
        <f>IF(AND(G552=7,G719=7),F755-J755,"")</f>
        <v/>
      </c>
      <c r="Q755" s="2" t="str">
        <f>IF(L755&gt;0,"less anxious, ",IF(L755&lt;0,"more anxious, ",IF(L755=0,"equally anxious, ",IF(L755="",""))))</f>
        <v xml:space="preserve">less anxious, </v>
      </c>
    </row>
    <row r="756" spans="2:30" hidden="1" x14ac:dyDescent="0.3">
      <c r="D756" s="60" t="str">
        <f>E261</f>
        <v>Baseline depression:</v>
      </c>
      <c r="F756" s="70" t="str">
        <f>IF(G568=10,E568,"")</f>
        <v/>
      </c>
      <c r="H756" s="60" t="str">
        <f>K261</f>
        <v>Final depression:</v>
      </c>
      <c r="I756" s="60"/>
      <c r="J756" s="70" t="str">
        <f>IF(G735=10,E735,"")</f>
        <v/>
      </c>
      <c r="L756" s="80" t="str">
        <f>IF(AND(G735=10,G568=10),F756-J756,"")</f>
        <v/>
      </c>
      <c r="Q756" s="2" t="str">
        <f>IF(L756&gt;0,"less depressed, ",IF(L756&lt;0,"more depressed, ",IF(L756=0,"equally depressed, ",IF(L756="",""))))</f>
        <v xml:space="preserve">less depressed, </v>
      </c>
    </row>
    <row r="757" spans="2:30" hidden="1" x14ac:dyDescent="0.3">
      <c r="D757" s="60" t="str">
        <f>E262</f>
        <v>Baseline addictiveness:</v>
      </c>
      <c r="F757" s="70" t="str">
        <f>IF(G579=5,E579,"")</f>
        <v/>
      </c>
      <c r="H757" s="60" t="str">
        <f>K262</f>
        <v>Final addictiveness:</v>
      </c>
      <c r="I757" s="60"/>
      <c r="J757" s="70" t="str">
        <f>IF(G746=5,E746,"")</f>
        <v/>
      </c>
      <c r="L757" s="80" t="str">
        <f>IF(AND(G579=5,G746=5),F757-J757,"")</f>
        <v/>
      </c>
      <c r="Q757" s="2" t="str">
        <f>IF(L757&gt;0,"and less addictive",IF(L757&lt;0,"and more addictive",IF(L757=0,"and equally addictive",IF(L757="",""))))</f>
        <v>and less addictive</v>
      </c>
    </row>
    <row r="758" spans="2:30" hidden="1" x14ac:dyDescent="0.3">
      <c r="B758" s="17"/>
    </row>
    <row r="759" spans="2:30" hidden="1" x14ac:dyDescent="0.3">
      <c r="B759" s="2" t="s">
        <v>153</v>
      </c>
      <c r="G759" s="66" t="s">
        <v>142</v>
      </c>
    </row>
    <row r="760" spans="2:30" hidden="1" x14ac:dyDescent="0.3">
      <c r="B760" s="76" t="str">
        <f>IF(E760&gt;0,"your recovery from anxiety has ","your level of anxiety has ")</f>
        <v xml:space="preserve">your recovery from anxiety has </v>
      </c>
      <c r="C760" s="2" t="str">
        <f>IF(F755&gt;J755,"improved",IF(F755=J755,"remained the same. ",IF(F755&lt;J755,"worsened")))</f>
        <v xml:space="preserve">remained the same. </v>
      </c>
      <c r="D760" s="13" t="str">
        <f>IF(F755=J755,""," by ")</f>
        <v/>
      </c>
      <c r="E760" s="49" t="str">
        <f>IF(F755=J755,"",ROUND((L755*100),0))</f>
        <v/>
      </c>
      <c r="F760" s="19" t="str">
        <f>IF(F755=J755,"","%. ")</f>
        <v/>
      </c>
      <c r="G760" s="81" t="str">
        <f>CONCATENATE($B$759,B760,C760,D760,E760,F760)</f>
        <v xml:space="preserve">Compared to when you first started, according to your self-reporting, your recovery from anxiety has remained the same. </v>
      </c>
      <c r="H760" s="2"/>
    </row>
    <row r="761" spans="2:30" hidden="1" x14ac:dyDescent="0.3">
      <c r="B761" s="76" t="str">
        <f>IF(E761&gt;0,"Your recovery from depression has ","your level of depression has ")</f>
        <v xml:space="preserve">Your recovery from depression has </v>
      </c>
      <c r="C761" s="2" t="str">
        <f>IF(F756&gt;J756,"improved",IF(F756=J756,"remained the same. ",IF(F756&lt;J756,"worsened")))</f>
        <v xml:space="preserve">remained the same. </v>
      </c>
      <c r="D761" s="13" t="str">
        <f>IF(F756=J756,""," by ")</f>
        <v/>
      </c>
      <c r="E761" s="49" t="str">
        <f>IF(F756=J756,"",ROUND((L756*100),0))</f>
        <v/>
      </c>
      <c r="F761" s="19" t="str">
        <f>IF(F756=J756,"","%. ")</f>
        <v/>
      </c>
      <c r="G761" s="81" t="str">
        <f>CONCATENATE(B761,C761,D761,E761,F761)</f>
        <v xml:space="preserve">Your recovery from depression has remained the same. </v>
      </c>
      <c r="H761" s="2"/>
    </row>
    <row r="762" spans="2:30" hidden="1" x14ac:dyDescent="0.3">
      <c r="B762" s="76" t="str">
        <f>IF(E762&gt;0,"And your recovery from addictiveness has ","And your level of addictiveness has ")</f>
        <v xml:space="preserve">And your recovery from addictiveness has </v>
      </c>
      <c r="C762" s="2" t="str">
        <f>IF(F757&gt;J757,"improved",IF(F757=J757,"remained the same. ",IF(F757&lt;J757,"worsened")))</f>
        <v xml:space="preserve">remained the same. </v>
      </c>
      <c r="D762" s="13" t="str">
        <f>IF(F757=J757,""," by ")</f>
        <v/>
      </c>
      <c r="E762" s="49" t="str">
        <f>IF(F757=J757,"",ROUND((L757*100),0))</f>
        <v/>
      </c>
      <c r="F762" s="19" t="str">
        <f>IF(F757=J757,"","%. ")</f>
        <v/>
      </c>
      <c r="G762" s="81" t="str">
        <f>CONCATENATE(B762,C762,D762,E762,F762)</f>
        <v xml:space="preserve">And your recovery from addictiveness has remained the same. </v>
      </c>
      <c r="H762" s="2"/>
    </row>
    <row r="763" spans="2:30" hidden="1" x14ac:dyDescent="0.3">
      <c r="B763" s="76"/>
      <c r="D763" s="13"/>
      <c r="E763" s="49"/>
      <c r="F763" s="19"/>
      <c r="G763" s="81" t="str">
        <f>IF(AND(E760&gt;0,E761&gt;0,E762&gt;0),"We expect it's mostly because of this problem-solving program.","")</f>
        <v>We expect it's mostly because of this problem-solving program.</v>
      </c>
      <c r="H763" s="2"/>
    </row>
    <row r="764" spans="2:30" hidden="1" x14ac:dyDescent="0.3">
      <c r="B764" s="76" t="str">
        <f>IF(G746=5,CONCATENATE(G760,G761,G762,G763),"After your final self-assessment, you will see the results here. Keep in mind that others may doubt the reliability of self-assessed levels of anxiety, depression and addictiveness. Let is serve as a starting point for greater understanding. ")</f>
        <v xml:space="preserve">After your final self-assessment, you will see the results here. Keep in mind that others may doubt the reliability of self-assessed levels of anxiety, depression and addictiveness. Let is serve as a starting point for greater understanding. </v>
      </c>
    </row>
    <row r="765" spans="2:30" hidden="1" x14ac:dyDescent="0.3">
      <c r="B765" s="76" t="s">
        <v>164</v>
      </c>
    </row>
    <row r="766" spans="2:30" hidden="1" x14ac:dyDescent="0.3">
      <c r="B766" s="18" t="str">
        <f>IF(AND(G$719=7,G$735=10,G$746=5),B764,B765)</f>
        <v xml:space="preserve">After your final assessment, you will see your progress (or regression) in these three areas. Keep in mind that some will doubt the reliability of your self-assessed levels of anxiety, depression and addictiveness. Let this serve as more of a starting point to demonstrate your integrity. </v>
      </c>
    </row>
    <row r="767" spans="2:30" hidden="1" x14ac:dyDescent="0.3">
      <c r="B767" s="17"/>
    </row>
    <row r="768" spans="2:30" hidden="1" x14ac:dyDescent="0.3">
      <c r="B768" s="76" t="str">
        <f>IF(AND(E760&gt;0,E761&gt;0,E762&gt;0,E762),AD768,AD769)</f>
        <v xml:space="preserve">Great! Whether you are closer to official exoneration or public exoneration, or can find a meaningful path independent of exoneration, you are now closer than ever to living life more fully. You are now better equipped to compel the public of your innocence. </v>
      </c>
      <c r="AD768" s="2" t="s">
        <v>157</v>
      </c>
    </row>
    <row r="769" spans="2:30" hidden="1" x14ac:dyDescent="0.3">
      <c r="B769" s="76" t="s">
        <v>158</v>
      </c>
      <c r="AD769" s="2" t="s">
        <v>156</v>
      </c>
    </row>
    <row r="770" spans="2:30" hidden="1" x14ac:dyDescent="0.3">
      <c r="B770" s="18" t="str">
        <f>IF(AND(G$719=7,G$735=10,G$746=5),B768,B769)</f>
        <v xml:space="preserve">When we can credit your sponsors for improving your wellness, by enabling you to resolve your stubborn problem, we can measurably verify their legitimacy. Whether officially exonerated or publicly exonerated, you reinforce your claim of innocence by demonstrating greater wellness. </v>
      </c>
    </row>
    <row r="771" spans="2:30" hidden="1" x14ac:dyDescent="0.3">
      <c r="B771" s="17"/>
    </row>
    <row r="772" spans="2:30" hidden="1" x14ac:dyDescent="0.3">
      <c r="B772" s="94" t="s">
        <v>154</v>
      </c>
    </row>
    <row r="773" spans="2:30" hidden="1" x14ac:dyDescent="0.3">
      <c r="B773" s="94" t="s">
        <v>155</v>
      </c>
    </row>
    <row r="774" spans="2:30" hidden="1" x14ac:dyDescent="0.3">
      <c r="B774" s="25" t="str">
        <f>IF(AND(G$719=7,G$735=10,G$746=5),B772,B773)</f>
        <v>two</v>
      </c>
    </row>
    <row r="775" spans="2:30" hidden="1" x14ac:dyDescent="0.3">
      <c r="B775" s="18"/>
    </row>
    <row r="776" spans="2:30" hidden="1" x14ac:dyDescent="0.3">
      <c r="B776" s="18"/>
    </row>
    <row r="777" spans="2:30" hidden="1" x14ac:dyDescent="0.3">
      <c r="B777" s="59" t="str">
        <f>CONCATENATE(E778,F778,G778,H778,I778)</f>
        <v>Anxiety assessment 1 of 8</v>
      </c>
    </row>
    <row r="778" spans="2:30" hidden="1" x14ac:dyDescent="0.3">
      <c r="B778" s="17"/>
      <c r="E778" s="2" t="s">
        <v>71</v>
      </c>
      <c r="F778" s="2" t="s">
        <v>104</v>
      </c>
      <c r="G778" s="2">
        <v>1</v>
      </c>
      <c r="H778" s="13" t="s">
        <v>103</v>
      </c>
      <c r="I778" s="60">
        <v>8</v>
      </c>
    </row>
    <row r="779" spans="2:30" hidden="1" x14ac:dyDescent="0.3">
      <c r="B779" s="59" t="str">
        <f>CONCATENATE(E780,F780,G780,H780,I780)</f>
        <v>Depression assessment 1 of 8</v>
      </c>
      <c r="I779" s="60"/>
    </row>
    <row r="780" spans="2:30" hidden="1" x14ac:dyDescent="0.3">
      <c r="B780" s="17"/>
      <c r="E780" s="2" t="s">
        <v>75</v>
      </c>
      <c r="F780" s="2" t="s">
        <v>104</v>
      </c>
      <c r="G780" s="2">
        <v>1</v>
      </c>
      <c r="H780" s="13" t="s">
        <v>103</v>
      </c>
      <c r="I780" s="60">
        <v>8</v>
      </c>
    </row>
    <row r="781" spans="2:30" hidden="1" x14ac:dyDescent="0.3">
      <c r="B781" s="59" t="str">
        <f>CONCATENATE(E782,F782,G782,H782,I782)</f>
        <v>Addictiveness assessment 1 of 8</v>
      </c>
      <c r="I781" s="60"/>
    </row>
    <row r="782" spans="2:30" hidden="1" x14ac:dyDescent="0.3">
      <c r="B782" s="17"/>
      <c r="E782" s="2" t="s">
        <v>76</v>
      </c>
      <c r="F782" s="2" t="s">
        <v>104</v>
      </c>
      <c r="G782" s="2">
        <v>1</v>
      </c>
      <c r="H782" s="13" t="s">
        <v>103</v>
      </c>
      <c r="I782" s="60">
        <v>8</v>
      </c>
    </row>
    <row r="783" spans="2:30" hidden="1" x14ac:dyDescent="0.3">
      <c r="B783" s="17"/>
    </row>
    <row r="784" spans="2:30" hidden="1" x14ac:dyDescent="0.3">
      <c r="B784" s="59" t="str">
        <f>CONCATENATE(E785,F785,G785,H785,I785)</f>
        <v>Anxiety assessment 2 of 8</v>
      </c>
    </row>
    <row r="785" spans="2:9" hidden="1" x14ac:dyDescent="0.3">
      <c r="B785" s="17"/>
      <c r="E785" s="2" t="s">
        <v>71</v>
      </c>
      <c r="F785" s="2" t="s">
        <v>104</v>
      </c>
      <c r="G785" s="2">
        <f>G778+1</f>
        <v>2</v>
      </c>
      <c r="H785" s="13" t="s">
        <v>103</v>
      </c>
      <c r="I785" s="60">
        <v>8</v>
      </c>
    </row>
    <row r="786" spans="2:9" hidden="1" x14ac:dyDescent="0.3">
      <c r="B786" s="59" t="str">
        <f>CONCATENATE(E787,F787,G787,H787,I787)</f>
        <v>Depression assessment 2 of 8</v>
      </c>
      <c r="I786" s="60"/>
    </row>
    <row r="787" spans="2:9" hidden="1" x14ac:dyDescent="0.3">
      <c r="B787" s="17"/>
      <c r="E787" s="2" t="s">
        <v>75</v>
      </c>
      <c r="F787" s="2" t="s">
        <v>104</v>
      </c>
      <c r="G787" s="2">
        <f t="shared" ref="G787" si="34">G780+1</f>
        <v>2</v>
      </c>
      <c r="H787" s="13" t="s">
        <v>103</v>
      </c>
      <c r="I787" s="60">
        <v>8</v>
      </c>
    </row>
    <row r="788" spans="2:9" hidden="1" x14ac:dyDescent="0.3">
      <c r="B788" s="59" t="str">
        <f>CONCATENATE(E789,F789,G789,H789,I789)</f>
        <v>Addictiveness assessment 2 of 8</v>
      </c>
      <c r="I788" s="60"/>
    </row>
    <row r="789" spans="2:9" hidden="1" x14ac:dyDescent="0.3">
      <c r="B789" s="17"/>
      <c r="E789" s="2" t="s">
        <v>76</v>
      </c>
      <c r="F789" s="2" t="s">
        <v>104</v>
      </c>
      <c r="G789" s="2">
        <f t="shared" ref="G789" si="35">G782+1</f>
        <v>2</v>
      </c>
      <c r="H789" s="13" t="s">
        <v>103</v>
      </c>
      <c r="I789" s="60">
        <v>8</v>
      </c>
    </row>
    <row r="790" spans="2:9" hidden="1" x14ac:dyDescent="0.3">
      <c r="B790" s="17"/>
    </row>
    <row r="791" spans="2:9" hidden="1" x14ac:dyDescent="0.3">
      <c r="B791" s="59" t="str">
        <f>CONCATENATE(E792,F792,G792,H792,I792)</f>
        <v>Anxiety assessment 3 of 8</v>
      </c>
    </row>
    <row r="792" spans="2:9" hidden="1" x14ac:dyDescent="0.3">
      <c r="B792" s="17"/>
      <c r="E792" s="2" t="s">
        <v>71</v>
      </c>
      <c r="F792" s="2" t="s">
        <v>104</v>
      </c>
      <c r="G792" s="2">
        <f>G785+1</f>
        <v>3</v>
      </c>
      <c r="H792" s="13" t="s">
        <v>103</v>
      </c>
      <c r="I792" s="60">
        <v>8</v>
      </c>
    </row>
    <row r="793" spans="2:9" hidden="1" x14ac:dyDescent="0.3">
      <c r="B793" s="59" t="str">
        <f>CONCATENATE(E794,F794,G794,H794,I794)</f>
        <v>Depression assessment 3 of 8</v>
      </c>
      <c r="I793" s="60"/>
    </row>
    <row r="794" spans="2:9" hidden="1" x14ac:dyDescent="0.3">
      <c r="B794" s="17"/>
      <c r="E794" s="2" t="s">
        <v>75</v>
      </c>
      <c r="F794" s="2" t="s">
        <v>104</v>
      </c>
      <c r="G794" s="2">
        <f t="shared" ref="G794" si="36">G787+1</f>
        <v>3</v>
      </c>
      <c r="H794" s="13" t="s">
        <v>103</v>
      </c>
      <c r="I794" s="60">
        <v>8</v>
      </c>
    </row>
    <row r="795" spans="2:9" hidden="1" x14ac:dyDescent="0.3">
      <c r="B795" s="59" t="str">
        <f>CONCATENATE(E796,F796,G796,H796,I796)</f>
        <v>Addictiveness assessment 3 of 8</v>
      </c>
      <c r="I795" s="60"/>
    </row>
    <row r="796" spans="2:9" hidden="1" x14ac:dyDescent="0.3">
      <c r="B796" s="17"/>
      <c r="E796" s="2" t="s">
        <v>76</v>
      </c>
      <c r="F796" s="2" t="s">
        <v>104</v>
      </c>
      <c r="G796" s="2">
        <f t="shared" ref="G796" si="37">G789+1</f>
        <v>3</v>
      </c>
      <c r="H796" s="13" t="s">
        <v>103</v>
      </c>
      <c r="I796" s="60">
        <v>8</v>
      </c>
    </row>
    <row r="797" spans="2:9" hidden="1" x14ac:dyDescent="0.3">
      <c r="B797" s="17"/>
    </row>
    <row r="798" spans="2:9" hidden="1" x14ac:dyDescent="0.3">
      <c r="B798" s="59" t="str">
        <f>CONCATENATE(E799,F799,G799,H799,I799)</f>
        <v>Anxiety assessment 4 of 8</v>
      </c>
    </row>
    <row r="799" spans="2:9" hidden="1" x14ac:dyDescent="0.3">
      <c r="B799" s="17"/>
      <c r="E799" s="2" t="s">
        <v>71</v>
      </c>
      <c r="F799" s="2" t="s">
        <v>104</v>
      </c>
      <c r="G799" s="2">
        <f>G792+1</f>
        <v>4</v>
      </c>
      <c r="H799" s="13" t="s">
        <v>103</v>
      </c>
      <c r="I799" s="60">
        <v>8</v>
      </c>
    </row>
    <row r="800" spans="2:9" hidden="1" x14ac:dyDescent="0.3">
      <c r="B800" s="59" t="str">
        <f>CONCATENATE(E801,F801,G801,H801,I801)</f>
        <v>Depression assessment 4 of 8</v>
      </c>
      <c r="I800" s="60"/>
    </row>
    <row r="801" spans="2:9" hidden="1" x14ac:dyDescent="0.3">
      <c r="B801" s="17"/>
      <c r="E801" s="2" t="s">
        <v>75</v>
      </c>
      <c r="F801" s="2" t="s">
        <v>104</v>
      </c>
      <c r="G801" s="2">
        <f t="shared" ref="G801" si="38">G794+1</f>
        <v>4</v>
      </c>
      <c r="H801" s="13" t="s">
        <v>103</v>
      </c>
      <c r="I801" s="60">
        <v>8</v>
      </c>
    </row>
    <row r="802" spans="2:9" hidden="1" x14ac:dyDescent="0.3">
      <c r="B802" s="59" t="str">
        <f>CONCATENATE(E803,F803,G803,H803,I803)</f>
        <v>Addictiveness assessment 4 of 8</v>
      </c>
      <c r="I802" s="60"/>
    </row>
    <row r="803" spans="2:9" hidden="1" x14ac:dyDescent="0.3">
      <c r="B803" s="17"/>
      <c r="E803" s="2" t="s">
        <v>76</v>
      </c>
      <c r="F803" s="2" t="s">
        <v>104</v>
      </c>
      <c r="G803" s="2">
        <f t="shared" ref="G803" si="39">G796+1</f>
        <v>4</v>
      </c>
      <c r="H803" s="13" t="s">
        <v>103</v>
      </c>
      <c r="I803" s="60">
        <v>8</v>
      </c>
    </row>
    <row r="804" spans="2:9" hidden="1" x14ac:dyDescent="0.3">
      <c r="B804" s="17"/>
    </row>
    <row r="805" spans="2:9" hidden="1" x14ac:dyDescent="0.3">
      <c r="B805" s="59" t="str">
        <f>CONCATENATE(E806,F806,G806,H806,I806)</f>
        <v>Anxiety assessment 5 of 8</v>
      </c>
    </row>
    <row r="806" spans="2:9" hidden="1" x14ac:dyDescent="0.3">
      <c r="B806" s="17"/>
      <c r="E806" s="2" t="s">
        <v>71</v>
      </c>
      <c r="F806" s="2" t="s">
        <v>104</v>
      </c>
      <c r="G806" s="2">
        <f>G799+1</f>
        <v>5</v>
      </c>
      <c r="H806" s="13" t="s">
        <v>103</v>
      </c>
      <c r="I806" s="60">
        <v>8</v>
      </c>
    </row>
    <row r="807" spans="2:9" hidden="1" x14ac:dyDescent="0.3">
      <c r="B807" s="59" t="str">
        <f>CONCATENATE(E808,F808,G808,H808,I808)</f>
        <v>Depression assessment 5 of 8</v>
      </c>
      <c r="I807" s="60"/>
    </row>
    <row r="808" spans="2:9" hidden="1" x14ac:dyDescent="0.3">
      <c r="B808" s="17"/>
      <c r="E808" s="2" t="s">
        <v>75</v>
      </c>
      <c r="F808" s="2" t="s">
        <v>104</v>
      </c>
      <c r="G808" s="2">
        <f t="shared" ref="G808" si="40">G801+1</f>
        <v>5</v>
      </c>
      <c r="H808" s="13" t="s">
        <v>103</v>
      </c>
      <c r="I808" s="60">
        <v>8</v>
      </c>
    </row>
    <row r="809" spans="2:9" hidden="1" x14ac:dyDescent="0.3">
      <c r="B809" s="59" t="str">
        <f>CONCATENATE(E810,F810,G810,H810,I810)</f>
        <v>Addictiveness assessment 5 of 8</v>
      </c>
      <c r="I809" s="60"/>
    </row>
    <row r="810" spans="2:9" hidden="1" x14ac:dyDescent="0.3">
      <c r="B810" s="17"/>
      <c r="E810" s="2" t="s">
        <v>76</v>
      </c>
      <c r="F810" s="2" t="s">
        <v>104</v>
      </c>
      <c r="G810" s="2">
        <f t="shared" ref="G810" si="41">G803+1</f>
        <v>5</v>
      </c>
      <c r="H810" s="13" t="s">
        <v>103</v>
      </c>
      <c r="I810" s="60">
        <v>8</v>
      </c>
    </row>
    <row r="811" spans="2:9" hidden="1" x14ac:dyDescent="0.3"/>
    <row r="812" spans="2:9" hidden="1" x14ac:dyDescent="0.3">
      <c r="B812" s="59" t="str">
        <f>CONCATENATE(E813,F813,G813,H813,I813)</f>
        <v>Anxiety assessment 6 of 8</v>
      </c>
    </row>
    <row r="813" spans="2:9" hidden="1" x14ac:dyDescent="0.3">
      <c r="B813" s="17"/>
      <c r="E813" s="2" t="s">
        <v>71</v>
      </c>
      <c r="F813" s="2" t="s">
        <v>104</v>
      </c>
      <c r="G813" s="2">
        <f>G806+1</f>
        <v>6</v>
      </c>
      <c r="H813" s="13" t="s">
        <v>103</v>
      </c>
      <c r="I813" s="60">
        <v>8</v>
      </c>
    </row>
    <row r="814" spans="2:9" hidden="1" x14ac:dyDescent="0.3">
      <c r="B814" s="59" t="str">
        <f>CONCATENATE(E815,F815,G815,H815,I815)</f>
        <v>Depression assessment 6 of 8</v>
      </c>
      <c r="I814" s="60"/>
    </row>
    <row r="815" spans="2:9" hidden="1" x14ac:dyDescent="0.3">
      <c r="B815" s="17"/>
      <c r="E815" s="2" t="s">
        <v>75</v>
      </c>
      <c r="F815" s="2" t="s">
        <v>104</v>
      </c>
      <c r="G815" s="2">
        <f t="shared" ref="G815" si="42">G808+1</f>
        <v>6</v>
      </c>
      <c r="H815" s="13" t="s">
        <v>103</v>
      </c>
      <c r="I815" s="60">
        <v>8</v>
      </c>
    </row>
    <row r="816" spans="2:9" hidden="1" x14ac:dyDescent="0.3">
      <c r="B816" s="59" t="str">
        <f>CONCATENATE(E817,F817,G817,H817,I817)</f>
        <v>Addictiveness assessment 6 of 8</v>
      </c>
      <c r="I816" s="60"/>
    </row>
    <row r="817" spans="2:9" hidden="1" x14ac:dyDescent="0.3">
      <c r="B817" s="17"/>
      <c r="E817" s="2" t="s">
        <v>76</v>
      </c>
      <c r="F817" s="2" t="s">
        <v>104</v>
      </c>
      <c r="G817" s="2">
        <f t="shared" ref="G817" si="43">G810+1</f>
        <v>6</v>
      </c>
      <c r="H817" s="13" t="s">
        <v>103</v>
      </c>
      <c r="I817" s="60">
        <v>8</v>
      </c>
    </row>
    <row r="818" spans="2:9" hidden="1" x14ac:dyDescent="0.3"/>
    <row r="819" spans="2:9" hidden="1" x14ac:dyDescent="0.3">
      <c r="B819" s="59" t="str">
        <f>CONCATENATE(E820,F820,G820,H820,I820)</f>
        <v>Anxiety assessment 7 of 8</v>
      </c>
    </row>
    <row r="820" spans="2:9" hidden="1" x14ac:dyDescent="0.3">
      <c r="B820" s="17"/>
      <c r="E820" s="2" t="s">
        <v>71</v>
      </c>
      <c r="F820" s="2" t="s">
        <v>104</v>
      </c>
      <c r="G820" s="2">
        <f>G813+1</f>
        <v>7</v>
      </c>
      <c r="H820" s="13" t="s">
        <v>103</v>
      </c>
      <c r="I820" s="60">
        <v>8</v>
      </c>
    </row>
    <row r="821" spans="2:9" hidden="1" x14ac:dyDescent="0.3">
      <c r="B821" s="59" t="str">
        <f>CONCATENATE(E822,F822,G822,H822,I822)</f>
        <v>Depression assessment 7 of 8</v>
      </c>
      <c r="I821" s="60"/>
    </row>
    <row r="822" spans="2:9" hidden="1" x14ac:dyDescent="0.3">
      <c r="B822" s="17"/>
      <c r="E822" s="2" t="s">
        <v>75</v>
      </c>
      <c r="F822" s="2" t="s">
        <v>104</v>
      </c>
      <c r="G822" s="2">
        <f t="shared" ref="G822" si="44">G815+1</f>
        <v>7</v>
      </c>
      <c r="H822" s="13" t="s">
        <v>103</v>
      </c>
      <c r="I822" s="60">
        <v>8</v>
      </c>
    </row>
    <row r="823" spans="2:9" hidden="1" x14ac:dyDescent="0.3">
      <c r="B823" s="59" t="str">
        <f>CONCATENATE(E824,F824,G824,H824,I824)</f>
        <v>Addictiveness assessment 7 of 8</v>
      </c>
      <c r="I823" s="60"/>
    </row>
    <row r="824" spans="2:9" hidden="1" x14ac:dyDescent="0.3">
      <c r="B824" s="17"/>
      <c r="E824" s="2" t="s">
        <v>76</v>
      </c>
      <c r="F824" s="2" t="s">
        <v>104</v>
      </c>
      <c r="G824" s="2">
        <f t="shared" ref="G824" si="45">G817+1</f>
        <v>7</v>
      </c>
      <c r="H824" s="13" t="s">
        <v>103</v>
      </c>
      <c r="I824" s="60">
        <v>8</v>
      </c>
    </row>
    <row r="825" spans="2:9" hidden="1" x14ac:dyDescent="0.3"/>
    <row r="826" spans="2:9" hidden="1" x14ac:dyDescent="0.3">
      <c r="B826" s="59" t="str">
        <f>CONCATENATE(E827,F827,G827,H827,I827)</f>
        <v>Anxiety assessment 8 of 8</v>
      </c>
    </row>
    <row r="827" spans="2:9" hidden="1" x14ac:dyDescent="0.3">
      <c r="B827" s="17"/>
      <c r="E827" s="2" t="s">
        <v>71</v>
      </c>
      <c r="F827" s="2" t="s">
        <v>104</v>
      </c>
      <c r="G827" s="2">
        <f>G820+1</f>
        <v>8</v>
      </c>
      <c r="H827" s="13" t="s">
        <v>103</v>
      </c>
      <c r="I827" s="60">
        <v>8</v>
      </c>
    </row>
    <row r="828" spans="2:9" hidden="1" x14ac:dyDescent="0.3">
      <c r="B828" s="59" t="str">
        <f>CONCATENATE(E829,F829,G829,H829,I829)</f>
        <v>Depression assessment 8 of 8</v>
      </c>
      <c r="I828" s="60"/>
    </row>
    <row r="829" spans="2:9" hidden="1" x14ac:dyDescent="0.3">
      <c r="B829" s="17"/>
      <c r="E829" s="2" t="s">
        <v>75</v>
      </c>
      <c r="F829" s="2" t="s">
        <v>104</v>
      </c>
      <c r="G829" s="2">
        <f t="shared" ref="G829" si="46">G822+1</f>
        <v>8</v>
      </c>
      <c r="H829" s="13" t="s">
        <v>103</v>
      </c>
      <c r="I829" s="60">
        <v>8</v>
      </c>
    </row>
    <row r="830" spans="2:9" hidden="1" x14ac:dyDescent="0.3">
      <c r="B830" s="59" t="str">
        <f>CONCATENATE(E831,F831,G831,H831,I831)</f>
        <v>Addictiveness assessment 8 of 8</v>
      </c>
      <c r="I830" s="60"/>
    </row>
    <row r="831" spans="2:9" hidden="1" x14ac:dyDescent="0.3">
      <c r="B831" s="17"/>
      <c r="E831" s="2" t="s">
        <v>76</v>
      </c>
      <c r="F831" s="2" t="s">
        <v>104</v>
      </c>
      <c r="G831" s="2">
        <f t="shared" ref="G831" si="47">G824+1</f>
        <v>8</v>
      </c>
      <c r="H831" s="13" t="s">
        <v>103</v>
      </c>
      <c r="I831" s="60">
        <v>8</v>
      </c>
    </row>
    <row r="832" spans="2:9" hidden="1" x14ac:dyDescent="0.3"/>
    <row r="833" hidden="1" x14ac:dyDescent="0.3"/>
    <row r="834" hidden="1" x14ac:dyDescent="0.3"/>
    <row r="835" hidden="1" x14ac:dyDescent="0.3"/>
    <row r="836" hidden="1" x14ac:dyDescent="0.3"/>
    <row r="837" hidden="1" x14ac:dyDescent="0.3"/>
    <row r="838" hidden="1" x14ac:dyDescent="0.3"/>
    <row r="839" hidden="1" x14ac:dyDescent="0.3"/>
    <row r="840" hidden="1" x14ac:dyDescent="0.3"/>
    <row r="841" hidden="1" x14ac:dyDescent="0.3"/>
    <row r="842" hidden="1" x14ac:dyDescent="0.3"/>
    <row r="843" hidden="1" x14ac:dyDescent="0.3"/>
    <row r="844" hidden="1" x14ac:dyDescent="0.3"/>
    <row r="845" hidden="1" x14ac:dyDescent="0.3"/>
    <row r="846" hidden="1" x14ac:dyDescent="0.3"/>
    <row r="847" hidden="1" x14ac:dyDescent="0.3"/>
    <row r="848" hidden="1" x14ac:dyDescent="0.3"/>
    <row r="849" hidden="1" x14ac:dyDescent="0.3"/>
    <row r="850" hidden="1" x14ac:dyDescent="0.3"/>
    <row r="851" hidden="1" x14ac:dyDescent="0.3"/>
    <row r="852" hidden="1" x14ac:dyDescent="0.3"/>
    <row r="853" hidden="1" x14ac:dyDescent="0.3"/>
    <row r="854" hidden="1" x14ac:dyDescent="0.3"/>
    <row r="855" hidden="1" x14ac:dyDescent="0.3"/>
    <row r="856" hidden="1" x14ac:dyDescent="0.3"/>
    <row r="857" hidden="1" x14ac:dyDescent="0.3"/>
    <row r="858" hidden="1" x14ac:dyDescent="0.3"/>
    <row r="859" hidden="1" x14ac:dyDescent="0.3"/>
    <row r="860" hidden="1" x14ac:dyDescent="0.3"/>
    <row r="861" hidden="1" x14ac:dyDescent="0.3"/>
    <row r="862" hidden="1" x14ac:dyDescent="0.3"/>
    <row r="863" hidden="1" x14ac:dyDescent="0.3"/>
    <row r="864" hidden="1" x14ac:dyDescent="0.3"/>
    <row r="865" hidden="1" x14ac:dyDescent="0.3"/>
    <row r="866" hidden="1" x14ac:dyDescent="0.3"/>
    <row r="867" hidden="1" x14ac:dyDescent="0.3"/>
    <row r="868" hidden="1" x14ac:dyDescent="0.3"/>
    <row r="869" hidden="1" x14ac:dyDescent="0.3"/>
    <row r="870" hidden="1" x14ac:dyDescent="0.3"/>
    <row r="871" hidden="1" x14ac:dyDescent="0.3"/>
    <row r="872" hidden="1" x14ac:dyDescent="0.3"/>
    <row r="873" hidden="1" x14ac:dyDescent="0.3"/>
    <row r="874" hidden="1" x14ac:dyDescent="0.3"/>
    <row r="875" hidden="1" x14ac:dyDescent="0.3"/>
    <row r="876" hidden="1" x14ac:dyDescent="0.3"/>
    <row r="877" hidden="1" x14ac:dyDescent="0.3"/>
    <row r="878" hidden="1" x14ac:dyDescent="0.3"/>
    <row r="879" hidden="1" x14ac:dyDescent="0.3"/>
    <row r="880" hidden="1" x14ac:dyDescent="0.3"/>
    <row r="881" hidden="1" x14ac:dyDescent="0.3"/>
    <row r="882" hidden="1" x14ac:dyDescent="0.3"/>
    <row r="883" hidden="1" x14ac:dyDescent="0.3"/>
    <row r="884" hidden="1" x14ac:dyDescent="0.3"/>
    <row r="885" hidden="1" x14ac:dyDescent="0.3"/>
    <row r="886" hidden="1" x14ac:dyDescent="0.3"/>
    <row r="887" hidden="1" x14ac:dyDescent="0.3"/>
    <row r="888" hidden="1" x14ac:dyDescent="0.3"/>
    <row r="889" hidden="1" x14ac:dyDescent="0.3"/>
    <row r="890" hidden="1" x14ac:dyDescent="0.3"/>
    <row r="891" hidden="1" x14ac:dyDescent="0.3"/>
    <row r="892" hidden="1" x14ac:dyDescent="0.3"/>
    <row r="893" hidden="1" x14ac:dyDescent="0.3"/>
    <row r="894" hidden="1" x14ac:dyDescent="0.3"/>
    <row r="895" hidden="1" x14ac:dyDescent="0.3"/>
    <row r="896" hidden="1" x14ac:dyDescent="0.3"/>
    <row r="897" spans="1:14" hidden="1" x14ac:dyDescent="0.3"/>
    <row r="898" spans="1:14" hidden="1" x14ac:dyDescent="0.3"/>
    <row r="899" spans="1:14" hidden="1" x14ac:dyDescent="0.3"/>
    <row r="900" spans="1:14" ht="18.5" hidden="1" thickBot="1" x14ac:dyDescent="0.55000000000000004">
      <c r="A900" s="43"/>
      <c r="B900" s="43"/>
      <c r="C900" s="44" t="s">
        <v>24</v>
      </c>
      <c r="D900" s="43"/>
      <c r="E900" s="43"/>
      <c r="F900" s="43"/>
      <c r="G900" s="43"/>
      <c r="H900" s="43"/>
      <c r="I900" s="45"/>
      <c r="J900" s="43"/>
      <c r="K900" s="43"/>
      <c r="L900" s="43"/>
      <c r="M900" s="43"/>
      <c r="N900" s="43"/>
    </row>
    <row r="901" spans="1:14" x14ac:dyDescent="0.3">
      <c r="N901" s="2"/>
    </row>
  </sheetData>
  <mergeCells count="277">
    <mergeCell ref="B258:M258"/>
    <mergeCell ref="C253:I253"/>
    <mergeCell ref="J253:M253"/>
    <mergeCell ref="C254:I254"/>
    <mergeCell ref="J254:M254"/>
    <mergeCell ref="B220:M220"/>
    <mergeCell ref="J246:M246"/>
    <mergeCell ref="B249:M249"/>
    <mergeCell ref="C251:I251"/>
    <mergeCell ref="J251:M251"/>
    <mergeCell ref="C252:I252"/>
    <mergeCell ref="J252:M252"/>
    <mergeCell ref="C236:I236"/>
    <mergeCell ref="J236:M236"/>
    <mergeCell ref="B242:M242"/>
    <mergeCell ref="B243:M243"/>
    <mergeCell ref="C237:I237"/>
    <mergeCell ref="J237:M237"/>
    <mergeCell ref="C238:I238"/>
    <mergeCell ref="J238:M238"/>
    <mergeCell ref="C239:I239"/>
    <mergeCell ref="J239:M239"/>
    <mergeCell ref="J235:M235"/>
    <mergeCell ref="C230:I230"/>
    <mergeCell ref="J230:M230"/>
    <mergeCell ref="C231:I231"/>
    <mergeCell ref="J231:M231"/>
    <mergeCell ref="C232:I232"/>
    <mergeCell ref="J232:M232"/>
    <mergeCell ref="C255:I255"/>
    <mergeCell ref="J255:M255"/>
    <mergeCell ref="J184:M184"/>
    <mergeCell ref="B186:I186"/>
    <mergeCell ref="J186:M186"/>
    <mergeCell ref="C211:I211"/>
    <mergeCell ref="J211:M211"/>
    <mergeCell ref="C212:I212"/>
    <mergeCell ref="J212:M212"/>
    <mergeCell ref="C213:I213"/>
    <mergeCell ref="J213:M213"/>
    <mergeCell ref="J205:M205"/>
    <mergeCell ref="B208:M208"/>
    <mergeCell ref="C210:I210"/>
    <mergeCell ref="J210:M210"/>
    <mergeCell ref="B209:F209"/>
    <mergeCell ref="B197:G197"/>
    <mergeCell ref="B199:G199"/>
    <mergeCell ref="B196:I196"/>
    <mergeCell ref="J196:M196"/>
    <mergeCell ref="B198:I198"/>
    <mergeCell ref="J198:M198"/>
    <mergeCell ref="J172:M172"/>
    <mergeCell ref="B172:I172"/>
    <mergeCell ref="B174:M174"/>
    <mergeCell ref="B175:M175"/>
    <mergeCell ref="B177:D177"/>
    <mergeCell ref="J177:M177"/>
    <mergeCell ref="B180:M180"/>
    <mergeCell ref="B182:I182"/>
    <mergeCell ref="J182:M182"/>
    <mergeCell ref="B181:G181"/>
    <mergeCell ref="B140:I140"/>
    <mergeCell ref="J140:M140"/>
    <mergeCell ref="B142:I142"/>
    <mergeCell ref="J142:M142"/>
    <mergeCell ref="B146:M146"/>
    <mergeCell ref="J149:M149"/>
    <mergeCell ref="J170:M170"/>
    <mergeCell ref="J154:M154"/>
    <mergeCell ref="B160:M160"/>
    <mergeCell ref="B161:M161"/>
    <mergeCell ref="B163:D163"/>
    <mergeCell ref="J163:M163"/>
    <mergeCell ref="B166:M166"/>
    <mergeCell ref="B168:I168"/>
    <mergeCell ref="J168:M168"/>
    <mergeCell ref="B170:I170"/>
    <mergeCell ref="B149:D149"/>
    <mergeCell ref="B152:M152"/>
    <mergeCell ref="B154:I154"/>
    <mergeCell ref="B156:I156"/>
    <mergeCell ref="J156:M156"/>
    <mergeCell ref="B158:I158"/>
    <mergeCell ref="J158:M158"/>
    <mergeCell ref="J144:M144"/>
    <mergeCell ref="J128:M128"/>
    <mergeCell ref="B119:M119"/>
    <mergeCell ref="B121:D121"/>
    <mergeCell ref="J121:M121"/>
    <mergeCell ref="B124:M124"/>
    <mergeCell ref="J126:M126"/>
    <mergeCell ref="B126:I126"/>
    <mergeCell ref="B128:I128"/>
    <mergeCell ref="B138:M138"/>
    <mergeCell ref="J130:M130"/>
    <mergeCell ref="B130:I130"/>
    <mergeCell ref="B132:M132"/>
    <mergeCell ref="B133:M133"/>
    <mergeCell ref="B135:D135"/>
    <mergeCell ref="J135:M135"/>
    <mergeCell ref="B129:G129"/>
    <mergeCell ref="B127:G127"/>
    <mergeCell ref="B107:D107"/>
    <mergeCell ref="J107:M107"/>
    <mergeCell ref="B110:M110"/>
    <mergeCell ref="J112:M112"/>
    <mergeCell ref="B104:M104"/>
    <mergeCell ref="B105:M105"/>
    <mergeCell ref="B118:M118"/>
    <mergeCell ref="J114:M114"/>
    <mergeCell ref="J116:M116"/>
    <mergeCell ref="B115:G115"/>
    <mergeCell ref="B112:I112"/>
    <mergeCell ref="B114:I114"/>
    <mergeCell ref="B116:I116"/>
    <mergeCell ref="B89:M89"/>
    <mergeCell ref="B90:M90"/>
    <mergeCell ref="B93:D93"/>
    <mergeCell ref="J93:M93"/>
    <mergeCell ref="C84:I84"/>
    <mergeCell ref="J84:M84"/>
    <mergeCell ref="J102:M102"/>
    <mergeCell ref="B96:M96"/>
    <mergeCell ref="J98:M98"/>
    <mergeCell ref="J100:M100"/>
    <mergeCell ref="B98:I98"/>
    <mergeCell ref="B100:I100"/>
    <mergeCell ref="B102:I102"/>
    <mergeCell ref="B101:G101"/>
    <mergeCell ref="B99:G99"/>
    <mergeCell ref="B97:G97"/>
    <mergeCell ref="B70:M70"/>
    <mergeCell ref="B71:M71"/>
    <mergeCell ref="C60:I60"/>
    <mergeCell ref="J60:M60"/>
    <mergeCell ref="C61:I61"/>
    <mergeCell ref="J61:M61"/>
    <mergeCell ref="C62:I62"/>
    <mergeCell ref="J62:M62"/>
    <mergeCell ref="C81:I81"/>
    <mergeCell ref="J81:M81"/>
    <mergeCell ref="J75:M75"/>
    <mergeCell ref="B78:M78"/>
    <mergeCell ref="C80:I80"/>
    <mergeCell ref="J80:M80"/>
    <mergeCell ref="B72:M72"/>
    <mergeCell ref="B75:C75"/>
    <mergeCell ref="J43:M43"/>
    <mergeCell ref="B46:M46"/>
    <mergeCell ref="B47:M47"/>
    <mergeCell ref="B48:M48"/>
    <mergeCell ref="B49:M49"/>
    <mergeCell ref="C63:I63"/>
    <mergeCell ref="J63:M63"/>
    <mergeCell ref="C64:I64"/>
    <mergeCell ref="J64:M64"/>
    <mergeCell ref="B1:M1"/>
    <mergeCell ref="A2:A3"/>
    <mergeCell ref="B2:M3"/>
    <mergeCell ref="C40:I40"/>
    <mergeCell ref="J40:M40"/>
    <mergeCell ref="C41:I41"/>
    <mergeCell ref="J41:M41"/>
    <mergeCell ref="C42:I42"/>
    <mergeCell ref="J42:M42"/>
    <mergeCell ref="C37:I37"/>
    <mergeCell ref="J37:M37"/>
    <mergeCell ref="C38:I38"/>
    <mergeCell ref="J38:M38"/>
    <mergeCell ref="C39:I39"/>
    <mergeCell ref="J39:M39"/>
    <mergeCell ref="N2:N3"/>
    <mergeCell ref="C65:I65"/>
    <mergeCell ref="J65:M65"/>
    <mergeCell ref="C66:I66"/>
    <mergeCell ref="J66:M66"/>
    <mergeCell ref="C67:I67"/>
    <mergeCell ref="J67:M67"/>
    <mergeCell ref="B50:M50"/>
    <mergeCell ref="B6:C6"/>
    <mergeCell ref="B7:C7"/>
    <mergeCell ref="B8:C8"/>
    <mergeCell ref="B32:C32"/>
    <mergeCell ref="B53:C53"/>
    <mergeCell ref="B24:M24"/>
    <mergeCell ref="B29:M29"/>
    <mergeCell ref="J32:M32"/>
    <mergeCell ref="B35:M35"/>
    <mergeCell ref="J53:M53"/>
    <mergeCell ref="B56:M56"/>
    <mergeCell ref="C58:I58"/>
    <mergeCell ref="J58:M58"/>
    <mergeCell ref="C59:I59"/>
    <mergeCell ref="J59:M59"/>
    <mergeCell ref="C43:I43"/>
    <mergeCell ref="C82:I82"/>
    <mergeCell ref="J82:M82"/>
    <mergeCell ref="C83:I83"/>
    <mergeCell ref="J83:M83"/>
    <mergeCell ref="B87:M87"/>
    <mergeCell ref="B88:M88"/>
    <mergeCell ref="B183:G183"/>
    <mergeCell ref="B185:G185"/>
    <mergeCell ref="B195:G195"/>
    <mergeCell ref="B188:M188"/>
    <mergeCell ref="B189:M189"/>
    <mergeCell ref="B191:D191"/>
    <mergeCell ref="J191:M191"/>
    <mergeCell ref="B194:M194"/>
    <mergeCell ref="B184:I184"/>
    <mergeCell ref="L143:M143"/>
    <mergeCell ref="L153:M153"/>
    <mergeCell ref="L155:M155"/>
    <mergeCell ref="L157:M157"/>
    <mergeCell ref="L167:M167"/>
    <mergeCell ref="L169:M169"/>
    <mergeCell ref="L171:M171"/>
    <mergeCell ref="L181:M181"/>
    <mergeCell ref="B125:G125"/>
    <mergeCell ref="B263:M263"/>
    <mergeCell ref="B264:M264"/>
    <mergeCell ref="B250:F250"/>
    <mergeCell ref="B228:M228"/>
    <mergeCell ref="B229:F229"/>
    <mergeCell ref="B200:I200"/>
    <mergeCell ref="J200:M200"/>
    <mergeCell ref="B202:M202"/>
    <mergeCell ref="B203:M203"/>
    <mergeCell ref="B219:M219"/>
    <mergeCell ref="B222:M222"/>
    <mergeCell ref="B221:M221"/>
    <mergeCell ref="J225:M225"/>
    <mergeCell ref="C214:I214"/>
    <mergeCell ref="J214:M214"/>
    <mergeCell ref="C215:I215"/>
    <mergeCell ref="J215:M215"/>
    <mergeCell ref="C216:I216"/>
    <mergeCell ref="J216:M216"/>
    <mergeCell ref="C233:I233"/>
    <mergeCell ref="J233:M233"/>
    <mergeCell ref="C234:I234"/>
    <mergeCell ref="J234:M234"/>
    <mergeCell ref="C235:I235"/>
    <mergeCell ref="B141:G141"/>
    <mergeCell ref="B143:G143"/>
    <mergeCell ref="B153:G153"/>
    <mergeCell ref="B155:G155"/>
    <mergeCell ref="B157:G157"/>
    <mergeCell ref="B167:G167"/>
    <mergeCell ref="B169:G169"/>
    <mergeCell ref="B171:G171"/>
    <mergeCell ref="B144:I144"/>
    <mergeCell ref="B147:M147"/>
    <mergeCell ref="L183:M183"/>
    <mergeCell ref="L185:M185"/>
    <mergeCell ref="L195:M195"/>
    <mergeCell ref="L197:M197"/>
    <mergeCell ref="L199:M199"/>
    <mergeCell ref="B21:M21"/>
    <mergeCell ref="B259:M259"/>
    <mergeCell ref="B113:G113"/>
    <mergeCell ref="B111:G111"/>
    <mergeCell ref="B246:H246"/>
    <mergeCell ref="B225:H225"/>
    <mergeCell ref="B205:H205"/>
    <mergeCell ref="L99:M99"/>
    <mergeCell ref="L97:M97"/>
    <mergeCell ref="L101:M101"/>
    <mergeCell ref="L111:M111"/>
    <mergeCell ref="L113:M113"/>
    <mergeCell ref="L115:M115"/>
    <mergeCell ref="L125:M125"/>
    <mergeCell ref="L127:M127"/>
    <mergeCell ref="L129:M129"/>
    <mergeCell ref="L139:M139"/>
    <mergeCell ref="L141:M141"/>
    <mergeCell ref="B139:G139"/>
  </mergeCells>
  <conditionalFormatting sqref="B32">
    <cfRule type="containsText" dxfId="81" priority="77" operator="containsText" text="stone">
      <formula>NOT(ISERROR(SEARCH("stone",B32)))</formula>
    </cfRule>
    <cfRule type="containsText" dxfId="80" priority="76" operator="containsText" text="base">
      <formula>NOT(ISERROR(SEARCH("base",B32)))</formula>
    </cfRule>
  </conditionalFormatting>
  <conditionalFormatting sqref="B53">
    <cfRule type="containsText" dxfId="79" priority="74" operator="containsText" text="base">
      <formula>NOT(ISERROR(SEARCH("base",B53)))</formula>
    </cfRule>
    <cfRule type="containsText" dxfId="78" priority="75" operator="containsText" text="stone">
      <formula>NOT(ISERROR(SEARCH("stone",B53)))</formula>
    </cfRule>
  </conditionalFormatting>
  <conditionalFormatting sqref="B75">
    <cfRule type="containsText" dxfId="77" priority="55" operator="containsText" text="stone">
      <formula>NOT(ISERROR(SEARCH("stone",B75)))</formula>
    </cfRule>
    <cfRule type="containsText" dxfId="76" priority="54" operator="containsText" text="base">
      <formula>NOT(ISERROR(SEARCH("base",B75)))</formula>
    </cfRule>
  </conditionalFormatting>
  <conditionalFormatting sqref="B93">
    <cfRule type="containsText" dxfId="75" priority="71" operator="containsText" text="stone">
      <formula>NOT(ISERROR(SEARCH("stone",B93)))</formula>
    </cfRule>
  </conditionalFormatting>
  <conditionalFormatting sqref="B107">
    <cfRule type="containsText" dxfId="74" priority="39" operator="containsText" text="stone">
      <formula>NOT(ISERROR(SEARCH("stone",B107)))</formula>
    </cfRule>
  </conditionalFormatting>
  <conditionalFormatting sqref="B121">
    <cfRule type="containsText" dxfId="73" priority="36" operator="containsText" text="stone">
      <formula>NOT(ISERROR(SEARCH("stone",B121)))</formula>
    </cfRule>
  </conditionalFormatting>
  <conditionalFormatting sqref="B135">
    <cfRule type="containsText" dxfId="72" priority="33" operator="containsText" text="stone">
      <formula>NOT(ISERROR(SEARCH("stone",B135)))</formula>
    </cfRule>
  </conditionalFormatting>
  <conditionalFormatting sqref="B149">
    <cfRule type="containsText" dxfId="71" priority="30" operator="containsText" text="stone">
      <formula>NOT(ISERROR(SEARCH("stone",B149)))</formula>
    </cfRule>
  </conditionalFormatting>
  <conditionalFormatting sqref="B163">
    <cfRule type="containsText" dxfId="70" priority="27" operator="containsText" text="stone">
      <formula>NOT(ISERROR(SEARCH("stone",B163)))</formula>
    </cfRule>
  </conditionalFormatting>
  <conditionalFormatting sqref="B177">
    <cfRule type="containsText" dxfId="69" priority="24" operator="containsText" text="stone">
      <formula>NOT(ISERROR(SEARCH("stone",B177)))</formula>
    </cfRule>
  </conditionalFormatting>
  <conditionalFormatting sqref="B191">
    <cfRule type="containsText" dxfId="68" priority="21" operator="containsText" text="stone">
      <formula>NOT(ISERROR(SEARCH("stone",B191)))</formula>
    </cfRule>
  </conditionalFormatting>
  <conditionalFormatting sqref="B205">
    <cfRule type="containsText" dxfId="67" priority="61" operator="containsText" text="stone">
      <formula>NOT(ISERROR(SEARCH("stone",B205)))</formula>
    </cfRule>
    <cfRule type="containsText" dxfId="66" priority="60" operator="containsText" text="base">
      <formula>NOT(ISERROR(SEARCH("base",B205)))</formula>
    </cfRule>
    <cfRule type="containsText" dxfId="65" priority="53" operator="containsText" text="Final">
      <formula>NOT(ISERROR(SEARCH("Final",B205)))</formula>
    </cfRule>
  </conditionalFormatting>
  <conditionalFormatting sqref="B225">
    <cfRule type="containsText" dxfId="64" priority="43" operator="containsText" text="stone">
      <formula>NOT(ISERROR(SEARCH("stone",B225)))</formula>
    </cfRule>
    <cfRule type="containsText" dxfId="63" priority="42" operator="containsText" text="base">
      <formula>NOT(ISERROR(SEARCH("base",B225)))</formula>
    </cfRule>
    <cfRule type="containsText" dxfId="62" priority="41" operator="containsText" text="Final">
      <formula>NOT(ISERROR(SEARCH("Final",B225)))</formula>
    </cfRule>
  </conditionalFormatting>
  <conditionalFormatting sqref="B246">
    <cfRule type="containsText" dxfId="61" priority="49" operator="containsText" text="stone">
      <formula>NOT(ISERROR(SEARCH("stone",B246)))</formula>
    </cfRule>
    <cfRule type="containsText" dxfId="60" priority="48" operator="containsText" text="base">
      <formula>NOT(ISERROR(SEARCH("base",B246)))</formula>
    </cfRule>
    <cfRule type="containsText" dxfId="59" priority="47" operator="containsText" text="Final">
      <formula>NOT(ISERROR(SEARCH("Final",B246)))</formula>
    </cfRule>
  </conditionalFormatting>
  <conditionalFormatting sqref="B93:D93">
    <cfRule type="containsText" dxfId="58" priority="40" operator="containsText" text="Milestone">
      <formula>NOT(ISERROR(SEARCH("Milestone",B93)))</formula>
    </cfRule>
    <cfRule type="containsText" dxfId="57" priority="70" operator="containsText" text="base">
      <formula>NOT(ISERROR(SEARCH("base",B93)))</formula>
    </cfRule>
  </conditionalFormatting>
  <conditionalFormatting sqref="B107:D107">
    <cfRule type="containsText" dxfId="56" priority="38" operator="containsText" text="base">
      <formula>NOT(ISERROR(SEARCH("base",B107)))</formula>
    </cfRule>
    <cfRule type="containsText" dxfId="55" priority="37" operator="containsText" text="Milestone">
      <formula>NOT(ISERROR(SEARCH("Milestone",B107)))</formula>
    </cfRule>
  </conditionalFormatting>
  <conditionalFormatting sqref="B121:D121">
    <cfRule type="containsText" dxfId="54" priority="35" operator="containsText" text="base">
      <formula>NOT(ISERROR(SEARCH("base",B121)))</formula>
    </cfRule>
    <cfRule type="containsText" dxfId="53" priority="34" operator="containsText" text="Milestone">
      <formula>NOT(ISERROR(SEARCH("Milestone",B121)))</formula>
    </cfRule>
  </conditionalFormatting>
  <conditionalFormatting sqref="B135:D135">
    <cfRule type="containsText" dxfId="52" priority="32" operator="containsText" text="base">
      <formula>NOT(ISERROR(SEARCH("base",B135)))</formula>
    </cfRule>
    <cfRule type="containsText" dxfId="51" priority="31" operator="containsText" text="Milestone">
      <formula>NOT(ISERROR(SEARCH("Milestone",B135)))</formula>
    </cfRule>
  </conditionalFormatting>
  <conditionalFormatting sqref="B149:D149">
    <cfRule type="containsText" dxfId="50" priority="28" operator="containsText" text="Milestone">
      <formula>NOT(ISERROR(SEARCH("Milestone",B149)))</formula>
    </cfRule>
    <cfRule type="containsText" dxfId="49" priority="29" operator="containsText" text="base">
      <formula>NOT(ISERROR(SEARCH("base",B149)))</formula>
    </cfRule>
  </conditionalFormatting>
  <conditionalFormatting sqref="B163:D163">
    <cfRule type="containsText" dxfId="48" priority="26" operator="containsText" text="base">
      <formula>NOT(ISERROR(SEARCH("base",B163)))</formula>
    </cfRule>
    <cfRule type="containsText" dxfId="47" priority="25" operator="containsText" text="Milestone">
      <formula>NOT(ISERROR(SEARCH("Milestone",B163)))</formula>
    </cfRule>
  </conditionalFormatting>
  <conditionalFormatting sqref="B177:D177">
    <cfRule type="containsText" dxfId="46" priority="23" operator="containsText" text="base">
      <formula>NOT(ISERROR(SEARCH("base",B177)))</formula>
    </cfRule>
    <cfRule type="containsText" dxfId="45" priority="22" operator="containsText" text="Milestone">
      <formula>NOT(ISERROR(SEARCH("Milestone",B177)))</formula>
    </cfRule>
  </conditionalFormatting>
  <conditionalFormatting sqref="B191:D191">
    <cfRule type="containsText" dxfId="44" priority="20" operator="containsText" text="base">
      <formula>NOT(ISERROR(SEARCH("base",B191)))</formula>
    </cfRule>
    <cfRule type="containsText" dxfId="43" priority="19" operator="containsText" text="Milestone">
      <formula>NOT(ISERROR(SEARCH("Milestone",B191)))</formula>
    </cfRule>
  </conditionalFormatting>
  <conditionalFormatting sqref="B21:M21">
    <cfRule type="containsText" dxfId="42" priority="12" operator="containsText" text="e">
      <formula>NOT(ISERROR(SEARCH("e",B21)))</formula>
    </cfRule>
  </conditionalFormatting>
  <conditionalFormatting sqref="D6:M8">
    <cfRule type="cellIs" dxfId="41" priority="1" operator="greaterThan">
      <formula>1</formula>
    </cfRule>
  </conditionalFormatting>
  <dataValidations count="6">
    <dataValidation type="list" errorStyle="warning" allowBlank="1" showInputMessage="1" showErrorMessage="1" error="use the dropdown menu" sqref="J230:J238 J185 J187 J199 J159 J171 J131 J143 J101 J115 J210:J216 J129 J157 J103 J67 J251:J255" xr:uid="{2D37EC3C-64FB-493D-90FE-C3CF0987DAB7}">
      <formula1>$L$517:$L$520</formula1>
    </dataValidation>
    <dataValidation type="list" errorStyle="warning" allowBlank="1" showInputMessage="1" showErrorMessage="1" error="Select one of our need-response services from the dropdown list." sqref="B21:M21" xr:uid="{733E0B93-2BC2-4F36-B202-85AE01B463E4}">
      <formula1>$B$503</formula1>
    </dataValidation>
    <dataValidation allowBlank="1" showInputMessage="1" showErrorMessage="1" sqref="B135:D135 B149:D149 B163:D163 B177:D177 B191:D191 B205:H205 B225:H225 B246:H246" xr:uid="{48E9DD3A-ADB5-451D-939C-7707494607D1}"/>
    <dataValidation type="list" errorStyle="warning" allowBlank="1" showInputMessage="1" showErrorMessage="1" error="Select an option fron the dropdown list" sqref="J239:M239" xr:uid="{3A931D9C-B7DA-4B93-8903-3B13D4EBB7E0}">
      <formula1>$U$516:$U$519</formula1>
    </dataValidation>
    <dataValidation type="list" errorStyle="warning" allowBlank="1" showInputMessage="1" showErrorMessage="1" error="use the dropdown list" sqref="J37:M43 J58:M66 J80:M84" xr:uid="{A315191B-623B-41CD-8AA7-E905C45FAA8E}">
      <formula1>$L$517:$L$520</formula1>
    </dataValidation>
    <dataValidation type="list" errorStyle="warning" allowBlank="1" showInputMessage="1" showErrorMessage="1" error="use the dropdown list" sqref="J98:M98 J100:M100 J102:M102 J112:M112 J114:M114 J116:M116 J126:M126 J128:M128 J130:M130 J140:M140 J142:M142 J144:M144 J154:M154 J156:M156 J158:M158 J168:M168 J170:M170 J172:M172 J182:M182 J184:M184 J186:M186 J196:M196 J198:M198 J200:M200" xr:uid="{C42DC1FE-EBFE-4279-A9B7-4F46F3FB2B45}">
      <formula1>$B$523:$B$527</formula1>
    </dataValidation>
  </dataValidations>
  <printOptions horizontalCentered="1"/>
  <pageMargins left="0.5" right="0.5" top="0.75" bottom="0.75" header="0.3" footer="0.3"/>
  <pageSetup orientation="portrait" r:id="rId1"/>
  <headerFooter differentFirst="1">
    <oddHeader>&amp;L&amp;12 &amp;"Verdana,Bold"&amp;K7030A0Public Exoneration&amp;R&amp;12 &amp;"Arial Black,Regular"&amp;K005528Anankelogy &amp;K4B196EFoundation</oddHeader>
    <oddFooter>&amp;L&amp;D&amp;CPage &amp;P&amp;R&amp;F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D978-51F1-4C36-B56E-278AB71EB555}">
  <dimension ref="A1:DS901"/>
  <sheetViews>
    <sheetView zoomScaleNormal="100" zoomScaleSheetLayoutView="100" workbookViewId="0">
      <selection activeCell="B223" sqref="B223"/>
    </sheetView>
  </sheetViews>
  <sheetFormatPr defaultColWidth="8.81640625" defaultRowHeight="13" x14ac:dyDescent="0.3"/>
  <cols>
    <col min="1" max="1" width="1.54296875" style="12" customWidth="1"/>
    <col min="2" max="7" width="7.453125" style="2" customWidth="1"/>
    <col min="8" max="8" width="7.453125" style="13" customWidth="1"/>
    <col min="9" max="10" width="7.453125" style="2" customWidth="1"/>
    <col min="11" max="11" width="7.1796875" style="2" customWidth="1"/>
    <col min="12" max="13" width="7.453125" style="2" customWidth="1"/>
    <col min="14" max="14" width="1.54296875" style="12" customWidth="1"/>
    <col min="15" max="15" width="1.54296875" style="2" customWidth="1"/>
    <col min="16" max="27" width="7.453125" style="2" customWidth="1"/>
    <col min="28" max="29" width="1.54296875" style="2" customWidth="1"/>
    <col min="30" max="71" width="8.81640625" style="2" customWidth="1"/>
    <col min="72" max="73" width="15.54296875" style="2" customWidth="1"/>
    <col min="74" max="123" width="8.81640625" style="2" customWidth="1"/>
    <col min="124" max="16384" width="8.81640625" style="2"/>
  </cols>
  <sheetData>
    <row r="1" spans="1:14" ht="60" customHeight="1" x14ac:dyDescent="0.3">
      <c r="A1" s="1"/>
      <c r="B1" s="138" t="s">
        <v>95</v>
      </c>
      <c r="C1" s="138"/>
      <c r="D1" s="138"/>
      <c r="E1" s="138"/>
      <c r="F1" s="138"/>
      <c r="G1" s="138"/>
      <c r="H1" s="138"/>
      <c r="I1" s="138"/>
      <c r="J1" s="138"/>
      <c r="K1" s="138"/>
      <c r="L1" s="138"/>
      <c r="M1" s="138"/>
      <c r="N1" s="1"/>
    </row>
    <row r="2" spans="1:14" ht="30" customHeight="1" x14ac:dyDescent="0.3">
      <c r="A2" s="124"/>
      <c r="B2" s="139" t="s">
        <v>181</v>
      </c>
      <c r="C2" s="139"/>
      <c r="D2" s="139"/>
      <c r="E2" s="139"/>
      <c r="F2" s="139"/>
      <c r="G2" s="139"/>
      <c r="H2" s="139"/>
      <c r="I2" s="139"/>
      <c r="J2" s="139"/>
      <c r="K2" s="139"/>
      <c r="L2" s="139"/>
      <c r="M2" s="139"/>
      <c r="N2" s="124"/>
    </row>
    <row r="3" spans="1:14" ht="30" customHeight="1" x14ac:dyDescent="0.3">
      <c r="A3" s="124"/>
      <c r="B3" s="139"/>
      <c r="C3" s="139"/>
      <c r="D3" s="139"/>
      <c r="E3" s="139"/>
      <c r="F3" s="139"/>
      <c r="G3" s="139"/>
      <c r="H3" s="139"/>
      <c r="I3" s="139"/>
      <c r="J3" s="139"/>
      <c r="K3" s="139"/>
      <c r="L3" s="139"/>
      <c r="M3" s="139"/>
      <c r="N3" s="124"/>
    </row>
    <row r="4" spans="1:14" ht="10" customHeight="1" x14ac:dyDescent="0.3">
      <c r="A4" s="3"/>
      <c r="B4" s="4"/>
      <c r="C4" s="4"/>
      <c r="D4" s="4"/>
      <c r="E4" s="4"/>
      <c r="F4" s="4"/>
      <c r="G4" s="4"/>
      <c r="H4" s="4"/>
      <c r="I4" s="4"/>
      <c r="J4" s="4"/>
      <c r="K4" s="4"/>
      <c r="L4" s="4"/>
      <c r="M4" s="4"/>
      <c r="N4" s="3"/>
    </row>
    <row r="5" spans="1:14" ht="20.149999999999999" customHeight="1" thickBot="1" x14ac:dyDescent="0.35">
      <c r="A5" s="3"/>
      <c r="B5" s="4"/>
      <c r="C5" s="4"/>
      <c r="D5" s="29" t="str">
        <f>B544</f>
        <v>Baseline</v>
      </c>
      <c r="E5" s="29" t="str">
        <f>B596</f>
        <v>Milestone 1</v>
      </c>
      <c r="F5" s="29" t="str">
        <f>B610</f>
        <v>Milestone 2</v>
      </c>
      <c r="G5" s="29" t="str">
        <f>B624</f>
        <v>Milestone 3</v>
      </c>
      <c r="H5" s="29" t="str">
        <f>B638</f>
        <v>Milestone 4</v>
      </c>
      <c r="I5" s="29" t="str">
        <f>B652</f>
        <v>Milestone 5</v>
      </c>
      <c r="J5" s="29" t="str">
        <f>B666</f>
        <v>Milestone 6</v>
      </c>
      <c r="K5" s="29" t="str">
        <f>B680</f>
        <v>Milestone 7</v>
      </c>
      <c r="L5" s="29" t="str">
        <f>B694</f>
        <v>Milestone 8</v>
      </c>
      <c r="M5" s="29" t="str">
        <f>B710</f>
        <v>Final</v>
      </c>
      <c r="N5" s="3"/>
    </row>
    <row r="6" spans="1:14" ht="20.149999999999999" customHeight="1" x14ac:dyDescent="0.3">
      <c r="A6" s="3"/>
      <c r="B6" s="129" t="s">
        <v>71</v>
      </c>
      <c r="C6" s="130"/>
      <c r="D6" s="39">
        <f>E552</f>
        <v>0.7142857142857143</v>
      </c>
      <c r="E6" s="39">
        <f>IF(F598=0,$M$514,F598)</f>
        <v>0.75</v>
      </c>
      <c r="F6" s="39">
        <f>IF(F612=0,$M$514,F612)</f>
        <v>0.75</v>
      </c>
      <c r="G6" s="39">
        <f>IF($F626=0,$M$514,$F626)</f>
        <v>0.75</v>
      </c>
      <c r="H6" s="39">
        <f>IF($F640=0,$M$514,$F640)</f>
        <v>1</v>
      </c>
      <c r="I6" s="39">
        <f>IF($F654=0,$M$514,$F654)</f>
        <v>0.75</v>
      </c>
      <c r="J6" s="39">
        <f>IF($F668=0,$M$514,$F668)</f>
        <v>0.25</v>
      </c>
      <c r="K6" s="39">
        <f>IF($F682=0,$M$514,$F682)</f>
        <v>0.25</v>
      </c>
      <c r="L6" s="39">
        <f>IF($F696=0,$M$514,$F696)</f>
        <v>1E-3</v>
      </c>
      <c r="M6" s="91">
        <f>E719</f>
        <v>0.14285714285714285</v>
      </c>
      <c r="N6" s="3"/>
    </row>
    <row r="7" spans="1:14" ht="20.149999999999999" customHeight="1" x14ac:dyDescent="0.3">
      <c r="A7" s="3"/>
      <c r="B7" s="129" t="s">
        <v>75</v>
      </c>
      <c r="C7" s="130"/>
      <c r="D7" s="31">
        <f>E568</f>
        <v>0.7</v>
      </c>
      <c r="E7" s="31">
        <f>IF(F600=0,$M$514,F600)</f>
        <v>1</v>
      </c>
      <c r="F7" s="31">
        <f>IF(F614=0,$M$514,F614)</f>
        <v>0.75</v>
      </c>
      <c r="G7" s="31">
        <f>IF($F628=0,$M$514,$F628)</f>
        <v>0.5</v>
      </c>
      <c r="H7" s="31">
        <f>IF($F642=0,$M$514,$F642)</f>
        <v>0.5</v>
      </c>
      <c r="I7" s="31">
        <f>IF($F656=0,$M$514,$F656)</f>
        <v>0.25</v>
      </c>
      <c r="J7" s="31">
        <f>IF($F670=0,$M$514,$F670)</f>
        <v>0.5</v>
      </c>
      <c r="K7" s="31">
        <f>IF($F684=0,$M$514,$F684)</f>
        <v>1E-3</v>
      </c>
      <c r="L7" s="31">
        <f>IF($F698=0,$M$514,$F698)</f>
        <v>0.25</v>
      </c>
      <c r="M7" s="92">
        <f>E735</f>
        <v>0.16666666666666666</v>
      </c>
      <c r="N7" s="3"/>
    </row>
    <row r="8" spans="1:14" ht="20.25" customHeight="1" thickBot="1" x14ac:dyDescent="0.35">
      <c r="A8" s="3"/>
      <c r="B8" s="129" t="s">
        <v>76</v>
      </c>
      <c r="C8" s="130"/>
      <c r="D8" s="37">
        <f>E579</f>
        <v>0.4</v>
      </c>
      <c r="E8" s="37">
        <f>IF(F602=0,$M$514,F602)</f>
        <v>0.5</v>
      </c>
      <c r="F8" s="37">
        <f>IF(F616=0,M514,F616)</f>
        <v>1</v>
      </c>
      <c r="G8" s="37">
        <f>IF($F630=0,$M$514,$F630)</f>
        <v>0.5</v>
      </c>
      <c r="H8" s="37">
        <f>IF($F644=0,$M$514,$F644)</f>
        <v>0.75</v>
      </c>
      <c r="I8" s="37">
        <f>IF($F658=0,$M$514,$F658)</f>
        <v>0.25</v>
      </c>
      <c r="J8" s="37">
        <f>IF($F672=0,$M$514,$F672)</f>
        <v>0.25</v>
      </c>
      <c r="K8" s="37">
        <f>IF($F686=0,$M$514,$F686)</f>
        <v>1E-3</v>
      </c>
      <c r="L8" s="37">
        <f>IF($F700=0,$M$514,$F700)</f>
        <v>0.25</v>
      </c>
      <c r="M8" s="93">
        <f>E746</f>
        <v>0.13333333333333333</v>
      </c>
      <c r="N8" s="3"/>
    </row>
    <row r="9" spans="1:14" ht="15" customHeight="1" x14ac:dyDescent="0.3">
      <c r="A9" s="3"/>
      <c r="B9" s="4"/>
      <c r="C9" s="4"/>
      <c r="D9" s="4"/>
      <c r="E9" s="4"/>
      <c r="F9" s="4"/>
      <c r="G9" s="4"/>
      <c r="H9" s="4"/>
      <c r="I9" s="4"/>
      <c r="J9" s="4"/>
      <c r="K9" s="4"/>
      <c r="L9" s="4"/>
      <c r="M9" s="4"/>
      <c r="N9" s="3"/>
    </row>
    <row r="10" spans="1:14" ht="20.25" customHeight="1" x14ac:dyDescent="0.3">
      <c r="A10" s="3"/>
      <c r="B10" s="4"/>
      <c r="C10" s="4"/>
      <c r="D10" s="4"/>
      <c r="E10" s="4"/>
      <c r="F10" s="4"/>
      <c r="G10" s="4"/>
      <c r="H10" s="4"/>
      <c r="I10" s="4"/>
      <c r="J10" s="4"/>
      <c r="K10" s="4"/>
      <c r="L10" s="4"/>
      <c r="M10" s="4"/>
      <c r="N10" s="3"/>
    </row>
    <row r="11" spans="1:14" ht="20.25" customHeight="1" x14ac:dyDescent="0.3">
      <c r="A11" s="3"/>
      <c r="B11" s="4"/>
      <c r="C11" s="4"/>
      <c r="D11" s="4"/>
      <c r="E11" s="4"/>
      <c r="F11" s="4"/>
      <c r="G11" s="4"/>
      <c r="H11" s="4"/>
      <c r="I11" s="4"/>
      <c r="J11" s="4"/>
      <c r="K11" s="4"/>
      <c r="L11" s="4"/>
      <c r="M11" s="4"/>
      <c r="N11" s="3"/>
    </row>
    <row r="12" spans="1:14" ht="20.25" customHeight="1" x14ac:dyDescent="0.3">
      <c r="A12" s="3"/>
      <c r="B12" s="4"/>
      <c r="C12" s="4"/>
      <c r="D12" s="4"/>
      <c r="E12" s="4"/>
      <c r="F12" s="4"/>
      <c r="G12" s="4"/>
      <c r="H12" s="4"/>
      <c r="I12" s="4"/>
      <c r="J12" s="4"/>
      <c r="K12" s="4"/>
      <c r="L12" s="4"/>
      <c r="M12" s="4"/>
      <c r="N12" s="3"/>
    </row>
    <row r="13" spans="1:14" ht="20.25" customHeight="1" x14ac:dyDescent="0.3">
      <c r="A13" s="3"/>
      <c r="B13" s="4"/>
      <c r="C13" s="4"/>
      <c r="D13" s="4"/>
      <c r="E13" s="4"/>
      <c r="F13" s="4"/>
      <c r="G13" s="4"/>
      <c r="H13" s="4"/>
      <c r="I13" s="4"/>
      <c r="J13" s="4"/>
      <c r="K13" s="4"/>
      <c r="L13" s="4"/>
      <c r="M13" s="4"/>
      <c r="N13" s="3"/>
    </row>
    <row r="14" spans="1:14" ht="20.25" customHeight="1" x14ac:dyDescent="0.3">
      <c r="A14" s="3"/>
      <c r="B14" s="4"/>
      <c r="C14" s="4"/>
      <c r="D14" s="4"/>
      <c r="E14" s="4"/>
      <c r="F14" s="4"/>
      <c r="G14" s="4"/>
      <c r="H14" s="4"/>
      <c r="I14" s="4"/>
      <c r="J14" s="4"/>
      <c r="K14" s="4"/>
      <c r="L14" s="4"/>
      <c r="M14" s="4"/>
      <c r="N14" s="3"/>
    </row>
    <row r="15" spans="1:14" ht="20.25" customHeight="1" x14ac:dyDescent="0.3">
      <c r="A15" s="3"/>
      <c r="B15" s="4"/>
      <c r="C15" s="4"/>
      <c r="D15" s="4"/>
      <c r="E15" s="4"/>
      <c r="F15" s="4"/>
      <c r="G15" s="4"/>
      <c r="H15" s="4"/>
      <c r="I15" s="4"/>
      <c r="J15" s="4"/>
      <c r="K15" s="4"/>
      <c r="L15" s="4"/>
      <c r="M15" s="4"/>
      <c r="N15" s="3"/>
    </row>
    <row r="16" spans="1:14" ht="20.25" customHeight="1" x14ac:dyDescent="0.3">
      <c r="A16" s="3"/>
      <c r="B16" s="4"/>
      <c r="C16" s="4"/>
      <c r="D16" s="4"/>
      <c r="E16" s="4"/>
      <c r="F16" s="4"/>
      <c r="G16" s="4"/>
      <c r="H16" s="4"/>
      <c r="I16" s="4"/>
      <c r="J16" s="4"/>
      <c r="K16" s="4"/>
      <c r="L16" s="4"/>
      <c r="M16" s="4"/>
      <c r="N16" s="3"/>
    </row>
    <row r="17" spans="1:14" ht="20.25" customHeight="1" x14ac:dyDescent="0.3">
      <c r="A17" s="3"/>
      <c r="B17" s="4"/>
      <c r="C17" s="4"/>
      <c r="D17" s="4"/>
      <c r="E17" s="4"/>
      <c r="F17" s="4"/>
      <c r="G17" s="4"/>
      <c r="H17" s="4"/>
      <c r="I17" s="4"/>
      <c r="J17" s="4"/>
      <c r="K17" s="4"/>
      <c r="L17" s="4"/>
      <c r="M17" s="4"/>
      <c r="N17" s="3"/>
    </row>
    <row r="18" spans="1:14" ht="20.25" customHeight="1" x14ac:dyDescent="0.3">
      <c r="A18" s="3"/>
      <c r="B18" s="4"/>
      <c r="C18" s="4"/>
      <c r="D18" s="4"/>
      <c r="E18" s="4"/>
      <c r="F18" s="4"/>
      <c r="G18" s="4"/>
      <c r="H18" s="4"/>
      <c r="I18" s="4"/>
      <c r="J18" s="4"/>
      <c r="K18" s="4"/>
      <c r="L18" s="4"/>
      <c r="M18" s="4"/>
      <c r="N18" s="3"/>
    </row>
    <row r="19" spans="1:14" ht="20.25" customHeight="1" x14ac:dyDescent="0.3">
      <c r="A19" s="3"/>
      <c r="B19" s="4"/>
      <c r="C19" s="4"/>
      <c r="D19" s="4"/>
      <c r="E19" s="4"/>
      <c r="F19" s="4"/>
      <c r="G19" s="4"/>
      <c r="H19" s="4"/>
      <c r="I19" s="4"/>
      <c r="J19" s="4"/>
      <c r="K19" s="4"/>
      <c r="L19" s="4"/>
      <c r="M19" s="4"/>
      <c r="N19" s="3"/>
    </row>
    <row r="20" spans="1:14" ht="20.25" customHeight="1" x14ac:dyDescent="0.3">
      <c r="A20" s="3"/>
      <c r="B20" s="4"/>
      <c r="C20" s="4"/>
      <c r="D20" s="4"/>
      <c r="E20" s="4"/>
      <c r="F20" s="4"/>
      <c r="G20" s="4"/>
      <c r="H20" s="4"/>
      <c r="I20" s="4"/>
      <c r="J20" s="4"/>
      <c r="K20" s="4"/>
      <c r="L20" s="4"/>
      <c r="M20" s="4"/>
      <c r="N20" s="3"/>
    </row>
    <row r="21" spans="1:14" ht="45" customHeight="1" x14ac:dyDescent="0.3">
      <c r="A21" s="3"/>
      <c r="B21" s="98" t="s">
        <v>135</v>
      </c>
      <c r="C21" s="98"/>
      <c r="D21" s="98"/>
      <c r="E21" s="98"/>
      <c r="F21" s="98"/>
      <c r="G21" s="98"/>
      <c r="H21" s="98"/>
      <c r="I21" s="98"/>
      <c r="J21" s="98"/>
      <c r="K21" s="98"/>
      <c r="L21" s="98"/>
      <c r="M21" s="98"/>
      <c r="N21" s="3"/>
    </row>
    <row r="22" spans="1:14" ht="20.25" customHeight="1" x14ac:dyDescent="0.3">
      <c r="A22" s="3"/>
      <c r="B22" s="4"/>
      <c r="C22" s="4"/>
      <c r="D22" s="4"/>
      <c r="E22" s="4"/>
      <c r="F22" s="4"/>
      <c r="G22" s="4"/>
      <c r="H22" s="4"/>
      <c r="I22" s="4"/>
      <c r="J22" s="4"/>
      <c r="K22" s="4"/>
      <c r="L22" s="4"/>
      <c r="M22" s="4"/>
      <c r="N22" s="3"/>
    </row>
    <row r="23" spans="1:14" ht="20.25" customHeight="1" x14ac:dyDescent="0.3">
      <c r="A23" s="3"/>
      <c r="B23" s="4"/>
      <c r="C23" s="4"/>
      <c r="D23" s="4"/>
      <c r="E23" s="4"/>
      <c r="F23" s="4"/>
      <c r="G23" s="4"/>
      <c r="H23" s="4"/>
      <c r="I23" s="4"/>
      <c r="J23" s="4"/>
      <c r="K23" s="4"/>
      <c r="L23" s="4"/>
      <c r="M23" s="4"/>
      <c r="N23" s="3"/>
    </row>
    <row r="24" spans="1:14" ht="20.25" customHeight="1" x14ac:dyDescent="0.3">
      <c r="A24" s="3"/>
      <c r="B24" s="133" t="s">
        <v>56</v>
      </c>
      <c r="C24" s="133"/>
      <c r="D24" s="133"/>
      <c r="E24" s="133"/>
      <c r="F24" s="133"/>
      <c r="G24" s="133"/>
      <c r="H24" s="133"/>
      <c r="I24" s="133"/>
      <c r="J24" s="133"/>
      <c r="K24" s="133"/>
      <c r="L24" s="133"/>
      <c r="M24" s="133"/>
      <c r="N24" s="3"/>
    </row>
    <row r="25" spans="1:14" ht="25" customHeight="1" x14ac:dyDescent="0.3">
      <c r="A25" s="3"/>
      <c r="B25" s="95" t="s">
        <v>44</v>
      </c>
      <c r="C25" s="96"/>
      <c r="D25" s="28"/>
      <c r="E25" s="28"/>
      <c r="F25" s="28"/>
      <c r="G25" s="28"/>
      <c r="H25" s="28"/>
      <c r="I25" s="28"/>
      <c r="J25" s="28"/>
      <c r="K25" s="28"/>
      <c r="L25" s="28"/>
      <c r="M25" s="28"/>
      <c r="N25" s="3"/>
    </row>
    <row r="26" spans="1:14" ht="25" customHeight="1" x14ac:dyDescent="0.3">
      <c r="A26" s="3"/>
      <c r="B26" s="95" t="s">
        <v>45</v>
      </c>
      <c r="C26" s="4"/>
      <c r="D26" s="4"/>
      <c r="E26" s="4"/>
      <c r="F26" s="4"/>
      <c r="G26" s="4"/>
      <c r="H26" s="4"/>
      <c r="I26" s="4"/>
      <c r="J26" s="4"/>
      <c r="K26" s="4"/>
      <c r="L26" s="4"/>
      <c r="M26" s="4"/>
      <c r="N26" s="3"/>
    </row>
    <row r="27" spans="1:14" ht="25" customHeight="1" x14ac:dyDescent="0.3">
      <c r="A27" s="3"/>
      <c r="B27" s="95" t="s">
        <v>46</v>
      </c>
      <c r="C27" s="4"/>
      <c r="D27" s="4"/>
      <c r="E27" s="4"/>
      <c r="F27" s="4"/>
      <c r="G27" s="4"/>
      <c r="H27" s="4"/>
      <c r="I27" s="4"/>
      <c r="J27" s="4"/>
      <c r="K27" s="4"/>
      <c r="L27" s="4"/>
      <c r="M27" s="4"/>
      <c r="N27" s="3"/>
    </row>
    <row r="28" spans="1:14" ht="10" customHeight="1" x14ac:dyDescent="0.3">
      <c r="A28" s="3"/>
      <c r="B28" s="4"/>
      <c r="C28" s="4"/>
      <c r="D28" s="4"/>
      <c r="E28" s="4"/>
      <c r="F28" s="4"/>
      <c r="G28" s="4"/>
      <c r="H28" s="4"/>
      <c r="I28" s="4"/>
      <c r="J28" s="4"/>
      <c r="K28" s="4"/>
      <c r="L28" s="4"/>
      <c r="M28" s="4"/>
      <c r="N28" s="3"/>
    </row>
    <row r="29" spans="1:14" ht="30" customHeight="1" x14ac:dyDescent="0.4">
      <c r="A29" s="20"/>
      <c r="B29" s="134" t="s">
        <v>70</v>
      </c>
      <c r="C29" s="134"/>
      <c r="D29" s="134"/>
      <c r="E29" s="134"/>
      <c r="F29" s="134"/>
      <c r="G29" s="134"/>
      <c r="H29" s="134"/>
      <c r="I29" s="134"/>
      <c r="J29" s="134"/>
      <c r="K29" s="134"/>
      <c r="L29" s="134"/>
      <c r="M29" s="134"/>
      <c r="N29" s="20"/>
    </row>
    <row r="30" spans="1:14" ht="10" customHeight="1" x14ac:dyDescent="0.3">
      <c r="A30" s="20"/>
      <c r="B30" s="21"/>
      <c r="C30" s="21"/>
      <c r="D30" s="21"/>
      <c r="E30" s="21"/>
      <c r="F30" s="21"/>
      <c r="G30" s="21"/>
      <c r="H30" s="21"/>
      <c r="I30" s="21"/>
      <c r="J30" s="21"/>
      <c r="K30" s="21"/>
      <c r="L30" s="21"/>
      <c r="M30" s="21"/>
      <c r="N30" s="20"/>
    </row>
    <row r="31" spans="1:14" ht="5" customHeight="1" thickBot="1" x14ac:dyDescent="0.35">
      <c r="A31" s="5"/>
      <c r="B31" s="11"/>
      <c r="C31" s="11"/>
      <c r="D31" s="11"/>
      <c r="E31" s="11"/>
      <c r="F31" s="11"/>
      <c r="G31" s="11"/>
      <c r="H31" s="11"/>
      <c r="I31" s="11"/>
      <c r="J31" s="11"/>
      <c r="K31" s="11"/>
      <c r="L31" s="11"/>
      <c r="M31" s="11"/>
      <c r="N31" s="5"/>
    </row>
    <row r="32" spans="1:14" ht="25" customHeight="1" thickBot="1" x14ac:dyDescent="0.35">
      <c r="A32" s="5"/>
      <c r="B32" s="131" t="s">
        <v>1</v>
      </c>
      <c r="C32" s="132"/>
      <c r="D32" s="40" t="s">
        <v>71</v>
      </c>
      <c r="E32" s="40"/>
      <c r="F32" s="11"/>
      <c r="G32" s="11"/>
      <c r="H32" s="11"/>
      <c r="I32" s="22" t="s">
        <v>2</v>
      </c>
      <c r="J32" s="135">
        <f ca="1">TODAY()-140</f>
        <v>45680</v>
      </c>
      <c r="K32" s="136"/>
      <c r="L32" s="136"/>
      <c r="M32" s="137"/>
      <c r="N32" s="5"/>
    </row>
    <row r="33" spans="1:14" ht="5" customHeight="1" x14ac:dyDescent="0.3">
      <c r="A33" s="5"/>
      <c r="B33" s="11"/>
      <c r="C33" s="11"/>
      <c r="D33" s="11"/>
      <c r="E33" s="11"/>
      <c r="F33" s="11"/>
      <c r="G33" s="11"/>
      <c r="H33" s="11"/>
      <c r="I33" s="11"/>
      <c r="J33" s="11"/>
      <c r="K33" s="11"/>
      <c r="L33" s="11"/>
      <c r="M33" s="11"/>
      <c r="N33" s="5"/>
    </row>
    <row r="34" spans="1:14" ht="15" customHeight="1" x14ac:dyDescent="0.3">
      <c r="A34" s="3"/>
      <c r="B34" s="4"/>
      <c r="C34" s="4"/>
      <c r="D34" s="4"/>
      <c r="E34" s="4"/>
      <c r="F34" s="4"/>
      <c r="G34" s="4"/>
      <c r="H34" s="4"/>
      <c r="I34" s="4"/>
      <c r="J34" s="4"/>
      <c r="K34" s="4"/>
      <c r="L34" s="4"/>
      <c r="M34" s="4"/>
      <c r="N34" s="3"/>
    </row>
    <row r="35" spans="1:14" ht="75" customHeight="1" x14ac:dyDescent="0.3">
      <c r="A35" s="3"/>
      <c r="B35" s="110" t="s">
        <v>57</v>
      </c>
      <c r="C35" s="110"/>
      <c r="D35" s="110"/>
      <c r="E35" s="110"/>
      <c r="F35" s="110"/>
      <c r="G35" s="110"/>
      <c r="H35" s="110"/>
      <c r="I35" s="110"/>
      <c r="J35" s="110"/>
      <c r="K35" s="110"/>
      <c r="L35" s="110"/>
      <c r="M35" s="110"/>
      <c r="N35" s="3"/>
    </row>
    <row r="36" spans="1:14" ht="30" customHeight="1" thickBot="1" x14ac:dyDescent="0.4">
      <c r="A36" s="3"/>
      <c r="B36" s="6" t="s">
        <v>42</v>
      </c>
      <c r="C36" s="7"/>
      <c r="D36" s="7"/>
      <c r="E36" s="4"/>
      <c r="F36" s="8" t="s">
        <v>3</v>
      </c>
      <c r="G36" s="4"/>
      <c r="H36" s="4"/>
      <c r="I36" s="4"/>
      <c r="J36" s="4"/>
      <c r="K36" s="4"/>
      <c r="L36" s="4"/>
      <c r="M36" s="4"/>
      <c r="N36" s="3"/>
    </row>
    <row r="37" spans="1:14" ht="25" customHeight="1" thickTop="1" thickBot="1" x14ac:dyDescent="0.35">
      <c r="A37" s="3"/>
      <c r="B37" s="9">
        <v>1</v>
      </c>
      <c r="C37" s="114" t="s">
        <v>4</v>
      </c>
      <c r="D37" s="115"/>
      <c r="E37" s="115"/>
      <c r="F37" s="115"/>
      <c r="G37" s="115"/>
      <c r="H37" s="115"/>
      <c r="I37" s="116"/>
      <c r="J37" s="117" t="s">
        <v>29</v>
      </c>
      <c r="K37" s="118"/>
      <c r="L37" s="118"/>
      <c r="M37" s="119"/>
      <c r="N37" s="3"/>
    </row>
    <row r="38" spans="1:14" ht="25" customHeight="1" thickTop="1" thickBot="1" x14ac:dyDescent="0.35">
      <c r="A38" s="3"/>
      <c r="B38" s="9">
        <v>2</v>
      </c>
      <c r="C38" s="114" t="s">
        <v>6</v>
      </c>
      <c r="D38" s="115"/>
      <c r="E38" s="115"/>
      <c r="F38" s="115"/>
      <c r="G38" s="115"/>
      <c r="H38" s="115"/>
      <c r="I38" s="116"/>
      <c r="J38" s="117" t="s">
        <v>7</v>
      </c>
      <c r="K38" s="118"/>
      <c r="L38" s="118"/>
      <c r="M38" s="119"/>
      <c r="N38" s="3"/>
    </row>
    <row r="39" spans="1:14" ht="25" customHeight="1" thickTop="1" thickBot="1" x14ac:dyDescent="0.35">
      <c r="A39" s="3"/>
      <c r="B39" s="9">
        <v>3</v>
      </c>
      <c r="C39" s="114" t="s">
        <v>8</v>
      </c>
      <c r="D39" s="115"/>
      <c r="E39" s="115"/>
      <c r="F39" s="115"/>
      <c r="G39" s="115"/>
      <c r="H39" s="115"/>
      <c r="I39" s="116"/>
      <c r="J39" s="117" t="s">
        <v>29</v>
      </c>
      <c r="K39" s="118"/>
      <c r="L39" s="118"/>
      <c r="M39" s="119"/>
      <c r="N39" s="3"/>
    </row>
    <row r="40" spans="1:14" ht="25" customHeight="1" thickTop="1" thickBot="1" x14ac:dyDescent="0.35">
      <c r="A40" s="3"/>
      <c r="B40" s="9">
        <v>4</v>
      </c>
      <c r="C40" s="114" t="s">
        <v>9</v>
      </c>
      <c r="D40" s="115"/>
      <c r="E40" s="115"/>
      <c r="F40" s="115"/>
      <c r="G40" s="115"/>
      <c r="H40" s="115"/>
      <c r="I40" s="116"/>
      <c r="J40" s="117" t="s">
        <v>5</v>
      </c>
      <c r="K40" s="118"/>
      <c r="L40" s="118"/>
      <c r="M40" s="119"/>
      <c r="N40" s="3"/>
    </row>
    <row r="41" spans="1:14" ht="25" customHeight="1" thickTop="1" thickBot="1" x14ac:dyDescent="0.35">
      <c r="A41" s="3"/>
      <c r="B41" s="9">
        <v>5</v>
      </c>
      <c r="C41" s="114" t="s">
        <v>10</v>
      </c>
      <c r="D41" s="115"/>
      <c r="E41" s="115"/>
      <c r="F41" s="115"/>
      <c r="G41" s="115"/>
      <c r="H41" s="115"/>
      <c r="I41" s="116"/>
      <c r="J41" s="117" t="s">
        <v>5</v>
      </c>
      <c r="K41" s="118"/>
      <c r="L41" s="118"/>
      <c r="M41" s="119"/>
      <c r="N41" s="3"/>
    </row>
    <row r="42" spans="1:14" ht="25" customHeight="1" thickTop="1" thickBot="1" x14ac:dyDescent="0.35">
      <c r="A42" s="3"/>
      <c r="B42" s="9">
        <v>6</v>
      </c>
      <c r="C42" s="114" t="s">
        <v>11</v>
      </c>
      <c r="D42" s="115"/>
      <c r="E42" s="115"/>
      <c r="F42" s="115"/>
      <c r="G42" s="115"/>
      <c r="H42" s="115"/>
      <c r="I42" s="116"/>
      <c r="J42" s="117" t="s">
        <v>7</v>
      </c>
      <c r="K42" s="118"/>
      <c r="L42" s="118"/>
      <c r="M42" s="119"/>
      <c r="N42" s="3"/>
    </row>
    <row r="43" spans="1:14" ht="25" customHeight="1" thickTop="1" thickBot="1" x14ac:dyDescent="0.35">
      <c r="A43" s="3"/>
      <c r="B43" s="9">
        <v>7</v>
      </c>
      <c r="C43" s="114" t="s">
        <v>12</v>
      </c>
      <c r="D43" s="115"/>
      <c r="E43" s="115"/>
      <c r="F43" s="115"/>
      <c r="G43" s="115"/>
      <c r="H43" s="115"/>
      <c r="I43" s="116"/>
      <c r="J43" s="117" t="s">
        <v>7</v>
      </c>
      <c r="K43" s="118"/>
      <c r="L43" s="118"/>
      <c r="M43" s="119"/>
      <c r="N43" s="3"/>
    </row>
    <row r="44" spans="1:14" ht="30" customHeight="1" thickTop="1" x14ac:dyDescent="0.3">
      <c r="A44" s="3"/>
      <c r="B44" s="10"/>
      <c r="C44" s="4"/>
      <c r="D44" s="4"/>
      <c r="E44" s="4"/>
      <c r="F44" s="4"/>
      <c r="G44" s="4"/>
      <c r="H44" s="4"/>
      <c r="I44" s="4"/>
      <c r="J44" s="4"/>
      <c r="K44" s="4"/>
      <c r="L44" s="36" t="str">
        <f>IF(M44="","",G553)</f>
        <v xml:space="preserve">Your baseline score of self-reported anxiety: </v>
      </c>
      <c r="M44" s="35">
        <f>IF(G552=7,E552,"")</f>
        <v>0.7142857142857143</v>
      </c>
      <c r="N44" s="3"/>
    </row>
    <row r="45" spans="1:14" ht="30" customHeight="1" x14ac:dyDescent="0.3">
      <c r="A45" s="3"/>
      <c r="B45" s="34" t="s">
        <v>43</v>
      </c>
      <c r="C45" s="8"/>
      <c r="D45" s="8"/>
      <c r="E45" s="8"/>
      <c r="F45" s="8"/>
      <c r="G45" s="8"/>
      <c r="H45" s="8"/>
      <c r="I45" s="8"/>
      <c r="J45" s="8"/>
      <c r="K45" s="8"/>
      <c r="L45" s="32"/>
      <c r="M45" s="32"/>
      <c r="N45" s="3"/>
    </row>
    <row r="46" spans="1:14" ht="40" customHeight="1" x14ac:dyDescent="0.3">
      <c r="A46" s="3"/>
      <c r="B46" s="99" t="str">
        <f>I545</f>
        <v xml:space="preserve">Your responses here help establish a baseline. High numbers are okay. They give you plenty of room to improve upon in the days to come. </v>
      </c>
      <c r="C46" s="99"/>
      <c r="D46" s="99"/>
      <c r="E46" s="99"/>
      <c r="F46" s="99"/>
      <c r="G46" s="99"/>
      <c r="H46" s="99"/>
      <c r="I46" s="99"/>
      <c r="J46" s="99"/>
      <c r="K46" s="99"/>
      <c r="L46" s="99"/>
      <c r="M46" s="99"/>
      <c r="N46" s="3"/>
    </row>
    <row r="47" spans="1:14" ht="55" customHeight="1" x14ac:dyDescent="0.3">
      <c r="A47" s="3"/>
      <c r="B47" s="99" t="str">
        <f>K548</f>
        <v>Need-response recognizes how the persisting problem of a wrongful conviction can tax your wellness. Which can manifest in increased levels of anxiety, depression and addictiveness. Only need-response helps you resolve such a problem at its source, to restore you to fuller wellness.</v>
      </c>
      <c r="C47" s="99"/>
      <c r="D47" s="99"/>
      <c r="E47" s="99"/>
      <c r="F47" s="99"/>
      <c r="G47" s="99"/>
      <c r="H47" s="99"/>
      <c r="I47" s="99"/>
      <c r="J47" s="99"/>
      <c r="K47" s="99"/>
      <c r="L47" s="99"/>
      <c r="M47" s="99"/>
      <c r="N47" s="3"/>
    </row>
    <row r="48" spans="1:14" ht="40" customHeight="1" x14ac:dyDescent="0.3">
      <c r="A48" s="3"/>
      <c r="B48" s="99" t="str">
        <f>I550</f>
        <v xml:space="preserve">Your responses give you a baseline score of 71%. Your self-reported level of anxiety can be described as "severe anxiety". </v>
      </c>
      <c r="C48" s="99"/>
      <c r="D48" s="99"/>
      <c r="E48" s="99"/>
      <c r="F48" s="99"/>
      <c r="G48" s="99"/>
      <c r="H48" s="99"/>
      <c r="I48" s="99"/>
      <c r="J48" s="99"/>
      <c r="K48" s="99"/>
      <c r="L48" s="99"/>
      <c r="M48" s="99"/>
      <c r="N48" s="3"/>
    </row>
    <row r="49" spans="1:14" ht="60" customHeight="1" x14ac:dyDescent="0.3">
      <c r="A49" s="3"/>
      <c r="B49" s="99" t="str">
        <f>I549</f>
        <v xml:space="preserve">Only need-response seeks to remove your cause for anxiety by addressing its source. Specifically when it comes from overreaching authority. Only need-response incentivizes those powerholders with a mutuality option more effective than adversarial legal options. </v>
      </c>
      <c r="C49" s="99"/>
      <c r="D49" s="99"/>
      <c r="E49" s="99"/>
      <c r="F49" s="99"/>
      <c r="G49" s="99"/>
      <c r="H49" s="99"/>
      <c r="I49" s="99"/>
      <c r="J49" s="99"/>
      <c r="K49" s="99"/>
      <c r="L49" s="99"/>
      <c r="M49" s="99"/>
      <c r="N49" s="3"/>
    </row>
    <row r="50" spans="1:14" ht="85" customHeight="1" x14ac:dyDescent="0.3">
      <c r="A50" s="3"/>
      <c r="B50" s="128" t="s">
        <v>102</v>
      </c>
      <c r="C50" s="128"/>
      <c r="D50" s="128"/>
      <c r="E50" s="128"/>
      <c r="F50" s="128"/>
      <c r="G50" s="128"/>
      <c r="H50" s="128"/>
      <c r="I50" s="128"/>
      <c r="J50" s="128"/>
      <c r="K50" s="128"/>
      <c r="L50" s="128"/>
      <c r="M50" s="128"/>
      <c r="N50" s="3"/>
    </row>
    <row r="51" spans="1:14" ht="10" customHeight="1" x14ac:dyDescent="0.3">
      <c r="A51" s="3"/>
      <c r="B51" s="4"/>
      <c r="C51" s="4"/>
      <c r="D51" s="4"/>
      <c r="E51" s="4"/>
      <c r="F51" s="4"/>
      <c r="G51" s="4"/>
      <c r="H51" s="4"/>
      <c r="I51" s="4"/>
      <c r="J51" s="4"/>
      <c r="K51" s="4"/>
      <c r="L51" s="4"/>
      <c r="M51" s="4"/>
      <c r="N51" s="3"/>
    </row>
    <row r="52" spans="1:14" ht="5" customHeight="1" thickBot="1" x14ac:dyDescent="0.35">
      <c r="A52" s="5"/>
      <c r="B52" s="11"/>
      <c r="C52" s="11"/>
      <c r="D52" s="11"/>
      <c r="E52" s="11"/>
      <c r="F52" s="11"/>
      <c r="G52" s="11"/>
      <c r="H52" s="11"/>
      <c r="I52" s="11"/>
      <c r="J52" s="11"/>
      <c r="K52" s="11"/>
      <c r="L52" s="11"/>
      <c r="M52" s="11"/>
      <c r="N52" s="5"/>
    </row>
    <row r="53" spans="1:14" ht="25" customHeight="1" thickBot="1" x14ac:dyDescent="0.35">
      <c r="A53" s="5"/>
      <c r="B53" s="131" t="s">
        <v>1</v>
      </c>
      <c r="C53" s="132"/>
      <c r="D53" s="40" t="s">
        <v>72</v>
      </c>
      <c r="E53" s="40"/>
      <c r="F53" s="11"/>
      <c r="G53" s="11"/>
      <c r="H53" s="11"/>
      <c r="I53" s="22" t="s">
        <v>2</v>
      </c>
      <c r="J53" s="135">
        <f ca="1">IF(J32="","",J32)</f>
        <v>45680</v>
      </c>
      <c r="K53" s="136"/>
      <c r="L53" s="136"/>
      <c r="M53" s="137"/>
      <c r="N53" s="5"/>
    </row>
    <row r="54" spans="1:14" ht="5" customHeight="1" x14ac:dyDescent="0.3">
      <c r="A54" s="5"/>
      <c r="B54" s="11"/>
      <c r="C54" s="11"/>
      <c r="D54" s="11"/>
      <c r="E54" s="11"/>
      <c r="F54" s="11"/>
      <c r="G54" s="11"/>
      <c r="H54" s="11"/>
      <c r="I54" s="11"/>
      <c r="J54" s="11"/>
      <c r="K54" s="11"/>
      <c r="L54" s="11"/>
      <c r="M54" s="11"/>
      <c r="N54" s="5"/>
    </row>
    <row r="55" spans="1:14" ht="15" customHeight="1" x14ac:dyDescent="0.3">
      <c r="A55" s="3"/>
      <c r="B55" s="4"/>
      <c r="C55" s="4"/>
      <c r="D55" s="4"/>
      <c r="E55" s="4"/>
      <c r="F55" s="4"/>
      <c r="G55" s="4"/>
      <c r="H55" s="4"/>
      <c r="I55" s="4"/>
      <c r="J55" s="4"/>
      <c r="K55" s="4"/>
      <c r="L55" s="4"/>
      <c r="M55" s="4"/>
      <c r="N55" s="3"/>
    </row>
    <row r="56" spans="1:14" ht="75" customHeight="1" x14ac:dyDescent="0.3">
      <c r="A56" s="3"/>
      <c r="B56" s="110" t="s">
        <v>58</v>
      </c>
      <c r="C56" s="110"/>
      <c r="D56" s="110"/>
      <c r="E56" s="110"/>
      <c r="F56" s="110"/>
      <c r="G56" s="110"/>
      <c r="H56" s="110"/>
      <c r="I56" s="110"/>
      <c r="J56" s="110"/>
      <c r="K56" s="110"/>
      <c r="L56" s="110"/>
      <c r="M56" s="110"/>
      <c r="N56" s="3"/>
    </row>
    <row r="57" spans="1:14" ht="30" customHeight="1" thickBot="1" x14ac:dyDescent="0.4">
      <c r="A57" s="3"/>
      <c r="B57" s="26" t="s">
        <v>59</v>
      </c>
      <c r="C57" s="7"/>
      <c r="D57" s="7"/>
      <c r="E57" s="4"/>
      <c r="F57" s="8"/>
      <c r="G57" s="8" t="s">
        <v>3</v>
      </c>
      <c r="H57" s="4"/>
      <c r="I57" s="4"/>
      <c r="J57" s="4"/>
      <c r="K57" s="4"/>
      <c r="L57" s="4"/>
      <c r="M57" s="4"/>
      <c r="N57" s="3"/>
    </row>
    <row r="58" spans="1:14" ht="25" customHeight="1" thickTop="1" thickBot="1" x14ac:dyDescent="0.35">
      <c r="A58" s="3"/>
      <c r="B58" s="9">
        <v>1</v>
      </c>
      <c r="C58" s="125" t="s">
        <v>13</v>
      </c>
      <c r="D58" s="126"/>
      <c r="E58" s="126"/>
      <c r="F58" s="126"/>
      <c r="G58" s="126"/>
      <c r="H58" s="126"/>
      <c r="I58" s="127"/>
      <c r="J58" s="117" t="s">
        <v>29</v>
      </c>
      <c r="K58" s="118"/>
      <c r="L58" s="118"/>
      <c r="M58" s="119"/>
      <c r="N58" s="3"/>
    </row>
    <row r="59" spans="1:14" ht="25" customHeight="1" thickTop="1" thickBot="1" x14ac:dyDescent="0.35">
      <c r="A59" s="3"/>
      <c r="B59" s="9">
        <v>2</v>
      </c>
      <c r="C59" s="125" t="s">
        <v>15</v>
      </c>
      <c r="D59" s="126"/>
      <c r="E59" s="126"/>
      <c r="F59" s="126"/>
      <c r="G59" s="126"/>
      <c r="H59" s="126"/>
      <c r="I59" s="127"/>
      <c r="J59" s="117" t="s">
        <v>7</v>
      </c>
      <c r="K59" s="118"/>
      <c r="L59" s="118"/>
      <c r="M59" s="119"/>
      <c r="N59" s="3"/>
    </row>
    <row r="60" spans="1:14" ht="25" customHeight="1" thickTop="1" thickBot="1" x14ac:dyDescent="0.35">
      <c r="A60" s="3"/>
      <c r="B60" s="9">
        <v>3</v>
      </c>
      <c r="C60" s="125" t="s">
        <v>16</v>
      </c>
      <c r="D60" s="126"/>
      <c r="E60" s="126"/>
      <c r="F60" s="126"/>
      <c r="G60" s="126"/>
      <c r="H60" s="126"/>
      <c r="I60" s="127"/>
      <c r="J60" s="117" t="s">
        <v>5</v>
      </c>
      <c r="K60" s="118"/>
      <c r="L60" s="118"/>
      <c r="M60" s="119"/>
      <c r="N60" s="3"/>
    </row>
    <row r="61" spans="1:14" ht="25" customHeight="1" thickTop="1" thickBot="1" x14ac:dyDescent="0.35">
      <c r="A61" s="3"/>
      <c r="B61" s="9">
        <v>4</v>
      </c>
      <c r="C61" s="125" t="s">
        <v>17</v>
      </c>
      <c r="D61" s="126"/>
      <c r="E61" s="126"/>
      <c r="F61" s="126"/>
      <c r="G61" s="126"/>
      <c r="H61" s="126"/>
      <c r="I61" s="127"/>
      <c r="J61" s="117" t="s">
        <v>7</v>
      </c>
      <c r="K61" s="118"/>
      <c r="L61" s="118"/>
      <c r="M61" s="119"/>
      <c r="N61" s="3"/>
    </row>
    <row r="62" spans="1:14" ht="25" customHeight="1" thickTop="1" thickBot="1" x14ac:dyDescent="0.35">
      <c r="A62" s="3"/>
      <c r="B62" s="9">
        <v>5</v>
      </c>
      <c r="C62" s="125" t="s">
        <v>18</v>
      </c>
      <c r="D62" s="126"/>
      <c r="E62" s="126"/>
      <c r="F62" s="126"/>
      <c r="G62" s="126"/>
      <c r="H62" s="126"/>
      <c r="I62" s="127"/>
      <c r="J62" s="117" t="s">
        <v>7</v>
      </c>
      <c r="K62" s="118"/>
      <c r="L62" s="118"/>
      <c r="M62" s="119"/>
      <c r="N62" s="3"/>
    </row>
    <row r="63" spans="1:14" ht="35" customHeight="1" thickTop="1" thickBot="1" x14ac:dyDescent="0.35">
      <c r="A63" s="3"/>
      <c r="B63" s="9">
        <v>6</v>
      </c>
      <c r="C63" s="125" t="s">
        <v>19</v>
      </c>
      <c r="D63" s="126"/>
      <c r="E63" s="126"/>
      <c r="F63" s="126"/>
      <c r="G63" s="126"/>
      <c r="H63" s="126"/>
      <c r="I63" s="127"/>
      <c r="J63" s="117" t="s">
        <v>29</v>
      </c>
      <c r="K63" s="118"/>
      <c r="L63" s="118"/>
      <c r="M63" s="119"/>
      <c r="N63" s="3"/>
    </row>
    <row r="64" spans="1:14" ht="35" customHeight="1" thickTop="1" thickBot="1" x14ac:dyDescent="0.35">
      <c r="A64" s="3"/>
      <c r="B64" s="9">
        <v>7</v>
      </c>
      <c r="C64" s="125" t="s">
        <v>20</v>
      </c>
      <c r="D64" s="126"/>
      <c r="E64" s="126"/>
      <c r="F64" s="126"/>
      <c r="G64" s="126"/>
      <c r="H64" s="126"/>
      <c r="I64" s="127"/>
      <c r="J64" s="117" t="s">
        <v>29</v>
      </c>
      <c r="K64" s="118"/>
      <c r="L64" s="118"/>
      <c r="M64" s="119"/>
      <c r="N64" s="3"/>
    </row>
    <row r="65" spans="1:14" ht="50" customHeight="1" thickTop="1" thickBot="1" x14ac:dyDescent="0.35">
      <c r="A65" s="3"/>
      <c r="B65" s="9">
        <v>8</v>
      </c>
      <c r="C65" s="125" t="s">
        <v>188</v>
      </c>
      <c r="D65" s="126"/>
      <c r="E65" s="126"/>
      <c r="F65" s="126"/>
      <c r="G65" s="126"/>
      <c r="H65" s="126"/>
      <c r="I65" s="127"/>
      <c r="J65" s="117" t="s">
        <v>7</v>
      </c>
      <c r="K65" s="118"/>
      <c r="L65" s="118"/>
      <c r="M65" s="119"/>
      <c r="N65" s="3"/>
    </row>
    <row r="66" spans="1:14" ht="35" customHeight="1" thickTop="1" thickBot="1" x14ac:dyDescent="0.35">
      <c r="A66" s="3"/>
      <c r="B66" s="9">
        <v>9</v>
      </c>
      <c r="C66" s="125" t="s">
        <v>22</v>
      </c>
      <c r="D66" s="126"/>
      <c r="E66" s="126"/>
      <c r="F66" s="126"/>
      <c r="G66" s="126"/>
      <c r="H66" s="126"/>
      <c r="I66" s="127"/>
      <c r="J66" s="117" t="s">
        <v>29</v>
      </c>
      <c r="K66" s="118"/>
      <c r="L66" s="118"/>
      <c r="M66" s="119"/>
      <c r="N66" s="3"/>
    </row>
    <row r="67" spans="1:14" ht="50" customHeight="1" thickTop="1" thickBot="1" x14ac:dyDescent="0.35">
      <c r="A67" s="3"/>
      <c r="B67" s="9">
        <v>10</v>
      </c>
      <c r="C67" s="125" t="s">
        <v>23</v>
      </c>
      <c r="D67" s="126"/>
      <c r="E67" s="126"/>
      <c r="F67" s="126"/>
      <c r="G67" s="126"/>
      <c r="H67" s="126"/>
      <c r="I67" s="127"/>
      <c r="J67" s="117" t="s">
        <v>184</v>
      </c>
      <c r="K67" s="118"/>
      <c r="L67" s="118"/>
      <c r="M67" s="119"/>
      <c r="N67" s="3"/>
    </row>
    <row r="68" spans="1:14" ht="25" customHeight="1" thickTop="1" x14ac:dyDescent="0.3">
      <c r="A68" s="3"/>
      <c r="B68" s="10"/>
      <c r="C68" s="4"/>
      <c r="D68" s="4"/>
      <c r="E68" s="4"/>
      <c r="F68" s="4"/>
      <c r="G68" s="4"/>
      <c r="H68" s="4"/>
      <c r="I68" s="4"/>
      <c r="J68" s="4"/>
      <c r="K68" s="4"/>
      <c r="L68" s="36" t="str">
        <f>IF(M68="","",G569)</f>
        <v xml:space="preserve">Your baseline score of self-reported depression: </v>
      </c>
      <c r="M68" s="35">
        <f>IF(G568=10,E568,"")</f>
        <v>0.7</v>
      </c>
      <c r="N68" s="3"/>
    </row>
    <row r="69" spans="1:14" ht="25" customHeight="1" x14ac:dyDescent="0.3">
      <c r="A69" s="3"/>
      <c r="B69" s="34" t="str">
        <f>B45</f>
        <v>Wellness update</v>
      </c>
      <c r="C69" s="8"/>
      <c r="D69" s="8"/>
      <c r="E69" s="8"/>
      <c r="F69" s="8"/>
      <c r="G69" s="8"/>
      <c r="H69" s="8"/>
      <c r="I69" s="8"/>
      <c r="J69" s="8"/>
      <c r="K69" s="8"/>
      <c r="L69" s="8"/>
      <c r="M69" s="8"/>
      <c r="N69" s="3"/>
    </row>
    <row r="70" spans="1:14" ht="45" customHeight="1" x14ac:dyDescent="0.3">
      <c r="A70" s="3"/>
      <c r="B70" s="140" t="s">
        <v>136</v>
      </c>
      <c r="C70" s="140"/>
      <c r="D70" s="140"/>
      <c r="E70" s="140"/>
      <c r="F70" s="140"/>
      <c r="G70" s="140"/>
      <c r="H70" s="140"/>
      <c r="I70" s="140"/>
      <c r="J70" s="140"/>
      <c r="K70" s="140"/>
      <c r="L70" s="140"/>
      <c r="M70" s="140"/>
      <c r="N70" s="3"/>
    </row>
    <row r="71" spans="1:14" ht="45" customHeight="1" x14ac:dyDescent="0.3">
      <c r="A71" s="3"/>
      <c r="B71" s="140" t="str">
        <f>I562</f>
        <v>Your responses give you a baseline score of 70%. Your self-reported level of anxiety can be described as "severe depression". Together, we can improve upon this.</v>
      </c>
      <c r="C71" s="140"/>
      <c r="D71" s="140"/>
      <c r="E71" s="140"/>
      <c r="F71" s="140"/>
      <c r="G71" s="140"/>
      <c r="H71" s="140"/>
      <c r="I71" s="140"/>
      <c r="J71" s="140"/>
      <c r="K71" s="140"/>
      <c r="L71" s="140"/>
      <c r="M71" s="140"/>
      <c r="N71" s="3"/>
    </row>
    <row r="72" spans="1:14" ht="45" customHeight="1" x14ac:dyDescent="0.3">
      <c r="A72" s="3"/>
      <c r="B72" s="140" t="s">
        <v>141</v>
      </c>
      <c r="C72" s="140"/>
      <c r="D72" s="140"/>
      <c r="E72" s="140"/>
      <c r="F72" s="140"/>
      <c r="G72" s="140"/>
      <c r="H72" s="140"/>
      <c r="I72" s="140"/>
      <c r="J72" s="140"/>
      <c r="K72" s="140"/>
      <c r="L72" s="140"/>
      <c r="M72" s="140"/>
      <c r="N72" s="3"/>
    </row>
    <row r="73" spans="1:14" ht="10" customHeight="1" x14ac:dyDescent="0.3">
      <c r="A73" s="3"/>
      <c r="B73" s="4"/>
      <c r="C73" s="4"/>
      <c r="D73" s="4"/>
      <c r="E73" s="4"/>
      <c r="F73" s="4"/>
      <c r="G73" s="4"/>
      <c r="H73" s="4"/>
      <c r="I73" s="4"/>
      <c r="J73" s="4"/>
      <c r="K73" s="4"/>
      <c r="L73" s="4"/>
      <c r="M73" s="4"/>
      <c r="N73" s="3"/>
    </row>
    <row r="74" spans="1:14" ht="5" customHeight="1" thickBot="1" x14ac:dyDescent="0.35">
      <c r="A74" s="5"/>
      <c r="B74" s="11"/>
      <c r="C74" s="11"/>
      <c r="D74" s="11"/>
      <c r="E74" s="11"/>
      <c r="F74" s="11"/>
      <c r="G74" s="11"/>
      <c r="H74" s="11"/>
      <c r="I74" s="11"/>
      <c r="J74" s="11"/>
      <c r="K74" s="11"/>
      <c r="L74" s="11"/>
      <c r="M74" s="11"/>
      <c r="N74" s="5"/>
    </row>
    <row r="75" spans="1:14" ht="25" customHeight="1" thickBot="1" x14ac:dyDescent="0.35">
      <c r="A75" s="5"/>
      <c r="B75" s="131" t="s">
        <v>1</v>
      </c>
      <c r="C75" s="132"/>
      <c r="D75" s="40" t="s">
        <v>73</v>
      </c>
      <c r="E75" s="40"/>
      <c r="F75" s="11"/>
      <c r="G75" s="11"/>
      <c r="H75" s="11"/>
      <c r="I75" s="22" t="s">
        <v>2</v>
      </c>
      <c r="J75" s="135">
        <f ca="1">IF(J53="","",J53)</f>
        <v>45680</v>
      </c>
      <c r="K75" s="136"/>
      <c r="L75" s="136"/>
      <c r="M75" s="137"/>
      <c r="N75" s="5"/>
    </row>
    <row r="76" spans="1:14" ht="5" customHeight="1" x14ac:dyDescent="0.3">
      <c r="A76" s="5"/>
      <c r="B76" s="11"/>
      <c r="C76" s="11"/>
      <c r="D76" s="11"/>
      <c r="E76" s="11"/>
      <c r="F76" s="11"/>
      <c r="G76" s="11"/>
      <c r="H76" s="11"/>
      <c r="I76" s="11"/>
      <c r="J76" s="11"/>
      <c r="K76" s="11"/>
      <c r="L76" s="11"/>
      <c r="M76" s="11"/>
      <c r="N76" s="5"/>
    </row>
    <row r="77" spans="1:14" ht="15" customHeight="1" x14ac:dyDescent="0.3">
      <c r="A77" s="3"/>
      <c r="B77" s="4"/>
      <c r="C77" s="4"/>
      <c r="D77" s="4"/>
      <c r="E77" s="4"/>
      <c r="F77" s="4"/>
      <c r="G77" s="4"/>
      <c r="H77" s="4"/>
      <c r="I77" s="4"/>
      <c r="J77" s="4"/>
      <c r="K77" s="4"/>
      <c r="L77" s="4"/>
      <c r="M77" s="4"/>
      <c r="N77" s="3"/>
    </row>
    <row r="78" spans="1:14" ht="75" customHeight="1" x14ac:dyDescent="0.3">
      <c r="A78" s="3"/>
      <c r="B78" s="110" t="s">
        <v>66</v>
      </c>
      <c r="C78" s="110"/>
      <c r="D78" s="110"/>
      <c r="E78" s="110"/>
      <c r="F78" s="110"/>
      <c r="G78" s="110"/>
      <c r="H78" s="110"/>
      <c r="I78" s="110"/>
      <c r="J78" s="110"/>
      <c r="K78" s="110"/>
      <c r="L78" s="110"/>
      <c r="M78" s="110"/>
      <c r="N78" s="3"/>
    </row>
    <row r="79" spans="1:14" ht="30" customHeight="1" thickBot="1" x14ac:dyDescent="0.4">
      <c r="A79" s="3"/>
      <c r="B79" s="26" t="s">
        <v>74</v>
      </c>
      <c r="C79" s="7"/>
      <c r="D79" s="7"/>
      <c r="E79" s="4"/>
      <c r="F79" s="8"/>
      <c r="G79" s="8" t="s">
        <v>3</v>
      </c>
      <c r="H79" s="4"/>
      <c r="I79" s="4"/>
      <c r="J79" s="4"/>
      <c r="K79" s="4"/>
      <c r="L79" s="4"/>
      <c r="M79" s="4"/>
      <c r="N79" s="3"/>
    </row>
    <row r="80" spans="1:14" ht="35" customHeight="1" thickTop="1" thickBot="1" x14ac:dyDescent="0.35">
      <c r="A80" s="3"/>
      <c r="B80" s="9">
        <v>1</v>
      </c>
      <c r="C80" s="114" t="s">
        <v>62</v>
      </c>
      <c r="D80" s="115"/>
      <c r="E80" s="115"/>
      <c r="F80" s="115"/>
      <c r="G80" s="115"/>
      <c r="H80" s="115"/>
      <c r="I80" s="116"/>
      <c r="J80" s="117" t="s">
        <v>5</v>
      </c>
      <c r="K80" s="118"/>
      <c r="L80" s="118"/>
      <c r="M80" s="119"/>
      <c r="N80" s="3"/>
    </row>
    <row r="81" spans="1:14" ht="35" customHeight="1" thickTop="1" thickBot="1" x14ac:dyDescent="0.35">
      <c r="A81" s="3"/>
      <c r="B81" s="9">
        <v>2</v>
      </c>
      <c r="C81" s="114" t="s">
        <v>63</v>
      </c>
      <c r="D81" s="115"/>
      <c r="E81" s="115"/>
      <c r="F81" s="115"/>
      <c r="G81" s="115"/>
      <c r="H81" s="115"/>
      <c r="I81" s="116"/>
      <c r="J81" s="117" t="s">
        <v>29</v>
      </c>
      <c r="K81" s="118"/>
      <c r="L81" s="118"/>
      <c r="M81" s="119"/>
      <c r="N81" s="3"/>
    </row>
    <row r="82" spans="1:14" ht="35" customHeight="1" thickTop="1" thickBot="1" x14ac:dyDescent="0.35">
      <c r="A82" s="3"/>
      <c r="B82" s="9">
        <v>3</v>
      </c>
      <c r="C82" s="114" t="s">
        <v>68</v>
      </c>
      <c r="D82" s="115"/>
      <c r="E82" s="115"/>
      <c r="F82" s="115"/>
      <c r="G82" s="115"/>
      <c r="H82" s="115"/>
      <c r="I82" s="116"/>
      <c r="J82" s="117" t="s">
        <v>14</v>
      </c>
      <c r="K82" s="118"/>
      <c r="L82" s="118"/>
      <c r="M82" s="119"/>
      <c r="N82" s="3"/>
    </row>
    <row r="83" spans="1:14" ht="35" customHeight="1" thickTop="1" thickBot="1" x14ac:dyDescent="0.35">
      <c r="A83" s="3"/>
      <c r="B83" s="9">
        <v>4</v>
      </c>
      <c r="C83" s="114" t="s">
        <v>67</v>
      </c>
      <c r="D83" s="115"/>
      <c r="E83" s="115"/>
      <c r="F83" s="115"/>
      <c r="G83" s="115"/>
      <c r="H83" s="115"/>
      <c r="I83" s="116"/>
      <c r="J83" s="117" t="s">
        <v>5</v>
      </c>
      <c r="K83" s="118"/>
      <c r="L83" s="118"/>
      <c r="M83" s="119"/>
      <c r="N83" s="3"/>
    </row>
    <row r="84" spans="1:14" ht="35" customHeight="1" thickTop="1" thickBot="1" x14ac:dyDescent="0.35">
      <c r="A84" s="3"/>
      <c r="B84" s="9">
        <v>5</v>
      </c>
      <c r="C84" s="114" t="s">
        <v>64</v>
      </c>
      <c r="D84" s="115"/>
      <c r="E84" s="115"/>
      <c r="F84" s="115"/>
      <c r="G84" s="115"/>
      <c r="H84" s="115"/>
      <c r="I84" s="116"/>
      <c r="J84" s="117" t="s">
        <v>29</v>
      </c>
      <c r="K84" s="118"/>
      <c r="L84" s="118"/>
      <c r="M84" s="119"/>
      <c r="N84" s="3"/>
    </row>
    <row r="85" spans="1:14" ht="25" customHeight="1" thickTop="1" x14ac:dyDescent="0.3">
      <c r="A85" s="3"/>
      <c r="B85" s="10"/>
      <c r="C85" s="4"/>
      <c r="D85" s="4"/>
      <c r="E85" s="4"/>
      <c r="F85" s="4"/>
      <c r="G85" s="4"/>
      <c r="H85" s="4"/>
      <c r="I85" s="4"/>
      <c r="J85" s="4"/>
      <c r="K85" s="4"/>
      <c r="L85" s="36" t="str">
        <f>IF(M85="","",G580)</f>
        <v xml:space="preserve">Your baseline score of self-reported anxiety: </v>
      </c>
      <c r="M85" s="35">
        <f>IF(G579=5,E579,"")</f>
        <v>0.4</v>
      </c>
      <c r="N85" s="3"/>
    </row>
    <row r="86" spans="1:14" ht="25" customHeight="1" x14ac:dyDescent="0.3">
      <c r="A86" s="3"/>
      <c r="B86" s="34" t="str">
        <f>B69</f>
        <v>Wellness update</v>
      </c>
      <c r="C86" s="8"/>
      <c r="D86" s="8"/>
      <c r="E86" s="8"/>
      <c r="F86" s="8"/>
      <c r="G86" s="8"/>
      <c r="H86" s="8"/>
      <c r="I86" s="8"/>
      <c r="J86" s="8"/>
      <c r="K86" s="8"/>
      <c r="L86" s="8"/>
      <c r="M86" s="8"/>
      <c r="N86" s="3"/>
    </row>
    <row r="87" spans="1:14" ht="60" customHeight="1" x14ac:dyDescent="0.3">
      <c r="A87" s="3"/>
      <c r="B87" s="99" t="s">
        <v>191</v>
      </c>
      <c r="C87" s="99"/>
      <c r="D87" s="99"/>
      <c r="E87" s="99"/>
      <c r="F87" s="99"/>
      <c r="G87" s="99"/>
      <c r="H87" s="99"/>
      <c r="I87" s="99"/>
      <c r="J87" s="99"/>
      <c r="K87" s="99"/>
      <c r="L87" s="99"/>
      <c r="M87" s="99"/>
      <c r="N87" s="3"/>
    </row>
    <row r="88" spans="1:14" ht="60" customHeight="1" x14ac:dyDescent="0.3">
      <c r="A88" s="3"/>
      <c r="B88" s="99" t="s">
        <v>146</v>
      </c>
      <c r="C88" s="99"/>
      <c r="D88" s="99"/>
      <c r="E88" s="99"/>
      <c r="F88" s="99"/>
      <c r="G88" s="99"/>
      <c r="H88" s="99"/>
      <c r="I88" s="99"/>
      <c r="J88" s="99"/>
      <c r="K88" s="99"/>
      <c r="L88" s="99"/>
      <c r="M88" s="99"/>
      <c r="N88" s="3"/>
    </row>
    <row r="89" spans="1:14" ht="70" customHeight="1" x14ac:dyDescent="0.3">
      <c r="A89" s="3"/>
      <c r="B89" s="99" t="s">
        <v>193</v>
      </c>
      <c r="C89" s="99"/>
      <c r="D89" s="99"/>
      <c r="E89" s="99"/>
      <c r="F89" s="99"/>
      <c r="G89" s="99"/>
      <c r="H89" s="99"/>
      <c r="I89" s="99"/>
      <c r="J89" s="99"/>
      <c r="K89" s="99"/>
      <c r="L89" s="99"/>
      <c r="M89" s="99"/>
      <c r="N89" s="3"/>
    </row>
    <row r="90" spans="1:14" ht="80" customHeight="1" x14ac:dyDescent="0.3">
      <c r="A90" s="3"/>
      <c r="B90" s="99" t="s">
        <v>192</v>
      </c>
      <c r="C90" s="99"/>
      <c r="D90" s="99"/>
      <c r="E90" s="99"/>
      <c r="F90" s="99"/>
      <c r="G90" s="99"/>
      <c r="H90" s="99"/>
      <c r="I90" s="99"/>
      <c r="J90" s="99"/>
      <c r="K90" s="99"/>
      <c r="L90" s="99"/>
      <c r="M90" s="99"/>
      <c r="N90" s="3"/>
    </row>
    <row r="91" spans="1:14" ht="30" customHeight="1" x14ac:dyDescent="0.3">
      <c r="A91" s="3"/>
      <c r="B91" s="4"/>
      <c r="C91" s="4"/>
      <c r="D91" s="4"/>
      <c r="E91" s="4"/>
      <c r="F91" s="4"/>
      <c r="G91" s="4"/>
      <c r="H91" s="4"/>
      <c r="I91" s="4"/>
      <c r="J91" s="4"/>
      <c r="K91" s="4"/>
      <c r="L91" s="4"/>
      <c r="M91" s="4"/>
      <c r="N91" s="3"/>
    </row>
    <row r="92" spans="1:14" ht="5" customHeight="1" x14ac:dyDescent="0.3">
      <c r="A92" s="41"/>
      <c r="B92" s="42"/>
      <c r="C92" s="42"/>
      <c r="D92" s="42"/>
      <c r="E92" s="42"/>
      <c r="F92" s="42"/>
      <c r="G92" s="42"/>
      <c r="H92" s="42"/>
      <c r="I92" s="42"/>
      <c r="J92" s="42"/>
      <c r="K92" s="42"/>
      <c r="L92" s="42"/>
      <c r="M92" s="42"/>
      <c r="N92" s="41"/>
    </row>
    <row r="93" spans="1:14" ht="25" customHeight="1" x14ac:dyDescent="0.3">
      <c r="A93" s="41"/>
      <c r="B93" s="120" t="s">
        <v>34</v>
      </c>
      <c r="C93" s="120"/>
      <c r="D93" s="120"/>
      <c r="E93" s="57" t="s">
        <v>78</v>
      </c>
      <c r="F93" s="42"/>
      <c r="G93" s="42"/>
      <c r="H93" s="42"/>
      <c r="I93" s="56" t="s">
        <v>2</v>
      </c>
      <c r="J93" s="121">
        <f ca="1">J75+14</f>
        <v>45694</v>
      </c>
      <c r="K93" s="122"/>
      <c r="L93" s="122"/>
      <c r="M93" s="123"/>
      <c r="N93" s="41"/>
    </row>
    <row r="94" spans="1:14" ht="5" customHeight="1" x14ac:dyDescent="0.3">
      <c r="A94" s="41"/>
      <c r="B94" s="42"/>
      <c r="C94" s="42"/>
      <c r="D94" s="42"/>
      <c r="E94" s="42"/>
      <c r="F94" s="42"/>
      <c r="G94" s="42"/>
      <c r="H94" s="42"/>
      <c r="I94" s="42"/>
      <c r="J94" s="42"/>
      <c r="K94" s="42"/>
      <c r="L94" s="42"/>
      <c r="M94" s="42"/>
      <c r="N94" s="41"/>
    </row>
    <row r="95" spans="1:14" ht="15" customHeight="1" x14ac:dyDescent="0.3">
      <c r="A95" s="50"/>
      <c r="B95" s="51"/>
      <c r="C95" s="51"/>
      <c r="D95" s="51"/>
      <c r="E95" s="51"/>
      <c r="F95" s="51"/>
      <c r="G95" s="51"/>
      <c r="H95" s="51"/>
      <c r="I95" s="51"/>
      <c r="J95" s="51"/>
      <c r="K95" s="51"/>
      <c r="L95" s="51"/>
      <c r="M95" s="51"/>
      <c r="N95" s="50"/>
    </row>
    <row r="96" spans="1:14" ht="45" customHeight="1" x14ac:dyDescent="0.3">
      <c r="A96" s="50"/>
      <c r="B96" s="108" t="s">
        <v>130</v>
      </c>
      <c r="C96" s="108"/>
      <c r="D96" s="108"/>
      <c r="E96" s="108"/>
      <c r="F96" s="108"/>
      <c r="G96" s="108"/>
      <c r="H96" s="108"/>
      <c r="I96" s="108"/>
      <c r="J96" s="108"/>
      <c r="K96" s="108"/>
      <c r="L96" s="108"/>
      <c r="M96" s="108"/>
      <c r="N96" s="50"/>
    </row>
    <row r="97" spans="1:14" ht="30" customHeight="1" thickBot="1" x14ac:dyDescent="0.55000000000000004">
      <c r="A97" s="52"/>
      <c r="B97" s="101" t="str">
        <f>B777</f>
        <v>Anxiety assessment 1 of 8</v>
      </c>
      <c r="C97" s="101"/>
      <c r="D97" s="101"/>
      <c r="E97" s="101"/>
      <c r="F97" s="101"/>
      <c r="G97" s="101"/>
      <c r="H97" s="53"/>
      <c r="I97" s="53"/>
      <c r="J97" s="53"/>
      <c r="K97" s="53"/>
      <c r="L97" s="97">
        <f>IF(J98="","",F598)</f>
        <v>0.75</v>
      </c>
      <c r="M97" s="97"/>
      <c r="N97" s="52"/>
    </row>
    <row r="98" spans="1:14" ht="25" customHeight="1" thickTop="1" thickBot="1" x14ac:dyDescent="0.35">
      <c r="A98" s="50"/>
      <c r="B98" s="105" t="s">
        <v>92</v>
      </c>
      <c r="C98" s="106"/>
      <c r="D98" s="106"/>
      <c r="E98" s="106"/>
      <c r="F98" s="106"/>
      <c r="G98" s="106"/>
      <c r="H98" s="106"/>
      <c r="I98" s="107"/>
      <c r="J98" s="111" t="s">
        <v>90</v>
      </c>
      <c r="K98" s="112"/>
      <c r="L98" s="112"/>
      <c r="M98" s="113"/>
      <c r="N98" s="50"/>
    </row>
    <row r="99" spans="1:14" ht="30" customHeight="1" thickTop="1" thickBot="1" x14ac:dyDescent="0.55000000000000004">
      <c r="A99" s="50"/>
      <c r="B99" s="101" t="str">
        <f>B779</f>
        <v>Depression assessment 1 of 8</v>
      </c>
      <c r="C99" s="101"/>
      <c r="D99" s="101"/>
      <c r="E99" s="101"/>
      <c r="F99" s="101"/>
      <c r="G99" s="101"/>
      <c r="H99" s="54"/>
      <c r="I99" s="54"/>
      <c r="J99" s="54"/>
      <c r="K99" s="54"/>
      <c r="L99" s="104">
        <f>IF(J100="","",F600)</f>
        <v>1</v>
      </c>
      <c r="M99" s="104"/>
      <c r="N99" s="50"/>
    </row>
    <row r="100" spans="1:14" ht="25" customHeight="1" thickTop="1" thickBot="1" x14ac:dyDescent="0.35">
      <c r="A100" s="50"/>
      <c r="B100" s="105" t="s">
        <v>93</v>
      </c>
      <c r="C100" s="106"/>
      <c r="D100" s="106"/>
      <c r="E100" s="106"/>
      <c r="F100" s="106"/>
      <c r="G100" s="106"/>
      <c r="H100" s="106"/>
      <c r="I100" s="107"/>
      <c r="J100" s="111" t="s">
        <v>82</v>
      </c>
      <c r="K100" s="112"/>
      <c r="L100" s="112"/>
      <c r="M100" s="113"/>
      <c r="N100" s="50"/>
    </row>
    <row r="101" spans="1:14" ht="30" customHeight="1" thickTop="1" thickBot="1" x14ac:dyDescent="0.55000000000000004">
      <c r="A101" s="50"/>
      <c r="B101" s="101" t="str">
        <f>B781</f>
        <v>Addictiveness assessment 1 of 8</v>
      </c>
      <c r="C101" s="101"/>
      <c r="D101" s="101"/>
      <c r="E101" s="101"/>
      <c r="F101" s="101"/>
      <c r="G101" s="101"/>
      <c r="H101" s="54"/>
      <c r="I101" s="54"/>
      <c r="J101" s="54"/>
      <c r="K101" s="54"/>
      <c r="L101" s="97">
        <f>IF(J102="","",F602)</f>
        <v>0.5</v>
      </c>
      <c r="M101" s="97"/>
      <c r="N101" s="50"/>
    </row>
    <row r="102" spans="1:14" ht="25" customHeight="1" thickTop="1" thickBot="1" x14ac:dyDescent="0.35">
      <c r="A102" s="50"/>
      <c r="B102" s="105" t="s">
        <v>94</v>
      </c>
      <c r="C102" s="106"/>
      <c r="D102" s="106"/>
      <c r="E102" s="106"/>
      <c r="F102" s="106"/>
      <c r="G102" s="106"/>
      <c r="H102" s="106"/>
      <c r="I102" s="107"/>
      <c r="J102" s="111" t="s">
        <v>83</v>
      </c>
      <c r="K102" s="112"/>
      <c r="L102" s="112"/>
      <c r="M102" s="113"/>
      <c r="N102" s="50"/>
    </row>
    <row r="103" spans="1:14" ht="25" customHeight="1" thickTop="1" x14ac:dyDescent="0.3">
      <c r="A103" s="50"/>
      <c r="B103" s="55"/>
      <c r="C103" s="54"/>
      <c r="D103" s="54"/>
      <c r="E103" s="54"/>
      <c r="F103" s="54"/>
      <c r="G103" s="54"/>
      <c r="H103" s="54"/>
      <c r="I103" s="54"/>
      <c r="J103" s="54"/>
      <c r="K103" s="54"/>
      <c r="L103" s="54"/>
      <c r="M103" s="54"/>
      <c r="N103" s="50"/>
    </row>
    <row r="104" spans="1:14" ht="50" customHeight="1" x14ac:dyDescent="0.3">
      <c r="A104" s="50"/>
      <c r="B104" s="108" t="str">
        <f>B606</f>
        <v xml:space="preserve">Compared to last time, your level of anxiety is declining, your level of depression is declining, and your level of addictiveness is declining. Stay the course for improving your wellness in the long run. </v>
      </c>
      <c r="C104" s="108"/>
      <c r="D104" s="108"/>
      <c r="E104" s="108"/>
      <c r="F104" s="108"/>
      <c r="G104" s="108"/>
      <c r="H104" s="108"/>
      <c r="I104" s="108"/>
      <c r="J104" s="108"/>
      <c r="K104" s="108"/>
      <c r="L104" s="108"/>
      <c r="M104" s="108"/>
      <c r="N104" s="50"/>
    </row>
    <row r="105" spans="1:14" ht="10" customHeight="1" x14ac:dyDescent="0.3">
      <c r="A105" s="50"/>
      <c r="B105" s="108"/>
      <c r="C105" s="108"/>
      <c r="D105" s="108"/>
      <c r="E105" s="108"/>
      <c r="F105" s="108"/>
      <c r="G105" s="108"/>
      <c r="H105" s="108"/>
      <c r="I105" s="108"/>
      <c r="J105" s="108"/>
      <c r="K105" s="108"/>
      <c r="L105" s="108"/>
      <c r="M105" s="108"/>
      <c r="N105" s="50"/>
    </row>
    <row r="106" spans="1:14" ht="5" customHeight="1" x14ac:dyDescent="0.3">
      <c r="A106" s="41"/>
      <c r="B106" s="42"/>
      <c r="C106" s="42"/>
      <c r="D106" s="42"/>
      <c r="E106" s="42"/>
      <c r="F106" s="42"/>
      <c r="G106" s="42"/>
      <c r="H106" s="42"/>
      <c r="I106" s="42"/>
      <c r="J106" s="42"/>
      <c r="K106" s="42"/>
      <c r="L106" s="42"/>
      <c r="M106" s="42"/>
      <c r="N106" s="41"/>
    </row>
    <row r="107" spans="1:14" ht="25" customHeight="1" x14ac:dyDescent="0.3">
      <c r="A107" s="41"/>
      <c r="B107" s="120" t="s">
        <v>35</v>
      </c>
      <c r="C107" s="120"/>
      <c r="D107" s="120"/>
      <c r="E107" s="57" t="s">
        <v>78</v>
      </c>
      <c r="F107" s="42"/>
      <c r="G107" s="42"/>
      <c r="H107" s="42"/>
      <c r="I107" s="56" t="s">
        <v>2</v>
      </c>
      <c r="J107" s="121">
        <f ca="1">J93+14</f>
        <v>45708</v>
      </c>
      <c r="K107" s="122"/>
      <c r="L107" s="122"/>
      <c r="M107" s="123"/>
      <c r="N107" s="41"/>
    </row>
    <row r="108" spans="1:14" ht="5" customHeight="1" x14ac:dyDescent="0.3">
      <c r="A108" s="41"/>
      <c r="B108" s="42"/>
      <c r="C108" s="42"/>
      <c r="D108" s="42"/>
      <c r="E108" s="42"/>
      <c r="F108" s="42"/>
      <c r="G108" s="42"/>
      <c r="H108" s="42"/>
      <c r="I108" s="42"/>
      <c r="J108" s="42"/>
      <c r="K108" s="42"/>
      <c r="L108" s="42"/>
      <c r="M108" s="42"/>
      <c r="N108" s="41"/>
    </row>
    <row r="109" spans="1:14" ht="15" customHeight="1" x14ac:dyDescent="0.3">
      <c r="A109" s="50"/>
      <c r="B109" s="51"/>
      <c r="C109" s="51"/>
      <c r="D109" s="51"/>
      <c r="E109" s="51"/>
      <c r="F109" s="51"/>
      <c r="G109" s="51"/>
      <c r="H109" s="51"/>
      <c r="I109" s="51"/>
      <c r="J109" s="51"/>
      <c r="K109" s="51"/>
      <c r="L109" s="51"/>
      <c r="M109" s="51"/>
      <c r="N109" s="50"/>
    </row>
    <row r="110" spans="1:14" ht="45" customHeight="1" x14ac:dyDescent="0.3">
      <c r="A110" s="50"/>
      <c r="B110" s="108" t="s">
        <v>130</v>
      </c>
      <c r="C110" s="108"/>
      <c r="D110" s="108"/>
      <c r="E110" s="108"/>
      <c r="F110" s="108"/>
      <c r="G110" s="108"/>
      <c r="H110" s="108"/>
      <c r="I110" s="108"/>
      <c r="J110" s="108"/>
      <c r="K110" s="108"/>
      <c r="L110" s="108"/>
      <c r="M110" s="108"/>
      <c r="N110" s="50"/>
    </row>
    <row r="111" spans="1:14" ht="30" customHeight="1" thickBot="1" x14ac:dyDescent="0.55000000000000004">
      <c r="A111" s="52"/>
      <c r="B111" s="101" t="str">
        <f>B784</f>
        <v>Anxiety assessment 2 of 8</v>
      </c>
      <c r="C111" s="101"/>
      <c r="D111" s="101"/>
      <c r="E111" s="101"/>
      <c r="F111" s="101"/>
      <c r="G111" s="101"/>
      <c r="H111" s="53"/>
      <c r="I111" s="53"/>
      <c r="J111" s="53"/>
      <c r="K111" s="53"/>
      <c r="L111" s="97">
        <f>IF(J112="","",F612)</f>
        <v>0.75</v>
      </c>
      <c r="M111" s="97"/>
      <c r="N111" s="52"/>
    </row>
    <row r="112" spans="1:14" ht="25" customHeight="1" thickTop="1" thickBot="1" x14ac:dyDescent="0.35">
      <c r="A112" s="50"/>
      <c r="B112" s="105" t="s">
        <v>92</v>
      </c>
      <c r="C112" s="106"/>
      <c r="D112" s="106"/>
      <c r="E112" s="106"/>
      <c r="F112" s="106"/>
      <c r="G112" s="106"/>
      <c r="H112" s="106"/>
      <c r="I112" s="107"/>
      <c r="J112" s="111" t="s">
        <v>90</v>
      </c>
      <c r="K112" s="112"/>
      <c r="L112" s="112"/>
      <c r="M112" s="113"/>
      <c r="N112" s="50"/>
    </row>
    <row r="113" spans="1:14" ht="25" customHeight="1" thickTop="1" thickBot="1" x14ac:dyDescent="0.55000000000000004">
      <c r="A113" s="50"/>
      <c r="B113" s="100" t="str">
        <f>B786</f>
        <v>Depression assessment 2 of 8</v>
      </c>
      <c r="C113" s="100"/>
      <c r="D113" s="100"/>
      <c r="E113" s="100"/>
      <c r="F113" s="100"/>
      <c r="G113" s="100"/>
      <c r="H113" s="54"/>
      <c r="I113" s="54"/>
      <c r="J113" s="54"/>
      <c r="K113" s="54"/>
      <c r="L113" s="97">
        <f>IF(J114="","",F614)</f>
        <v>0.75</v>
      </c>
      <c r="M113" s="97"/>
      <c r="N113" s="50"/>
    </row>
    <row r="114" spans="1:14" ht="25" customHeight="1" thickTop="1" thickBot="1" x14ac:dyDescent="0.35">
      <c r="A114" s="50"/>
      <c r="B114" s="105" t="s">
        <v>93</v>
      </c>
      <c r="C114" s="106"/>
      <c r="D114" s="106"/>
      <c r="E114" s="106"/>
      <c r="F114" s="106"/>
      <c r="G114" s="106"/>
      <c r="H114" s="106"/>
      <c r="I114" s="107"/>
      <c r="J114" s="111" t="s">
        <v>90</v>
      </c>
      <c r="K114" s="112"/>
      <c r="L114" s="112"/>
      <c r="M114" s="113"/>
      <c r="N114" s="50"/>
    </row>
    <row r="115" spans="1:14" ht="25" customHeight="1" thickTop="1" thickBot="1" x14ac:dyDescent="0.55000000000000004">
      <c r="A115" s="50"/>
      <c r="B115" s="100" t="str">
        <f>B788</f>
        <v>Addictiveness assessment 2 of 8</v>
      </c>
      <c r="C115" s="100"/>
      <c r="D115" s="100"/>
      <c r="E115" s="100"/>
      <c r="F115" s="100"/>
      <c r="G115" s="100"/>
      <c r="H115" s="54"/>
      <c r="I115" s="54"/>
      <c r="J115" s="54"/>
      <c r="K115" s="54"/>
      <c r="L115" s="97">
        <f>IF(J116="","",F616)</f>
        <v>1</v>
      </c>
      <c r="M115" s="97"/>
      <c r="N115" s="50"/>
    </row>
    <row r="116" spans="1:14" ht="25" customHeight="1" thickTop="1" thickBot="1" x14ac:dyDescent="0.35">
      <c r="A116" s="50"/>
      <c r="B116" s="105" t="s">
        <v>94</v>
      </c>
      <c r="C116" s="106"/>
      <c r="D116" s="106"/>
      <c r="E116" s="106"/>
      <c r="F116" s="106"/>
      <c r="G116" s="106"/>
      <c r="H116" s="106"/>
      <c r="I116" s="107"/>
      <c r="J116" s="111" t="s">
        <v>82</v>
      </c>
      <c r="K116" s="112"/>
      <c r="L116" s="112"/>
      <c r="M116" s="113"/>
      <c r="N116" s="50"/>
    </row>
    <row r="117" spans="1:14" ht="25" customHeight="1" thickTop="1" x14ac:dyDescent="0.3">
      <c r="A117" s="50"/>
      <c r="B117" s="55"/>
      <c r="C117" s="54"/>
      <c r="D117" s="54"/>
      <c r="E117" s="54"/>
      <c r="F117" s="54"/>
      <c r="G117" s="54"/>
      <c r="H117" s="54"/>
      <c r="I117" s="54"/>
      <c r="J117" s="54"/>
      <c r="K117" s="54"/>
      <c r="L117" s="54"/>
      <c r="M117" s="54"/>
      <c r="N117" s="50"/>
    </row>
    <row r="118" spans="1:14" ht="50" customHeight="1" x14ac:dyDescent="0.3">
      <c r="A118" s="50"/>
      <c r="B118" s="108" t="str">
        <f>B620</f>
        <v xml:space="preserve">Compared to last time, your level of anxiety is leveling, your level of depression is increasing, and your level of addictiveness is declining. Stay the course for improving your wellness in the long run. </v>
      </c>
      <c r="C118" s="108"/>
      <c r="D118" s="108"/>
      <c r="E118" s="108"/>
      <c r="F118" s="108"/>
      <c r="G118" s="108"/>
      <c r="H118" s="108"/>
      <c r="I118" s="108"/>
      <c r="J118" s="108"/>
      <c r="K118" s="108"/>
      <c r="L118" s="108"/>
      <c r="M118" s="108"/>
      <c r="N118" s="50"/>
    </row>
    <row r="119" spans="1:14" ht="10" customHeight="1" x14ac:dyDescent="0.3">
      <c r="A119" s="50"/>
      <c r="B119" s="108"/>
      <c r="C119" s="108"/>
      <c r="D119" s="108"/>
      <c r="E119" s="108"/>
      <c r="F119" s="108"/>
      <c r="G119" s="108"/>
      <c r="H119" s="108"/>
      <c r="I119" s="108"/>
      <c r="J119" s="108"/>
      <c r="K119" s="108"/>
      <c r="L119" s="108"/>
      <c r="M119" s="108"/>
      <c r="N119" s="50"/>
    </row>
    <row r="120" spans="1:14" ht="5" customHeight="1" x14ac:dyDescent="0.3">
      <c r="A120" s="41"/>
      <c r="B120" s="42"/>
      <c r="C120" s="42"/>
      <c r="D120" s="42"/>
      <c r="E120" s="42"/>
      <c r="F120" s="42"/>
      <c r="G120" s="42"/>
      <c r="H120" s="42"/>
      <c r="I120" s="42"/>
      <c r="J120" s="42"/>
      <c r="K120" s="42"/>
      <c r="L120" s="42"/>
      <c r="M120" s="42"/>
      <c r="N120" s="41"/>
    </row>
    <row r="121" spans="1:14" ht="25" customHeight="1" x14ac:dyDescent="0.3">
      <c r="A121" s="41"/>
      <c r="B121" s="120" t="s">
        <v>36</v>
      </c>
      <c r="C121" s="120"/>
      <c r="D121" s="120"/>
      <c r="E121" s="57" t="s">
        <v>78</v>
      </c>
      <c r="F121" s="42"/>
      <c r="G121" s="42"/>
      <c r="H121" s="42"/>
      <c r="I121" s="56" t="s">
        <v>2</v>
      </c>
      <c r="J121" s="121">
        <f ca="1">J107+14</f>
        <v>45722</v>
      </c>
      <c r="K121" s="122"/>
      <c r="L121" s="122"/>
      <c r="M121" s="123"/>
      <c r="N121" s="41"/>
    </row>
    <row r="122" spans="1:14" ht="5" customHeight="1" x14ac:dyDescent="0.3">
      <c r="A122" s="41"/>
      <c r="B122" s="42"/>
      <c r="C122" s="42"/>
      <c r="D122" s="42"/>
      <c r="E122" s="42"/>
      <c r="F122" s="42"/>
      <c r="G122" s="42"/>
      <c r="H122" s="42"/>
      <c r="I122" s="42"/>
      <c r="J122" s="42"/>
      <c r="K122" s="42"/>
      <c r="L122" s="42"/>
      <c r="M122" s="42"/>
      <c r="N122" s="41"/>
    </row>
    <row r="123" spans="1:14" ht="15" customHeight="1" x14ac:dyDescent="0.3">
      <c r="A123" s="50"/>
      <c r="B123" s="51"/>
      <c r="C123" s="51"/>
      <c r="D123" s="51"/>
      <c r="E123" s="51"/>
      <c r="F123" s="51"/>
      <c r="G123" s="51"/>
      <c r="H123" s="51"/>
      <c r="I123" s="51"/>
      <c r="J123" s="51"/>
      <c r="K123" s="51"/>
      <c r="L123" s="51"/>
      <c r="M123" s="51"/>
      <c r="N123" s="50"/>
    </row>
    <row r="124" spans="1:14" ht="45" customHeight="1" x14ac:dyDescent="0.3">
      <c r="A124" s="50"/>
      <c r="B124" s="108" t="s">
        <v>130</v>
      </c>
      <c r="C124" s="108"/>
      <c r="D124" s="108"/>
      <c r="E124" s="108"/>
      <c r="F124" s="108"/>
      <c r="G124" s="108"/>
      <c r="H124" s="108"/>
      <c r="I124" s="108"/>
      <c r="J124" s="108"/>
      <c r="K124" s="108"/>
      <c r="L124" s="108"/>
      <c r="M124" s="108"/>
      <c r="N124" s="50"/>
    </row>
    <row r="125" spans="1:14" ht="30" customHeight="1" thickBot="1" x14ac:dyDescent="0.55000000000000004">
      <c r="A125" s="52"/>
      <c r="B125" s="101" t="str">
        <f>B791</f>
        <v>Anxiety assessment 3 of 8</v>
      </c>
      <c r="C125" s="101"/>
      <c r="D125" s="101"/>
      <c r="E125" s="101"/>
      <c r="F125" s="101"/>
      <c r="G125" s="101"/>
      <c r="H125" s="53"/>
      <c r="I125" s="53"/>
      <c r="J125" s="53"/>
      <c r="K125" s="53"/>
      <c r="L125" s="97">
        <f>IF(J126="","",F626)</f>
        <v>0.75</v>
      </c>
      <c r="M125" s="97"/>
      <c r="N125" s="52"/>
    </row>
    <row r="126" spans="1:14" ht="25" customHeight="1" thickTop="1" thickBot="1" x14ac:dyDescent="0.35">
      <c r="A126" s="50"/>
      <c r="B126" s="105" t="s">
        <v>92</v>
      </c>
      <c r="C126" s="106"/>
      <c r="D126" s="106"/>
      <c r="E126" s="106"/>
      <c r="F126" s="106"/>
      <c r="G126" s="106"/>
      <c r="H126" s="106"/>
      <c r="I126" s="107"/>
      <c r="J126" s="111" t="s">
        <v>90</v>
      </c>
      <c r="K126" s="112"/>
      <c r="L126" s="112"/>
      <c r="M126" s="113"/>
      <c r="N126" s="50"/>
    </row>
    <row r="127" spans="1:14" ht="30" customHeight="1" thickTop="1" thickBot="1" x14ac:dyDescent="0.55000000000000004">
      <c r="A127" s="50"/>
      <c r="B127" s="101" t="str">
        <f>B793</f>
        <v>Depression assessment 3 of 8</v>
      </c>
      <c r="C127" s="101"/>
      <c r="D127" s="101"/>
      <c r="E127" s="101"/>
      <c r="F127" s="101"/>
      <c r="G127" s="101"/>
      <c r="H127" s="54"/>
      <c r="I127" s="54"/>
      <c r="J127" s="54"/>
      <c r="K127" s="54"/>
      <c r="L127" s="97">
        <f>IF(J128="","",F628)</f>
        <v>0.5</v>
      </c>
      <c r="M127" s="97"/>
      <c r="N127" s="50"/>
    </row>
    <row r="128" spans="1:14" ht="25" customHeight="1" thickTop="1" thickBot="1" x14ac:dyDescent="0.35">
      <c r="A128" s="50"/>
      <c r="B128" s="105" t="s">
        <v>93</v>
      </c>
      <c r="C128" s="106"/>
      <c r="D128" s="106"/>
      <c r="E128" s="106"/>
      <c r="F128" s="106"/>
      <c r="G128" s="106"/>
      <c r="H128" s="106"/>
      <c r="I128" s="107"/>
      <c r="J128" s="111" t="s">
        <v>83</v>
      </c>
      <c r="K128" s="112"/>
      <c r="L128" s="112"/>
      <c r="M128" s="113"/>
      <c r="N128" s="50"/>
    </row>
    <row r="129" spans="1:14" ht="30" customHeight="1" thickTop="1" thickBot="1" x14ac:dyDescent="0.55000000000000004">
      <c r="A129" s="50"/>
      <c r="B129" s="101" t="str">
        <f>B795</f>
        <v>Addictiveness assessment 3 of 8</v>
      </c>
      <c r="C129" s="101"/>
      <c r="D129" s="101"/>
      <c r="E129" s="101"/>
      <c r="F129" s="101"/>
      <c r="G129" s="101"/>
      <c r="H129" s="54"/>
      <c r="I129" s="54"/>
      <c r="J129" s="54"/>
      <c r="K129" s="54"/>
      <c r="L129" s="97">
        <f>IF(J130="","",F630)</f>
        <v>0.5</v>
      </c>
      <c r="M129" s="97"/>
      <c r="N129" s="50"/>
    </row>
    <row r="130" spans="1:14" ht="25" customHeight="1" thickTop="1" thickBot="1" x14ac:dyDescent="0.35">
      <c r="A130" s="50"/>
      <c r="B130" s="105" t="s">
        <v>94</v>
      </c>
      <c r="C130" s="106"/>
      <c r="D130" s="106"/>
      <c r="E130" s="106"/>
      <c r="F130" s="106"/>
      <c r="G130" s="106"/>
      <c r="H130" s="106"/>
      <c r="I130" s="107"/>
      <c r="J130" s="111" t="s">
        <v>83</v>
      </c>
      <c r="K130" s="112"/>
      <c r="L130" s="112"/>
      <c r="M130" s="113"/>
      <c r="N130" s="50"/>
    </row>
    <row r="131" spans="1:14" ht="25" customHeight="1" thickTop="1" x14ac:dyDescent="0.3">
      <c r="A131" s="50"/>
      <c r="B131" s="55"/>
      <c r="C131" s="54"/>
      <c r="D131" s="54"/>
      <c r="E131" s="54"/>
      <c r="F131" s="54"/>
      <c r="G131" s="54"/>
      <c r="H131" s="54"/>
      <c r="I131" s="54"/>
      <c r="J131" s="54"/>
      <c r="K131" s="54"/>
      <c r="L131" s="54"/>
      <c r="M131" s="54"/>
      <c r="N131" s="50"/>
    </row>
    <row r="132" spans="1:14" ht="50" customHeight="1" x14ac:dyDescent="0.3">
      <c r="A132" s="50"/>
      <c r="B132" s="108" t="str">
        <f>B634</f>
        <v xml:space="preserve">Compared to last time, your level of anxiety is leveling, your level of depression is increasing, and your level of addictiveness is increasing. Stay the course for improving your wellness in the long run. </v>
      </c>
      <c r="C132" s="108"/>
      <c r="D132" s="108"/>
      <c r="E132" s="108"/>
      <c r="F132" s="108"/>
      <c r="G132" s="108"/>
      <c r="H132" s="108"/>
      <c r="I132" s="108"/>
      <c r="J132" s="108"/>
      <c r="K132" s="108"/>
      <c r="L132" s="108"/>
      <c r="M132" s="108"/>
      <c r="N132" s="50"/>
    </row>
    <row r="133" spans="1:14" ht="10" customHeight="1" x14ac:dyDescent="0.3">
      <c r="A133" s="50"/>
      <c r="B133" s="108"/>
      <c r="C133" s="108"/>
      <c r="D133" s="108"/>
      <c r="E133" s="108"/>
      <c r="F133" s="108"/>
      <c r="G133" s="108"/>
      <c r="H133" s="108"/>
      <c r="I133" s="108"/>
      <c r="J133" s="108"/>
      <c r="K133" s="108"/>
      <c r="L133" s="108"/>
      <c r="M133" s="108"/>
      <c r="N133" s="50"/>
    </row>
    <row r="134" spans="1:14" ht="5" customHeight="1" x14ac:dyDescent="0.3">
      <c r="A134" s="41"/>
      <c r="B134" s="42"/>
      <c r="C134" s="42"/>
      <c r="D134" s="42"/>
      <c r="E134" s="42"/>
      <c r="F134" s="42"/>
      <c r="G134" s="42"/>
      <c r="H134" s="42"/>
      <c r="I134" s="42"/>
      <c r="J134" s="42"/>
      <c r="K134" s="42"/>
      <c r="L134" s="42"/>
      <c r="M134" s="42"/>
      <c r="N134" s="41"/>
    </row>
    <row r="135" spans="1:14" ht="25" customHeight="1" x14ac:dyDescent="0.3">
      <c r="A135" s="41"/>
      <c r="B135" s="120" t="s">
        <v>37</v>
      </c>
      <c r="C135" s="120"/>
      <c r="D135" s="120"/>
      <c r="E135" s="57" t="s">
        <v>78</v>
      </c>
      <c r="F135" s="42"/>
      <c r="G135" s="42"/>
      <c r="H135" s="42"/>
      <c r="I135" s="56" t="s">
        <v>2</v>
      </c>
      <c r="J135" s="121">
        <f ca="1">J121+14</f>
        <v>45736</v>
      </c>
      <c r="K135" s="122"/>
      <c r="L135" s="122"/>
      <c r="M135" s="123"/>
      <c r="N135" s="41"/>
    </row>
    <row r="136" spans="1:14" ht="5" customHeight="1" x14ac:dyDescent="0.3">
      <c r="A136" s="41"/>
      <c r="B136" s="42"/>
      <c r="C136" s="42"/>
      <c r="D136" s="42"/>
      <c r="E136" s="42"/>
      <c r="F136" s="42"/>
      <c r="G136" s="42"/>
      <c r="H136" s="42"/>
      <c r="I136" s="42"/>
      <c r="J136" s="42"/>
      <c r="K136" s="42"/>
      <c r="L136" s="42"/>
      <c r="M136" s="42"/>
      <c r="N136" s="41"/>
    </row>
    <row r="137" spans="1:14" ht="15" customHeight="1" x14ac:dyDescent="0.3">
      <c r="A137" s="50"/>
      <c r="B137" s="51"/>
      <c r="C137" s="51"/>
      <c r="D137" s="51"/>
      <c r="E137" s="51"/>
      <c r="F137" s="51"/>
      <c r="G137" s="51"/>
      <c r="H137" s="51"/>
      <c r="I137" s="51"/>
      <c r="J137" s="51"/>
      <c r="K137" s="51"/>
      <c r="L137" s="51"/>
      <c r="M137" s="51"/>
      <c r="N137" s="50"/>
    </row>
    <row r="138" spans="1:14" ht="45" customHeight="1" x14ac:dyDescent="0.3">
      <c r="A138" s="50"/>
      <c r="B138" s="108" t="s">
        <v>130</v>
      </c>
      <c r="C138" s="108"/>
      <c r="D138" s="108"/>
      <c r="E138" s="108"/>
      <c r="F138" s="108"/>
      <c r="G138" s="108"/>
      <c r="H138" s="108"/>
      <c r="I138" s="108"/>
      <c r="J138" s="108"/>
      <c r="K138" s="108"/>
      <c r="L138" s="108"/>
      <c r="M138" s="108"/>
      <c r="N138" s="50"/>
    </row>
    <row r="139" spans="1:14" ht="30" customHeight="1" thickBot="1" x14ac:dyDescent="0.55000000000000004">
      <c r="A139" s="52"/>
      <c r="B139" s="101" t="str">
        <f>B798</f>
        <v>Anxiety assessment 4 of 8</v>
      </c>
      <c r="C139" s="101"/>
      <c r="D139" s="101"/>
      <c r="E139" s="101"/>
      <c r="F139" s="101"/>
      <c r="G139" s="101"/>
      <c r="H139" s="53"/>
      <c r="I139" s="53"/>
      <c r="J139" s="53"/>
      <c r="K139" s="53"/>
      <c r="L139" s="97">
        <f>IF(J140="","",F640)</f>
        <v>1</v>
      </c>
      <c r="M139" s="97"/>
      <c r="N139" s="52"/>
    </row>
    <row r="140" spans="1:14" ht="25" customHeight="1" thickTop="1" thickBot="1" x14ac:dyDescent="0.35">
      <c r="A140" s="50"/>
      <c r="B140" s="105" t="s">
        <v>92</v>
      </c>
      <c r="C140" s="106"/>
      <c r="D140" s="106"/>
      <c r="E140" s="106"/>
      <c r="F140" s="106"/>
      <c r="G140" s="106"/>
      <c r="H140" s="106"/>
      <c r="I140" s="107"/>
      <c r="J140" s="111" t="s">
        <v>82</v>
      </c>
      <c r="K140" s="112"/>
      <c r="L140" s="112"/>
      <c r="M140" s="113"/>
      <c r="N140" s="50"/>
    </row>
    <row r="141" spans="1:14" ht="25" customHeight="1" thickTop="1" thickBot="1" x14ac:dyDescent="0.55000000000000004">
      <c r="A141" s="50"/>
      <c r="B141" s="101" t="str">
        <f>B800</f>
        <v>Depression assessment 4 of 8</v>
      </c>
      <c r="C141" s="101"/>
      <c r="D141" s="101"/>
      <c r="E141" s="101"/>
      <c r="F141" s="101"/>
      <c r="G141" s="101"/>
      <c r="H141" s="54"/>
      <c r="I141" s="54"/>
      <c r="J141" s="54"/>
      <c r="K141" s="54"/>
      <c r="L141" s="97">
        <f>IF(J142="","",F642)</f>
        <v>0.5</v>
      </c>
      <c r="M141" s="97"/>
      <c r="N141" s="50"/>
    </row>
    <row r="142" spans="1:14" ht="25" customHeight="1" thickTop="1" thickBot="1" x14ac:dyDescent="0.35">
      <c r="A142" s="50"/>
      <c r="B142" s="105" t="s">
        <v>93</v>
      </c>
      <c r="C142" s="106"/>
      <c r="D142" s="106"/>
      <c r="E142" s="106"/>
      <c r="F142" s="106"/>
      <c r="G142" s="106"/>
      <c r="H142" s="106"/>
      <c r="I142" s="107"/>
      <c r="J142" s="111" t="s">
        <v>83</v>
      </c>
      <c r="K142" s="112"/>
      <c r="L142" s="112"/>
      <c r="M142" s="113"/>
      <c r="N142" s="50"/>
    </row>
    <row r="143" spans="1:14" ht="25" customHeight="1" thickTop="1" thickBot="1" x14ac:dyDescent="0.55000000000000004">
      <c r="A143" s="50"/>
      <c r="B143" s="101" t="str">
        <f>B802</f>
        <v>Addictiveness assessment 4 of 8</v>
      </c>
      <c r="C143" s="101"/>
      <c r="D143" s="101"/>
      <c r="E143" s="101"/>
      <c r="F143" s="101"/>
      <c r="G143" s="101"/>
      <c r="H143" s="54"/>
      <c r="I143" s="54"/>
      <c r="J143" s="54"/>
      <c r="K143" s="54"/>
      <c r="L143" s="97">
        <f>IF(J144="","",F644)</f>
        <v>0.75</v>
      </c>
      <c r="M143" s="97"/>
      <c r="N143" s="50"/>
    </row>
    <row r="144" spans="1:14" ht="25" customHeight="1" thickTop="1" thickBot="1" x14ac:dyDescent="0.35">
      <c r="A144" s="50"/>
      <c r="B144" s="105" t="s">
        <v>94</v>
      </c>
      <c r="C144" s="106"/>
      <c r="D144" s="106"/>
      <c r="E144" s="106"/>
      <c r="F144" s="106"/>
      <c r="G144" s="106"/>
      <c r="H144" s="106"/>
      <c r="I144" s="107"/>
      <c r="J144" s="111" t="s">
        <v>90</v>
      </c>
      <c r="K144" s="112"/>
      <c r="L144" s="112"/>
      <c r="M144" s="113"/>
      <c r="N144" s="50"/>
    </row>
    <row r="145" spans="1:14" ht="25" customHeight="1" thickTop="1" x14ac:dyDescent="0.3">
      <c r="A145" s="50"/>
      <c r="B145" s="55"/>
      <c r="C145" s="54"/>
      <c r="D145" s="54"/>
      <c r="E145" s="54"/>
      <c r="F145" s="54"/>
      <c r="G145" s="54"/>
      <c r="H145" s="54"/>
      <c r="I145" s="54"/>
      <c r="J145" s="54"/>
      <c r="K145" s="54"/>
      <c r="L145" s="54"/>
      <c r="M145" s="54"/>
      <c r="N145" s="50"/>
    </row>
    <row r="146" spans="1:14" ht="50" customHeight="1" x14ac:dyDescent="0.3">
      <c r="A146" s="50"/>
      <c r="B146" s="108" t="str">
        <f>B648</f>
        <v xml:space="preserve">Compared to last time, your level of anxiety is declining, your level of depression is leveling, and your level of addictiveness is declining. Stay the course for improving your wellness in the long run. </v>
      </c>
      <c r="C146" s="108"/>
      <c r="D146" s="108"/>
      <c r="E146" s="108"/>
      <c r="F146" s="108"/>
      <c r="G146" s="108"/>
      <c r="H146" s="108"/>
      <c r="I146" s="108"/>
      <c r="J146" s="108"/>
      <c r="K146" s="108"/>
      <c r="L146" s="108"/>
      <c r="M146" s="108"/>
      <c r="N146" s="50"/>
    </row>
    <row r="147" spans="1:14" ht="10" customHeight="1" x14ac:dyDescent="0.3">
      <c r="A147" s="50"/>
      <c r="B147" s="108"/>
      <c r="C147" s="108"/>
      <c r="D147" s="108"/>
      <c r="E147" s="108"/>
      <c r="F147" s="108"/>
      <c r="G147" s="108"/>
      <c r="H147" s="108"/>
      <c r="I147" s="108"/>
      <c r="J147" s="108"/>
      <c r="K147" s="108"/>
      <c r="L147" s="108"/>
      <c r="M147" s="108"/>
      <c r="N147" s="50"/>
    </row>
    <row r="148" spans="1:14" ht="5" customHeight="1" x14ac:dyDescent="0.3">
      <c r="A148" s="41"/>
      <c r="B148" s="42"/>
      <c r="C148" s="42"/>
      <c r="D148" s="42"/>
      <c r="E148" s="42"/>
      <c r="F148" s="42"/>
      <c r="G148" s="42"/>
      <c r="H148" s="42"/>
      <c r="I148" s="42"/>
      <c r="J148" s="42"/>
      <c r="K148" s="42"/>
      <c r="L148" s="42"/>
      <c r="M148" s="42"/>
      <c r="N148" s="41"/>
    </row>
    <row r="149" spans="1:14" ht="25" customHeight="1" x14ac:dyDescent="0.3">
      <c r="A149" s="41"/>
      <c r="B149" s="120" t="s">
        <v>38</v>
      </c>
      <c r="C149" s="120"/>
      <c r="D149" s="120"/>
      <c r="E149" s="57" t="s">
        <v>78</v>
      </c>
      <c r="F149" s="42"/>
      <c r="G149" s="42"/>
      <c r="H149" s="42"/>
      <c r="I149" s="56" t="s">
        <v>2</v>
      </c>
      <c r="J149" s="121">
        <f ca="1">J135+21</f>
        <v>45757</v>
      </c>
      <c r="K149" s="122"/>
      <c r="L149" s="122"/>
      <c r="M149" s="123"/>
      <c r="N149" s="41"/>
    </row>
    <row r="150" spans="1:14" ht="5" customHeight="1" x14ac:dyDescent="0.3">
      <c r="A150" s="41"/>
      <c r="B150" s="42"/>
      <c r="C150" s="42"/>
      <c r="D150" s="42"/>
      <c r="E150" s="42"/>
      <c r="F150" s="42"/>
      <c r="G150" s="42"/>
      <c r="H150" s="42"/>
      <c r="I150" s="42"/>
      <c r="J150" s="42"/>
      <c r="K150" s="42"/>
      <c r="L150" s="42"/>
      <c r="M150" s="42"/>
      <c r="N150" s="41"/>
    </row>
    <row r="151" spans="1:14" ht="15" customHeight="1" x14ac:dyDescent="0.3">
      <c r="A151" s="50"/>
      <c r="B151" s="51"/>
      <c r="C151" s="51"/>
      <c r="D151" s="51"/>
      <c r="E151" s="51"/>
      <c r="F151" s="51"/>
      <c r="G151" s="51"/>
      <c r="H151" s="51"/>
      <c r="I151" s="51"/>
      <c r="J151" s="51"/>
      <c r="K151" s="51"/>
      <c r="L151" s="51"/>
      <c r="M151" s="51"/>
      <c r="N151" s="50"/>
    </row>
    <row r="152" spans="1:14" ht="45" customHeight="1" x14ac:dyDescent="0.3">
      <c r="A152" s="50"/>
      <c r="B152" s="108" t="s">
        <v>130</v>
      </c>
      <c r="C152" s="108"/>
      <c r="D152" s="108"/>
      <c r="E152" s="108"/>
      <c r="F152" s="108"/>
      <c r="G152" s="108"/>
      <c r="H152" s="108"/>
      <c r="I152" s="108"/>
      <c r="J152" s="108"/>
      <c r="K152" s="108"/>
      <c r="L152" s="108"/>
      <c r="M152" s="108"/>
      <c r="N152" s="50"/>
    </row>
    <row r="153" spans="1:14" ht="30" customHeight="1" thickBot="1" x14ac:dyDescent="0.55000000000000004">
      <c r="A153" s="52"/>
      <c r="B153" s="101" t="str">
        <f>B805</f>
        <v>Anxiety assessment 5 of 8</v>
      </c>
      <c r="C153" s="101"/>
      <c r="D153" s="101"/>
      <c r="E153" s="101"/>
      <c r="F153" s="101"/>
      <c r="G153" s="101"/>
      <c r="H153" s="53"/>
      <c r="I153" s="53"/>
      <c r="J153" s="53"/>
      <c r="K153" s="53"/>
      <c r="L153" s="97">
        <f>IF(J154="","",F654)</f>
        <v>0.75</v>
      </c>
      <c r="M153" s="97"/>
      <c r="N153" s="52"/>
    </row>
    <row r="154" spans="1:14" ht="25" customHeight="1" thickTop="1" thickBot="1" x14ac:dyDescent="0.35">
      <c r="A154" s="50"/>
      <c r="B154" s="105" t="s">
        <v>92</v>
      </c>
      <c r="C154" s="106"/>
      <c r="D154" s="106"/>
      <c r="E154" s="106"/>
      <c r="F154" s="106"/>
      <c r="G154" s="106"/>
      <c r="H154" s="106"/>
      <c r="I154" s="107"/>
      <c r="J154" s="111" t="s">
        <v>90</v>
      </c>
      <c r="K154" s="112"/>
      <c r="L154" s="112"/>
      <c r="M154" s="113"/>
      <c r="N154" s="50"/>
    </row>
    <row r="155" spans="1:14" ht="30" customHeight="1" thickTop="1" thickBot="1" x14ac:dyDescent="0.55000000000000004">
      <c r="A155" s="50"/>
      <c r="B155" s="101" t="str">
        <f>B807</f>
        <v>Depression assessment 5 of 8</v>
      </c>
      <c r="C155" s="101"/>
      <c r="D155" s="101"/>
      <c r="E155" s="101"/>
      <c r="F155" s="101"/>
      <c r="G155" s="101"/>
      <c r="H155" s="54"/>
      <c r="I155" s="54"/>
      <c r="J155" s="54"/>
      <c r="K155" s="54"/>
      <c r="L155" s="97">
        <f>IF(J156="","",F656)</f>
        <v>0.25</v>
      </c>
      <c r="M155" s="97"/>
      <c r="N155" s="50"/>
    </row>
    <row r="156" spans="1:14" ht="25" customHeight="1" thickTop="1" thickBot="1" x14ac:dyDescent="0.35">
      <c r="A156" s="50"/>
      <c r="B156" s="105" t="s">
        <v>93</v>
      </c>
      <c r="C156" s="106"/>
      <c r="D156" s="106"/>
      <c r="E156" s="106"/>
      <c r="F156" s="106"/>
      <c r="G156" s="106"/>
      <c r="H156" s="106"/>
      <c r="I156" s="107"/>
      <c r="J156" s="111" t="s">
        <v>84</v>
      </c>
      <c r="K156" s="112"/>
      <c r="L156" s="112"/>
      <c r="M156" s="113"/>
      <c r="N156" s="50"/>
    </row>
    <row r="157" spans="1:14" ht="30" customHeight="1" thickTop="1" thickBot="1" x14ac:dyDescent="0.55000000000000004">
      <c r="A157" s="50"/>
      <c r="B157" s="101" t="str">
        <f>B809</f>
        <v>Addictiveness assessment 5 of 8</v>
      </c>
      <c r="C157" s="101"/>
      <c r="D157" s="101"/>
      <c r="E157" s="101"/>
      <c r="F157" s="101"/>
      <c r="G157" s="101"/>
      <c r="H157" s="54"/>
      <c r="I157" s="54"/>
      <c r="J157" s="54"/>
      <c r="K157" s="54"/>
      <c r="L157" s="97">
        <f>IF(J158="","",F658)</f>
        <v>0.25</v>
      </c>
      <c r="M157" s="97"/>
      <c r="N157" s="50"/>
    </row>
    <row r="158" spans="1:14" ht="25" customHeight="1" thickTop="1" thickBot="1" x14ac:dyDescent="0.35">
      <c r="A158" s="50"/>
      <c r="B158" s="105" t="s">
        <v>94</v>
      </c>
      <c r="C158" s="106"/>
      <c r="D158" s="106"/>
      <c r="E158" s="106"/>
      <c r="F158" s="106"/>
      <c r="G158" s="106"/>
      <c r="H158" s="106"/>
      <c r="I158" s="107"/>
      <c r="J158" s="111" t="s">
        <v>84</v>
      </c>
      <c r="K158" s="112"/>
      <c r="L158" s="112"/>
      <c r="M158" s="113"/>
      <c r="N158" s="50"/>
    </row>
    <row r="159" spans="1:14" ht="25" customHeight="1" thickTop="1" x14ac:dyDescent="0.3">
      <c r="A159" s="50"/>
      <c r="B159" s="55"/>
      <c r="C159" s="54"/>
      <c r="D159" s="54"/>
      <c r="E159" s="54"/>
      <c r="F159" s="54"/>
      <c r="G159" s="54"/>
      <c r="H159" s="54"/>
      <c r="I159" s="54"/>
      <c r="J159" s="54"/>
      <c r="K159" s="54"/>
      <c r="L159" s="54"/>
      <c r="M159" s="54"/>
      <c r="N159" s="50"/>
    </row>
    <row r="160" spans="1:14" ht="50" customHeight="1" x14ac:dyDescent="0.3">
      <c r="A160" s="50"/>
      <c r="B160" s="108" t="str">
        <f>B662</f>
        <v xml:space="preserve">Compared to last time, your level of anxiety is increasing, your level of depression is increasing, and your level of addictiveness is increasing. Stay the course for improving your wellness in the long run. </v>
      </c>
      <c r="C160" s="108"/>
      <c r="D160" s="108"/>
      <c r="E160" s="108"/>
      <c r="F160" s="108"/>
      <c r="G160" s="108"/>
      <c r="H160" s="108"/>
      <c r="I160" s="108"/>
      <c r="J160" s="108"/>
      <c r="K160" s="108"/>
      <c r="L160" s="108"/>
      <c r="M160" s="108"/>
      <c r="N160" s="50"/>
    </row>
    <row r="161" spans="1:14" ht="10" customHeight="1" x14ac:dyDescent="0.3">
      <c r="A161" s="50"/>
      <c r="B161" s="108"/>
      <c r="C161" s="108"/>
      <c r="D161" s="108"/>
      <c r="E161" s="108"/>
      <c r="F161" s="108"/>
      <c r="G161" s="108"/>
      <c r="H161" s="108"/>
      <c r="I161" s="108"/>
      <c r="J161" s="108"/>
      <c r="K161" s="108"/>
      <c r="L161" s="108"/>
      <c r="M161" s="108"/>
      <c r="N161" s="50"/>
    </row>
    <row r="162" spans="1:14" ht="5" customHeight="1" x14ac:dyDescent="0.3">
      <c r="A162" s="41"/>
      <c r="B162" s="42"/>
      <c r="C162" s="42"/>
      <c r="D162" s="42"/>
      <c r="E162" s="42"/>
      <c r="F162" s="42"/>
      <c r="G162" s="42"/>
      <c r="H162" s="42"/>
      <c r="I162" s="42"/>
      <c r="J162" s="42"/>
      <c r="K162" s="42"/>
      <c r="L162" s="42"/>
      <c r="M162" s="42"/>
      <c r="N162" s="41"/>
    </row>
    <row r="163" spans="1:14" ht="25" customHeight="1" x14ac:dyDescent="0.3">
      <c r="A163" s="41"/>
      <c r="B163" s="120" t="s">
        <v>39</v>
      </c>
      <c r="C163" s="120"/>
      <c r="D163" s="120"/>
      <c r="E163" s="57" t="s">
        <v>78</v>
      </c>
      <c r="F163" s="42"/>
      <c r="G163" s="42"/>
      <c r="H163" s="42"/>
      <c r="I163" s="56" t="s">
        <v>2</v>
      </c>
      <c r="J163" s="121">
        <f ca="1">J149+14</f>
        <v>45771</v>
      </c>
      <c r="K163" s="122"/>
      <c r="L163" s="122"/>
      <c r="M163" s="123"/>
      <c r="N163" s="41"/>
    </row>
    <row r="164" spans="1:14" ht="5" customHeight="1" x14ac:dyDescent="0.3">
      <c r="A164" s="41"/>
      <c r="B164" s="42"/>
      <c r="C164" s="42"/>
      <c r="D164" s="42"/>
      <c r="E164" s="42"/>
      <c r="F164" s="42"/>
      <c r="G164" s="42"/>
      <c r="H164" s="42"/>
      <c r="I164" s="42"/>
      <c r="J164" s="42"/>
      <c r="K164" s="42"/>
      <c r="L164" s="42"/>
      <c r="M164" s="42"/>
      <c r="N164" s="41"/>
    </row>
    <row r="165" spans="1:14" ht="15" customHeight="1" x14ac:dyDescent="0.3">
      <c r="A165" s="50"/>
      <c r="B165" s="51"/>
      <c r="C165" s="51"/>
      <c r="D165" s="51"/>
      <c r="E165" s="51"/>
      <c r="F165" s="51"/>
      <c r="G165" s="51"/>
      <c r="H165" s="51"/>
      <c r="I165" s="51"/>
      <c r="J165" s="51"/>
      <c r="K165" s="51"/>
      <c r="L165" s="51"/>
      <c r="M165" s="51"/>
      <c r="N165" s="50"/>
    </row>
    <row r="166" spans="1:14" ht="45" customHeight="1" x14ac:dyDescent="0.3">
      <c r="A166" s="50"/>
      <c r="B166" s="108" t="s">
        <v>130</v>
      </c>
      <c r="C166" s="108"/>
      <c r="D166" s="108"/>
      <c r="E166" s="108"/>
      <c r="F166" s="108"/>
      <c r="G166" s="108"/>
      <c r="H166" s="108"/>
      <c r="I166" s="108"/>
      <c r="J166" s="108"/>
      <c r="K166" s="108"/>
      <c r="L166" s="108"/>
      <c r="M166" s="108"/>
      <c r="N166" s="50"/>
    </row>
    <row r="167" spans="1:14" ht="30" customHeight="1" thickBot="1" x14ac:dyDescent="0.55000000000000004">
      <c r="A167" s="52"/>
      <c r="B167" s="101" t="str">
        <f>B812</f>
        <v>Anxiety assessment 6 of 8</v>
      </c>
      <c r="C167" s="101"/>
      <c r="D167" s="101"/>
      <c r="E167" s="101"/>
      <c r="F167" s="101"/>
      <c r="G167" s="101"/>
      <c r="H167" s="53"/>
      <c r="I167" s="53"/>
      <c r="J167" s="53"/>
      <c r="K167" s="53"/>
      <c r="L167" s="97">
        <f>IF(J168="","",F668)</f>
        <v>0.25</v>
      </c>
      <c r="M167" s="97"/>
      <c r="N167" s="52"/>
    </row>
    <row r="168" spans="1:14" ht="25" customHeight="1" thickTop="1" thickBot="1" x14ac:dyDescent="0.35">
      <c r="A168" s="50"/>
      <c r="B168" s="105" t="s">
        <v>92</v>
      </c>
      <c r="C168" s="106"/>
      <c r="D168" s="106"/>
      <c r="E168" s="106"/>
      <c r="F168" s="106"/>
      <c r="G168" s="106"/>
      <c r="H168" s="106"/>
      <c r="I168" s="107"/>
      <c r="J168" s="111" t="s">
        <v>84</v>
      </c>
      <c r="K168" s="112"/>
      <c r="L168" s="112"/>
      <c r="M168" s="113"/>
      <c r="N168" s="50"/>
    </row>
    <row r="169" spans="1:14" ht="25" customHeight="1" thickTop="1" thickBot="1" x14ac:dyDescent="0.55000000000000004">
      <c r="A169" s="50"/>
      <c r="B169" s="101" t="str">
        <f>B814</f>
        <v>Depression assessment 6 of 8</v>
      </c>
      <c r="C169" s="101"/>
      <c r="D169" s="101"/>
      <c r="E169" s="101"/>
      <c r="F169" s="101"/>
      <c r="G169" s="101"/>
      <c r="H169" s="54"/>
      <c r="I169" s="54"/>
      <c r="J169" s="54"/>
      <c r="K169" s="54"/>
      <c r="L169" s="97">
        <f>IF(J170="","",F670)</f>
        <v>0.5</v>
      </c>
      <c r="M169" s="97"/>
      <c r="N169" s="50"/>
    </row>
    <row r="170" spans="1:14" ht="25" customHeight="1" thickTop="1" thickBot="1" x14ac:dyDescent="0.35">
      <c r="A170" s="50"/>
      <c r="B170" s="105" t="s">
        <v>93</v>
      </c>
      <c r="C170" s="106"/>
      <c r="D170" s="106"/>
      <c r="E170" s="106"/>
      <c r="F170" s="106"/>
      <c r="G170" s="106"/>
      <c r="H170" s="106"/>
      <c r="I170" s="107"/>
      <c r="J170" s="111" t="s">
        <v>83</v>
      </c>
      <c r="K170" s="112"/>
      <c r="L170" s="112"/>
      <c r="M170" s="113"/>
      <c r="N170" s="50"/>
    </row>
    <row r="171" spans="1:14" ht="25" customHeight="1" thickTop="1" thickBot="1" x14ac:dyDescent="0.55000000000000004">
      <c r="A171" s="50"/>
      <c r="B171" s="101" t="str">
        <f>B816</f>
        <v>Addictiveness assessment 6 of 8</v>
      </c>
      <c r="C171" s="101"/>
      <c r="D171" s="101"/>
      <c r="E171" s="101"/>
      <c r="F171" s="101"/>
      <c r="G171" s="101"/>
      <c r="H171" s="54"/>
      <c r="I171" s="54"/>
      <c r="J171" s="54"/>
      <c r="K171" s="54"/>
      <c r="L171" s="97">
        <f>IF(J172="","",F672)</f>
        <v>0.25</v>
      </c>
      <c r="M171" s="97"/>
      <c r="N171" s="50"/>
    </row>
    <row r="172" spans="1:14" ht="25" customHeight="1" thickTop="1" thickBot="1" x14ac:dyDescent="0.35">
      <c r="A172" s="50"/>
      <c r="B172" s="105" t="s">
        <v>94</v>
      </c>
      <c r="C172" s="106"/>
      <c r="D172" s="106"/>
      <c r="E172" s="106"/>
      <c r="F172" s="106"/>
      <c r="G172" s="106"/>
      <c r="H172" s="106"/>
      <c r="I172" s="107"/>
      <c r="J172" s="111" t="s">
        <v>84</v>
      </c>
      <c r="K172" s="112"/>
      <c r="L172" s="112"/>
      <c r="M172" s="113"/>
      <c r="N172" s="50"/>
    </row>
    <row r="173" spans="1:14" ht="25" customHeight="1" thickTop="1" x14ac:dyDescent="0.3">
      <c r="A173" s="50"/>
      <c r="B173" s="55"/>
      <c r="C173" s="54"/>
      <c r="D173" s="54"/>
      <c r="E173" s="54"/>
      <c r="F173" s="54"/>
      <c r="G173" s="54"/>
      <c r="H173" s="54"/>
      <c r="I173" s="54"/>
      <c r="J173" s="54"/>
      <c r="K173" s="54"/>
      <c r="L173" s="54"/>
      <c r="M173" s="54"/>
      <c r="N173" s="50"/>
    </row>
    <row r="174" spans="1:14" ht="50" customHeight="1" x14ac:dyDescent="0.3">
      <c r="A174" s="50"/>
      <c r="B174" s="108" t="str">
        <f>B676</f>
        <v xml:space="preserve">Compared to last time, your level of anxiety is increasing, your level of depression is declining, and your level of addictiveness is leveling. Stay the course for improving your wellness in the long run. </v>
      </c>
      <c r="C174" s="108"/>
      <c r="D174" s="108"/>
      <c r="E174" s="108"/>
      <c r="F174" s="108"/>
      <c r="G174" s="108"/>
      <c r="H174" s="108"/>
      <c r="I174" s="108"/>
      <c r="J174" s="108"/>
      <c r="K174" s="108"/>
      <c r="L174" s="108"/>
      <c r="M174" s="108"/>
      <c r="N174" s="50"/>
    </row>
    <row r="175" spans="1:14" ht="10" customHeight="1" x14ac:dyDescent="0.3">
      <c r="A175" s="50"/>
      <c r="B175" s="108"/>
      <c r="C175" s="108"/>
      <c r="D175" s="108"/>
      <c r="E175" s="108"/>
      <c r="F175" s="108"/>
      <c r="G175" s="108"/>
      <c r="H175" s="108"/>
      <c r="I175" s="108"/>
      <c r="J175" s="108"/>
      <c r="K175" s="108"/>
      <c r="L175" s="108"/>
      <c r="M175" s="108"/>
      <c r="N175" s="50"/>
    </row>
    <row r="176" spans="1:14" ht="5" customHeight="1" x14ac:dyDescent="0.3">
      <c r="A176" s="41"/>
      <c r="B176" s="42"/>
      <c r="C176" s="42"/>
      <c r="D176" s="42"/>
      <c r="E176" s="42"/>
      <c r="F176" s="42"/>
      <c r="G176" s="42"/>
      <c r="H176" s="42"/>
      <c r="I176" s="42"/>
      <c r="J176" s="42"/>
      <c r="K176" s="42"/>
      <c r="L176" s="42"/>
      <c r="M176" s="42"/>
      <c r="N176" s="41"/>
    </row>
    <row r="177" spans="1:14" ht="25" customHeight="1" x14ac:dyDescent="0.3">
      <c r="A177" s="41"/>
      <c r="B177" s="120" t="s">
        <v>40</v>
      </c>
      <c r="C177" s="120"/>
      <c r="D177" s="120"/>
      <c r="E177" s="57" t="s">
        <v>78</v>
      </c>
      <c r="F177" s="42"/>
      <c r="G177" s="42"/>
      <c r="H177" s="42"/>
      <c r="I177" s="56" t="s">
        <v>2</v>
      </c>
      <c r="J177" s="121">
        <f ca="1">J163+14</f>
        <v>45785</v>
      </c>
      <c r="K177" s="122"/>
      <c r="L177" s="122"/>
      <c r="M177" s="123"/>
      <c r="N177" s="41"/>
    </row>
    <row r="178" spans="1:14" ht="5" customHeight="1" x14ac:dyDescent="0.3">
      <c r="A178" s="41"/>
      <c r="B178" s="42"/>
      <c r="C178" s="42"/>
      <c r="D178" s="42"/>
      <c r="E178" s="42"/>
      <c r="F178" s="42"/>
      <c r="G178" s="42"/>
      <c r="H178" s="42"/>
      <c r="I178" s="42"/>
      <c r="J178" s="42"/>
      <c r="K178" s="42"/>
      <c r="L178" s="42"/>
      <c r="M178" s="42"/>
      <c r="N178" s="41"/>
    </row>
    <row r="179" spans="1:14" ht="15" customHeight="1" x14ac:dyDescent="0.3">
      <c r="A179" s="50"/>
      <c r="B179" s="51"/>
      <c r="C179" s="51"/>
      <c r="D179" s="51"/>
      <c r="E179" s="51"/>
      <c r="F179" s="51"/>
      <c r="G179" s="51"/>
      <c r="H179" s="51"/>
      <c r="I179" s="51"/>
      <c r="J179" s="51"/>
      <c r="K179" s="51"/>
      <c r="L179" s="51"/>
      <c r="M179" s="51"/>
      <c r="N179" s="50"/>
    </row>
    <row r="180" spans="1:14" ht="45" customHeight="1" x14ac:dyDescent="0.3">
      <c r="A180" s="50"/>
      <c r="B180" s="108" t="s">
        <v>130</v>
      </c>
      <c r="C180" s="108"/>
      <c r="D180" s="108"/>
      <c r="E180" s="108"/>
      <c r="F180" s="108"/>
      <c r="G180" s="108"/>
      <c r="H180" s="108"/>
      <c r="I180" s="108"/>
      <c r="J180" s="108"/>
      <c r="K180" s="108"/>
      <c r="L180" s="108"/>
      <c r="M180" s="108"/>
      <c r="N180" s="50"/>
    </row>
    <row r="181" spans="1:14" ht="30" customHeight="1" thickBot="1" x14ac:dyDescent="0.55000000000000004">
      <c r="A181" s="52"/>
      <c r="B181" s="101" t="str">
        <f>B819</f>
        <v>Anxiety assessment 7 of 8</v>
      </c>
      <c r="C181" s="101"/>
      <c r="D181" s="101"/>
      <c r="E181" s="101"/>
      <c r="F181" s="101"/>
      <c r="G181" s="101"/>
      <c r="H181" s="53"/>
      <c r="I181" s="53"/>
      <c r="J181" s="53"/>
      <c r="K181" s="53"/>
      <c r="L181" s="97">
        <f>IF(J182="","",F682)</f>
        <v>0.25</v>
      </c>
      <c r="M181" s="97"/>
      <c r="N181" s="52"/>
    </row>
    <row r="182" spans="1:14" ht="25" customHeight="1" thickTop="1" thickBot="1" x14ac:dyDescent="0.35">
      <c r="A182" s="50"/>
      <c r="B182" s="105" t="s">
        <v>92</v>
      </c>
      <c r="C182" s="106"/>
      <c r="D182" s="106"/>
      <c r="E182" s="106"/>
      <c r="F182" s="106"/>
      <c r="G182" s="106"/>
      <c r="H182" s="106"/>
      <c r="I182" s="107"/>
      <c r="J182" s="111" t="s">
        <v>84</v>
      </c>
      <c r="K182" s="112"/>
      <c r="L182" s="112"/>
      <c r="M182" s="113"/>
      <c r="N182" s="50"/>
    </row>
    <row r="183" spans="1:14" ht="30" customHeight="1" thickTop="1" thickBot="1" x14ac:dyDescent="0.55000000000000004">
      <c r="A183" s="50"/>
      <c r="B183" s="101" t="str">
        <f>B821</f>
        <v>Depression assessment 7 of 8</v>
      </c>
      <c r="C183" s="101"/>
      <c r="D183" s="101"/>
      <c r="E183" s="101"/>
      <c r="F183" s="101"/>
      <c r="G183" s="101"/>
      <c r="H183" s="54"/>
      <c r="I183" s="54"/>
      <c r="J183" s="54"/>
      <c r="K183" s="54"/>
      <c r="L183" s="97">
        <f>IF(J184="","",F684)</f>
        <v>1E-3</v>
      </c>
      <c r="M183" s="97"/>
      <c r="N183" s="50"/>
    </row>
    <row r="184" spans="1:14" ht="25" customHeight="1" thickTop="1" thickBot="1" x14ac:dyDescent="0.35">
      <c r="A184" s="50"/>
      <c r="B184" s="105" t="s">
        <v>93</v>
      </c>
      <c r="C184" s="106"/>
      <c r="D184" s="106"/>
      <c r="E184" s="106"/>
      <c r="F184" s="106"/>
      <c r="G184" s="106"/>
      <c r="H184" s="106"/>
      <c r="I184" s="107"/>
      <c r="J184" s="111" t="s">
        <v>86</v>
      </c>
      <c r="K184" s="112"/>
      <c r="L184" s="112"/>
      <c r="M184" s="113"/>
      <c r="N184" s="50"/>
    </row>
    <row r="185" spans="1:14" ht="30" customHeight="1" thickTop="1" thickBot="1" x14ac:dyDescent="0.55000000000000004">
      <c r="A185" s="50"/>
      <c r="B185" s="101" t="str">
        <f>B823</f>
        <v>Addictiveness assessment 7 of 8</v>
      </c>
      <c r="C185" s="101"/>
      <c r="D185" s="101"/>
      <c r="E185" s="101"/>
      <c r="F185" s="101"/>
      <c r="G185" s="101"/>
      <c r="H185" s="54"/>
      <c r="I185" s="54"/>
      <c r="J185" s="54"/>
      <c r="K185" s="54"/>
      <c r="L185" s="97">
        <f>IF(J186="","",F686)</f>
        <v>1E-3</v>
      </c>
      <c r="M185" s="97"/>
      <c r="N185" s="50"/>
    </row>
    <row r="186" spans="1:14" ht="25" customHeight="1" thickTop="1" thickBot="1" x14ac:dyDescent="0.35">
      <c r="A186" s="50"/>
      <c r="B186" s="105" t="s">
        <v>94</v>
      </c>
      <c r="C186" s="106"/>
      <c r="D186" s="106"/>
      <c r="E186" s="106"/>
      <c r="F186" s="106"/>
      <c r="G186" s="106"/>
      <c r="H186" s="106"/>
      <c r="I186" s="107"/>
      <c r="J186" s="111" t="s">
        <v>91</v>
      </c>
      <c r="K186" s="112"/>
      <c r="L186" s="112"/>
      <c r="M186" s="113"/>
      <c r="N186" s="50"/>
    </row>
    <row r="187" spans="1:14" ht="25" customHeight="1" thickTop="1" x14ac:dyDescent="0.3">
      <c r="A187" s="50"/>
      <c r="B187" s="55"/>
      <c r="C187" s="54"/>
      <c r="D187" s="54"/>
      <c r="E187" s="54"/>
      <c r="F187" s="54"/>
      <c r="G187" s="54"/>
      <c r="H187" s="54"/>
      <c r="I187" s="54"/>
      <c r="J187" s="54"/>
      <c r="K187" s="54"/>
      <c r="L187" s="54"/>
      <c r="M187" s="54"/>
      <c r="N187" s="50"/>
    </row>
    <row r="188" spans="1:14" ht="50" customHeight="1" x14ac:dyDescent="0.3">
      <c r="A188" s="50"/>
      <c r="B188" s="108" t="str">
        <f>B690</f>
        <v xml:space="preserve">Compared to last time, your level of anxiety is leveling, your level of depression is increasing, and your level of addictiveness is increasing. Stay the course for improving your wellness in the long run. </v>
      </c>
      <c r="C188" s="108"/>
      <c r="D188" s="108"/>
      <c r="E188" s="108"/>
      <c r="F188" s="108"/>
      <c r="G188" s="108"/>
      <c r="H188" s="108"/>
      <c r="I188" s="108"/>
      <c r="J188" s="108"/>
      <c r="K188" s="108"/>
      <c r="L188" s="108"/>
      <c r="M188" s="108"/>
      <c r="N188" s="50"/>
    </row>
    <row r="189" spans="1:14" ht="10" customHeight="1" x14ac:dyDescent="0.3">
      <c r="A189" s="50"/>
      <c r="B189" s="108"/>
      <c r="C189" s="108"/>
      <c r="D189" s="108"/>
      <c r="E189" s="108"/>
      <c r="F189" s="108"/>
      <c r="G189" s="108"/>
      <c r="H189" s="108"/>
      <c r="I189" s="108"/>
      <c r="J189" s="108"/>
      <c r="K189" s="108"/>
      <c r="L189" s="108"/>
      <c r="M189" s="108"/>
      <c r="N189" s="50"/>
    </row>
    <row r="190" spans="1:14" ht="5" customHeight="1" x14ac:dyDescent="0.3">
      <c r="A190" s="41"/>
      <c r="B190" s="42"/>
      <c r="C190" s="42"/>
      <c r="D190" s="42"/>
      <c r="E190" s="42"/>
      <c r="F190" s="42"/>
      <c r="G190" s="42"/>
      <c r="H190" s="42"/>
      <c r="I190" s="42"/>
      <c r="J190" s="42"/>
      <c r="K190" s="42"/>
      <c r="L190" s="42"/>
      <c r="M190" s="42"/>
      <c r="N190" s="41"/>
    </row>
    <row r="191" spans="1:14" ht="25" customHeight="1" x14ac:dyDescent="0.3">
      <c r="A191" s="41"/>
      <c r="B191" s="120" t="s">
        <v>41</v>
      </c>
      <c r="C191" s="120"/>
      <c r="D191" s="120"/>
      <c r="E191" s="57" t="s">
        <v>78</v>
      </c>
      <c r="F191" s="42"/>
      <c r="G191" s="42"/>
      <c r="H191" s="42"/>
      <c r="I191" s="56" t="s">
        <v>2</v>
      </c>
      <c r="J191" s="121">
        <f ca="1">J177+14</f>
        <v>45799</v>
      </c>
      <c r="K191" s="122"/>
      <c r="L191" s="122"/>
      <c r="M191" s="123"/>
      <c r="N191" s="41"/>
    </row>
    <row r="192" spans="1:14" ht="5" customHeight="1" x14ac:dyDescent="0.3">
      <c r="A192" s="41"/>
      <c r="B192" s="42"/>
      <c r="C192" s="42"/>
      <c r="D192" s="42"/>
      <c r="E192" s="42"/>
      <c r="F192" s="42"/>
      <c r="G192" s="42"/>
      <c r="H192" s="42"/>
      <c r="I192" s="42"/>
      <c r="J192" s="42"/>
      <c r="K192" s="42"/>
      <c r="L192" s="42"/>
      <c r="M192" s="42"/>
      <c r="N192" s="41"/>
    </row>
    <row r="193" spans="1:14" ht="15" customHeight="1" x14ac:dyDescent="0.3">
      <c r="A193" s="50"/>
      <c r="B193" s="51"/>
      <c r="C193" s="51"/>
      <c r="D193" s="51"/>
      <c r="E193" s="51"/>
      <c r="F193" s="51"/>
      <c r="G193" s="51"/>
      <c r="H193" s="51"/>
      <c r="I193" s="51"/>
      <c r="J193" s="51"/>
      <c r="K193" s="51"/>
      <c r="L193" s="51"/>
      <c r="M193" s="51"/>
      <c r="N193" s="50"/>
    </row>
    <row r="194" spans="1:14" ht="45" customHeight="1" x14ac:dyDescent="0.3">
      <c r="A194" s="50"/>
      <c r="B194" s="108" t="s">
        <v>130</v>
      </c>
      <c r="C194" s="108"/>
      <c r="D194" s="108"/>
      <c r="E194" s="108"/>
      <c r="F194" s="108"/>
      <c r="G194" s="108"/>
      <c r="H194" s="108"/>
      <c r="I194" s="108"/>
      <c r="J194" s="108"/>
      <c r="K194" s="108"/>
      <c r="L194" s="108"/>
      <c r="M194" s="108"/>
      <c r="N194" s="50"/>
    </row>
    <row r="195" spans="1:14" ht="30" customHeight="1" thickBot="1" x14ac:dyDescent="0.55000000000000004">
      <c r="A195" s="52"/>
      <c r="B195" s="101" t="str">
        <f>B826</f>
        <v>Anxiety assessment 8 of 8</v>
      </c>
      <c r="C195" s="101"/>
      <c r="D195" s="101"/>
      <c r="E195" s="101"/>
      <c r="F195" s="101"/>
      <c r="G195" s="101"/>
      <c r="H195" s="53"/>
      <c r="I195" s="53"/>
      <c r="J195" s="53"/>
      <c r="K195" s="53"/>
      <c r="L195" s="97">
        <f>IF(J196="","",F696)</f>
        <v>1E-3</v>
      </c>
      <c r="M195" s="97"/>
      <c r="N195" s="52"/>
    </row>
    <row r="196" spans="1:14" ht="25" customHeight="1" thickTop="1" thickBot="1" x14ac:dyDescent="0.35">
      <c r="A196" s="50"/>
      <c r="B196" s="105" t="s">
        <v>92</v>
      </c>
      <c r="C196" s="106"/>
      <c r="D196" s="106"/>
      <c r="E196" s="106"/>
      <c r="F196" s="106"/>
      <c r="G196" s="106"/>
      <c r="H196" s="106"/>
      <c r="I196" s="107"/>
      <c r="J196" s="111" t="s">
        <v>85</v>
      </c>
      <c r="K196" s="112"/>
      <c r="L196" s="112"/>
      <c r="M196" s="113"/>
      <c r="N196" s="50"/>
    </row>
    <row r="197" spans="1:14" ht="25" customHeight="1" thickTop="1" thickBot="1" x14ac:dyDescent="0.55000000000000004">
      <c r="A197" s="50"/>
      <c r="B197" s="101" t="str">
        <f>B828</f>
        <v>Depression assessment 8 of 8</v>
      </c>
      <c r="C197" s="101"/>
      <c r="D197" s="101"/>
      <c r="E197" s="101"/>
      <c r="F197" s="101"/>
      <c r="G197" s="101"/>
      <c r="H197" s="54"/>
      <c r="I197" s="54"/>
      <c r="J197" s="54"/>
      <c r="K197" s="54"/>
      <c r="L197" s="97">
        <f>IF(J198="","",F698)</f>
        <v>0.25</v>
      </c>
      <c r="M197" s="97"/>
      <c r="N197" s="50"/>
    </row>
    <row r="198" spans="1:14" ht="25" customHeight="1" thickTop="1" thickBot="1" x14ac:dyDescent="0.35">
      <c r="A198" s="50"/>
      <c r="B198" s="105" t="s">
        <v>93</v>
      </c>
      <c r="C198" s="106"/>
      <c r="D198" s="106"/>
      <c r="E198" s="106"/>
      <c r="F198" s="106"/>
      <c r="G198" s="106"/>
      <c r="H198" s="106"/>
      <c r="I198" s="107"/>
      <c r="J198" s="111" t="s">
        <v>84</v>
      </c>
      <c r="K198" s="112"/>
      <c r="L198" s="112"/>
      <c r="M198" s="113"/>
      <c r="N198" s="50"/>
    </row>
    <row r="199" spans="1:14" ht="25" customHeight="1" thickTop="1" thickBot="1" x14ac:dyDescent="0.55000000000000004">
      <c r="A199" s="50"/>
      <c r="B199" s="101" t="str">
        <f>B830</f>
        <v>Addictiveness assessment 8 of 8</v>
      </c>
      <c r="C199" s="101"/>
      <c r="D199" s="101"/>
      <c r="E199" s="101"/>
      <c r="F199" s="101"/>
      <c r="G199" s="101"/>
      <c r="H199" s="54"/>
      <c r="I199" s="54"/>
      <c r="J199" s="54"/>
      <c r="K199" s="54"/>
      <c r="L199" s="97">
        <f>IF(J200="","",F700)</f>
        <v>0.25</v>
      </c>
      <c r="M199" s="97"/>
      <c r="N199" s="50"/>
    </row>
    <row r="200" spans="1:14" ht="25" customHeight="1" thickTop="1" thickBot="1" x14ac:dyDescent="0.35">
      <c r="A200" s="50"/>
      <c r="B200" s="105" t="s">
        <v>94</v>
      </c>
      <c r="C200" s="106"/>
      <c r="D200" s="106"/>
      <c r="E200" s="106"/>
      <c r="F200" s="106"/>
      <c r="G200" s="106"/>
      <c r="H200" s="106"/>
      <c r="I200" s="107"/>
      <c r="J200" s="111" t="s">
        <v>84</v>
      </c>
      <c r="K200" s="112"/>
      <c r="L200" s="112"/>
      <c r="M200" s="113"/>
      <c r="N200" s="50"/>
    </row>
    <row r="201" spans="1:14" ht="25" customHeight="1" thickTop="1" x14ac:dyDescent="0.3">
      <c r="A201" s="50"/>
      <c r="B201" s="55"/>
      <c r="C201" s="54"/>
      <c r="D201" s="54"/>
      <c r="E201" s="54"/>
      <c r="F201" s="54"/>
      <c r="G201" s="54"/>
      <c r="H201" s="54"/>
      <c r="I201" s="54"/>
      <c r="J201" s="54"/>
      <c r="K201" s="54"/>
      <c r="L201" s="54"/>
      <c r="M201" s="54"/>
      <c r="N201" s="50"/>
    </row>
    <row r="202" spans="1:14" ht="50" customHeight="1" x14ac:dyDescent="0.3">
      <c r="A202" s="50"/>
      <c r="B202" s="108" t="str">
        <f>B704</f>
        <v xml:space="preserve">Compared to last time, your level of anxiety is increasing, your level of depression is declining, and your level of addictiveness is declining. Stay the course for improving your wellness in the long run. </v>
      </c>
      <c r="C202" s="108"/>
      <c r="D202" s="108"/>
      <c r="E202" s="108"/>
      <c r="F202" s="108"/>
      <c r="G202" s="108"/>
      <c r="H202" s="108"/>
      <c r="I202" s="108"/>
      <c r="J202" s="108"/>
      <c r="K202" s="108"/>
      <c r="L202" s="108"/>
      <c r="M202" s="108"/>
      <c r="N202" s="50"/>
    </row>
    <row r="203" spans="1:14" ht="10" customHeight="1" x14ac:dyDescent="0.3">
      <c r="A203" s="50"/>
      <c r="B203" s="108"/>
      <c r="C203" s="108"/>
      <c r="D203" s="108"/>
      <c r="E203" s="108"/>
      <c r="F203" s="108"/>
      <c r="G203" s="108"/>
      <c r="H203" s="108"/>
      <c r="I203" s="108"/>
      <c r="J203" s="108"/>
      <c r="K203" s="108"/>
      <c r="L203" s="108"/>
      <c r="M203" s="108"/>
      <c r="N203" s="50"/>
    </row>
    <row r="204" spans="1:14" ht="5" customHeight="1" x14ac:dyDescent="0.3">
      <c r="A204" s="5"/>
      <c r="B204" s="11"/>
      <c r="C204" s="11"/>
      <c r="D204" s="11"/>
      <c r="E204" s="11"/>
      <c r="F204" s="11"/>
      <c r="G204" s="11"/>
      <c r="H204" s="11"/>
      <c r="I204" s="11"/>
      <c r="J204" s="11"/>
      <c r="K204" s="11"/>
      <c r="L204" s="11"/>
      <c r="M204" s="11"/>
      <c r="N204" s="5"/>
    </row>
    <row r="205" spans="1:14" ht="25" customHeight="1" x14ac:dyDescent="0.3">
      <c r="A205" s="5"/>
      <c r="B205" s="102" t="s">
        <v>114</v>
      </c>
      <c r="C205" s="103"/>
      <c r="D205" s="103"/>
      <c r="E205" s="103"/>
      <c r="F205" s="103"/>
      <c r="G205" s="103"/>
      <c r="H205" s="103"/>
      <c r="I205" s="22" t="s">
        <v>2</v>
      </c>
      <c r="J205" s="121">
        <f ca="1">J191+14</f>
        <v>45813</v>
      </c>
      <c r="K205" s="122"/>
      <c r="L205" s="122"/>
      <c r="M205" s="123"/>
      <c r="N205" s="5"/>
    </row>
    <row r="206" spans="1:14" ht="5" customHeight="1" x14ac:dyDescent="0.3">
      <c r="A206" s="5"/>
      <c r="B206" s="11"/>
      <c r="C206" s="11"/>
      <c r="D206" s="11"/>
      <c r="E206" s="11"/>
      <c r="F206" s="11"/>
      <c r="G206" s="11"/>
      <c r="H206" s="11"/>
      <c r="I206" s="11"/>
      <c r="J206" s="11"/>
      <c r="K206" s="11"/>
      <c r="L206" s="11"/>
      <c r="M206" s="11"/>
      <c r="N206" s="5"/>
    </row>
    <row r="207" spans="1:14" ht="15" customHeight="1" x14ac:dyDescent="0.3">
      <c r="A207" s="3"/>
      <c r="B207" s="4"/>
      <c r="C207" s="4"/>
      <c r="D207" s="4"/>
      <c r="E207" s="4"/>
      <c r="F207" s="4"/>
      <c r="G207" s="4"/>
      <c r="H207" s="4"/>
      <c r="I207" s="4"/>
      <c r="J207" s="4"/>
      <c r="K207" s="4"/>
      <c r="L207" s="4"/>
      <c r="M207" s="4"/>
      <c r="N207" s="3"/>
    </row>
    <row r="208" spans="1:14" ht="75" customHeight="1" x14ac:dyDescent="0.3">
      <c r="A208" s="3"/>
      <c r="B208" s="110" t="s">
        <v>131</v>
      </c>
      <c r="C208" s="110"/>
      <c r="D208" s="110"/>
      <c r="E208" s="110"/>
      <c r="F208" s="110"/>
      <c r="G208" s="110"/>
      <c r="H208" s="110"/>
      <c r="I208" s="110"/>
      <c r="J208" s="110"/>
      <c r="K208" s="110"/>
      <c r="L208" s="110"/>
      <c r="M208" s="110"/>
      <c r="N208" s="3"/>
    </row>
    <row r="209" spans="1:14" ht="30" customHeight="1" thickBot="1" x14ac:dyDescent="0.35">
      <c r="A209" s="3"/>
      <c r="B209" s="109" t="s">
        <v>96</v>
      </c>
      <c r="C209" s="109"/>
      <c r="D209" s="109"/>
      <c r="E209" s="109"/>
      <c r="F209" s="109"/>
      <c r="G209" s="8" t="s">
        <v>3</v>
      </c>
      <c r="H209" s="4"/>
      <c r="I209" s="4"/>
      <c r="J209" s="4"/>
      <c r="K209" s="4"/>
      <c r="L209" s="4"/>
      <c r="M209" s="4"/>
      <c r="N209" s="3"/>
    </row>
    <row r="210" spans="1:14" ht="25" customHeight="1" thickTop="1" thickBot="1" x14ac:dyDescent="0.35">
      <c r="A210" s="3"/>
      <c r="B210" s="9">
        <v>1</v>
      </c>
      <c r="C210" s="114" t="s">
        <v>4</v>
      </c>
      <c r="D210" s="115"/>
      <c r="E210" s="115"/>
      <c r="F210" s="115"/>
      <c r="G210" s="115"/>
      <c r="H210" s="115"/>
      <c r="I210" s="116"/>
      <c r="J210" s="117" t="s">
        <v>14</v>
      </c>
      <c r="K210" s="118"/>
      <c r="L210" s="118"/>
      <c r="M210" s="119"/>
      <c r="N210" s="3"/>
    </row>
    <row r="211" spans="1:14" ht="25" customHeight="1" thickTop="1" thickBot="1" x14ac:dyDescent="0.35">
      <c r="A211" s="3"/>
      <c r="B211" s="9">
        <v>2</v>
      </c>
      <c r="C211" s="114" t="s">
        <v>6</v>
      </c>
      <c r="D211" s="115"/>
      <c r="E211" s="115"/>
      <c r="F211" s="115"/>
      <c r="G211" s="115"/>
      <c r="H211" s="115"/>
      <c r="I211" s="116"/>
      <c r="J211" s="117" t="s">
        <v>5</v>
      </c>
      <c r="K211" s="118"/>
      <c r="L211" s="118"/>
      <c r="M211" s="119"/>
      <c r="N211" s="3"/>
    </row>
    <row r="212" spans="1:14" ht="25" customHeight="1" thickTop="1" thickBot="1" x14ac:dyDescent="0.35">
      <c r="A212" s="3"/>
      <c r="B212" s="9">
        <v>3</v>
      </c>
      <c r="C212" s="114" t="s">
        <v>8</v>
      </c>
      <c r="D212" s="115"/>
      <c r="E212" s="115"/>
      <c r="F212" s="115"/>
      <c r="G212" s="115"/>
      <c r="H212" s="115"/>
      <c r="I212" s="116"/>
      <c r="J212" s="117" t="s">
        <v>14</v>
      </c>
      <c r="K212" s="118"/>
      <c r="L212" s="118"/>
      <c r="M212" s="119"/>
      <c r="N212" s="3"/>
    </row>
    <row r="213" spans="1:14" ht="25" customHeight="1" thickTop="1" thickBot="1" x14ac:dyDescent="0.35">
      <c r="A213" s="3"/>
      <c r="B213" s="9">
        <v>4</v>
      </c>
      <c r="C213" s="114" t="s">
        <v>9</v>
      </c>
      <c r="D213" s="115"/>
      <c r="E213" s="115"/>
      <c r="F213" s="115"/>
      <c r="G213" s="115"/>
      <c r="H213" s="115"/>
      <c r="I213" s="116"/>
      <c r="J213" s="117" t="s">
        <v>5</v>
      </c>
      <c r="K213" s="118"/>
      <c r="L213" s="118"/>
      <c r="M213" s="119"/>
      <c r="N213" s="3"/>
    </row>
    <row r="214" spans="1:14" ht="25" customHeight="1" thickTop="1" thickBot="1" x14ac:dyDescent="0.35">
      <c r="A214" s="3"/>
      <c r="B214" s="9">
        <v>5</v>
      </c>
      <c r="C214" s="114" t="s">
        <v>10</v>
      </c>
      <c r="D214" s="115"/>
      <c r="E214" s="115"/>
      <c r="F214" s="115"/>
      <c r="G214" s="115"/>
      <c r="H214" s="115"/>
      <c r="I214" s="116"/>
      <c r="J214" s="117" t="s">
        <v>14</v>
      </c>
      <c r="K214" s="118"/>
      <c r="L214" s="118"/>
      <c r="M214" s="119"/>
      <c r="N214" s="3"/>
    </row>
    <row r="215" spans="1:14" ht="25" customHeight="1" thickTop="1" thickBot="1" x14ac:dyDescent="0.35">
      <c r="A215" s="3"/>
      <c r="B215" s="9">
        <v>6</v>
      </c>
      <c r="C215" s="114" t="s">
        <v>11</v>
      </c>
      <c r="D215" s="115"/>
      <c r="E215" s="115"/>
      <c r="F215" s="115"/>
      <c r="G215" s="115"/>
      <c r="H215" s="115"/>
      <c r="I215" s="116"/>
      <c r="J215" s="117" t="s">
        <v>5</v>
      </c>
      <c r="K215" s="118"/>
      <c r="L215" s="118"/>
      <c r="M215" s="119"/>
      <c r="N215" s="3"/>
    </row>
    <row r="216" spans="1:14" ht="25" customHeight="1" thickTop="1" thickBot="1" x14ac:dyDescent="0.35">
      <c r="A216" s="3"/>
      <c r="B216" s="9">
        <v>7</v>
      </c>
      <c r="C216" s="114" t="s">
        <v>12</v>
      </c>
      <c r="D216" s="115"/>
      <c r="E216" s="115"/>
      <c r="F216" s="115"/>
      <c r="G216" s="115"/>
      <c r="H216" s="115"/>
      <c r="I216" s="116"/>
      <c r="J216" s="117" t="s">
        <v>14</v>
      </c>
      <c r="K216" s="118"/>
      <c r="L216" s="118"/>
      <c r="M216" s="119"/>
      <c r="N216" s="3"/>
    </row>
    <row r="217" spans="1:14" ht="25" customHeight="1" thickTop="1" x14ac:dyDescent="0.3">
      <c r="A217" s="3"/>
      <c r="B217" s="10"/>
      <c r="C217" s="4"/>
      <c r="D217" s="4"/>
      <c r="E217" s="4"/>
      <c r="F217" s="4"/>
      <c r="G217" s="4"/>
      <c r="H217" s="4"/>
      <c r="I217" s="4"/>
      <c r="J217" s="4"/>
      <c r="K217" s="4"/>
      <c r="L217" s="36" t="str">
        <f>IF(M217="","",G720)</f>
        <v xml:space="preserve">Your final score of self-reported anxiety: </v>
      </c>
      <c r="M217" s="35">
        <f>IF(G719=7,E719,"")</f>
        <v>0.14285714285714285</v>
      </c>
      <c r="N217" s="3"/>
    </row>
    <row r="218" spans="1:14" ht="25" customHeight="1" x14ac:dyDescent="0.3">
      <c r="A218" s="3"/>
      <c r="B218" s="34" t="s">
        <v>167</v>
      </c>
      <c r="C218" s="8"/>
      <c r="D218" s="8"/>
      <c r="E218" s="8"/>
      <c r="F218" s="8"/>
      <c r="G218" s="8"/>
      <c r="H218" s="8"/>
      <c r="I218" s="8"/>
      <c r="J218" s="8"/>
      <c r="K218" s="8"/>
      <c r="L218" s="8"/>
      <c r="M218" s="8"/>
      <c r="N218" s="3"/>
    </row>
    <row r="219" spans="1:14" ht="60" customHeight="1" x14ac:dyDescent="0.3">
      <c r="A219" s="3"/>
      <c r="B219" s="99" t="s">
        <v>165</v>
      </c>
      <c r="C219" s="99"/>
      <c r="D219" s="99"/>
      <c r="E219" s="99"/>
      <c r="F219" s="99"/>
      <c r="G219" s="99"/>
      <c r="H219" s="99"/>
      <c r="I219" s="99"/>
      <c r="J219" s="99"/>
      <c r="K219" s="99"/>
      <c r="L219" s="99"/>
      <c r="M219" s="99"/>
      <c r="N219" s="3"/>
    </row>
    <row r="220" spans="1:14" ht="70" customHeight="1" x14ac:dyDescent="0.3">
      <c r="A220" s="3"/>
      <c r="B220" s="99" t="s">
        <v>194</v>
      </c>
      <c r="C220" s="99"/>
      <c r="D220" s="99"/>
      <c r="E220" s="99"/>
      <c r="F220" s="99"/>
      <c r="G220" s="99"/>
      <c r="H220" s="99"/>
      <c r="I220" s="99"/>
      <c r="J220" s="99"/>
      <c r="K220" s="99"/>
      <c r="L220" s="99"/>
      <c r="M220" s="99"/>
      <c r="N220" s="3"/>
    </row>
    <row r="221" spans="1:14" ht="90" customHeight="1" x14ac:dyDescent="0.3">
      <c r="A221" s="3"/>
      <c r="B221" s="99" t="s">
        <v>166</v>
      </c>
      <c r="C221" s="99"/>
      <c r="D221" s="99"/>
      <c r="E221" s="99"/>
      <c r="F221" s="99"/>
      <c r="G221" s="99"/>
      <c r="H221" s="99"/>
      <c r="I221" s="99"/>
      <c r="J221" s="99"/>
      <c r="K221" s="99"/>
      <c r="L221" s="99"/>
      <c r="M221" s="99"/>
      <c r="N221" s="3"/>
    </row>
    <row r="222" spans="1:14" ht="70" customHeight="1" x14ac:dyDescent="0.3">
      <c r="A222" s="3"/>
      <c r="B222" s="99" t="s">
        <v>195</v>
      </c>
      <c r="C222" s="99"/>
      <c r="D222" s="99"/>
      <c r="E222" s="99"/>
      <c r="F222" s="99"/>
      <c r="G222" s="99"/>
      <c r="H222" s="99"/>
      <c r="I222" s="99"/>
      <c r="J222" s="99"/>
      <c r="K222" s="99"/>
      <c r="L222" s="99"/>
      <c r="M222" s="99"/>
      <c r="N222" s="3"/>
    </row>
    <row r="223" spans="1:14" ht="10" customHeight="1" x14ac:dyDescent="0.3">
      <c r="A223" s="3"/>
      <c r="B223" s="4"/>
      <c r="C223" s="4"/>
      <c r="D223" s="4"/>
      <c r="E223" s="4"/>
      <c r="F223" s="4"/>
      <c r="G223" s="4"/>
      <c r="H223" s="4"/>
      <c r="I223" s="4"/>
      <c r="J223" s="4"/>
      <c r="K223" s="4"/>
      <c r="L223" s="4"/>
      <c r="M223" s="4"/>
      <c r="N223" s="3"/>
    </row>
    <row r="224" spans="1:14" ht="5" customHeight="1" x14ac:dyDescent="0.3">
      <c r="A224" s="5"/>
      <c r="B224" s="11"/>
      <c r="C224" s="11"/>
      <c r="D224" s="11"/>
      <c r="E224" s="11"/>
      <c r="F224" s="11"/>
      <c r="G224" s="11"/>
      <c r="H224" s="11"/>
      <c r="I224" s="11"/>
      <c r="J224" s="11"/>
      <c r="K224" s="11"/>
      <c r="L224" s="11"/>
      <c r="M224" s="11"/>
      <c r="N224" s="5"/>
    </row>
    <row r="225" spans="1:14" ht="25" customHeight="1" x14ac:dyDescent="0.3">
      <c r="A225" s="5"/>
      <c r="B225" s="102" t="s">
        <v>113</v>
      </c>
      <c r="C225" s="103"/>
      <c r="D225" s="103"/>
      <c r="E225" s="103"/>
      <c r="F225" s="103"/>
      <c r="G225" s="103"/>
      <c r="H225" s="103"/>
      <c r="I225" s="22" t="s">
        <v>2</v>
      </c>
      <c r="J225" s="135">
        <f ca="1">J205</f>
        <v>45813</v>
      </c>
      <c r="K225" s="136"/>
      <c r="L225" s="136"/>
      <c r="M225" s="137"/>
      <c r="N225" s="5"/>
    </row>
    <row r="226" spans="1:14" ht="5" customHeight="1" x14ac:dyDescent="0.3">
      <c r="A226" s="5"/>
      <c r="B226" s="11"/>
      <c r="C226" s="11"/>
      <c r="D226" s="11"/>
      <c r="E226" s="11"/>
      <c r="F226" s="11"/>
      <c r="G226" s="11"/>
      <c r="H226" s="11"/>
      <c r="I226" s="11"/>
      <c r="J226" s="11"/>
      <c r="K226" s="11"/>
      <c r="L226" s="11"/>
      <c r="M226" s="11"/>
      <c r="N226" s="5"/>
    </row>
    <row r="227" spans="1:14" ht="15" customHeight="1" x14ac:dyDescent="0.3">
      <c r="A227" s="3"/>
      <c r="B227" s="4"/>
      <c r="C227" s="4"/>
      <c r="D227" s="4"/>
      <c r="E227" s="4"/>
      <c r="F227" s="4"/>
      <c r="G227" s="4"/>
      <c r="H227" s="4"/>
      <c r="I227" s="4"/>
      <c r="J227" s="4"/>
      <c r="K227" s="4"/>
      <c r="L227" s="4"/>
      <c r="M227" s="4"/>
      <c r="N227" s="3"/>
    </row>
    <row r="228" spans="1:14" ht="75" customHeight="1" x14ac:dyDescent="0.3">
      <c r="A228" s="3"/>
      <c r="B228" s="110" t="s">
        <v>132</v>
      </c>
      <c r="C228" s="110"/>
      <c r="D228" s="110"/>
      <c r="E228" s="110"/>
      <c r="F228" s="110"/>
      <c r="G228" s="110"/>
      <c r="H228" s="110"/>
      <c r="I228" s="110"/>
      <c r="J228" s="110"/>
      <c r="K228" s="110"/>
      <c r="L228" s="110"/>
      <c r="M228" s="110"/>
      <c r="N228" s="3"/>
    </row>
    <row r="229" spans="1:14" ht="30" customHeight="1" thickBot="1" x14ac:dyDescent="0.35">
      <c r="A229" s="3"/>
      <c r="B229" s="109" t="s">
        <v>98</v>
      </c>
      <c r="C229" s="109"/>
      <c r="D229" s="109"/>
      <c r="E229" s="109"/>
      <c r="F229" s="109"/>
      <c r="G229" s="8" t="s">
        <v>3</v>
      </c>
      <c r="H229" s="4"/>
      <c r="I229" s="4"/>
      <c r="J229" s="4"/>
      <c r="K229" s="4"/>
      <c r="L229" s="4"/>
      <c r="M229" s="4"/>
      <c r="N229" s="3"/>
    </row>
    <row r="230" spans="1:14" ht="25" customHeight="1" thickTop="1" thickBot="1" x14ac:dyDescent="0.35">
      <c r="A230" s="3"/>
      <c r="B230" s="9">
        <v>1</v>
      </c>
      <c r="C230" s="125" t="s">
        <v>13</v>
      </c>
      <c r="D230" s="126"/>
      <c r="E230" s="126"/>
      <c r="F230" s="126"/>
      <c r="G230" s="126"/>
      <c r="H230" s="126"/>
      <c r="I230" s="127"/>
      <c r="J230" s="117" t="s">
        <v>5</v>
      </c>
      <c r="K230" s="118"/>
      <c r="L230" s="118"/>
      <c r="M230" s="119"/>
      <c r="N230" s="3"/>
    </row>
    <row r="231" spans="1:14" ht="25" customHeight="1" thickTop="1" thickBot="1" x14ac:dyDescent="0.35">
      <c r="A231" s="3"/>
      <c r="B231" s="9">
        <v>2</v>
      </c>
      <c r="C231" s="125" t="s">
        <v>15</v>
      </c>
      <c r="D231" s="126"/>
      <c r="E231" s="126"/>
      <c r="F231" s="126"/>
      <c r="G231" s="126"/>
      <c r="H231" s="126"/>
      <c r="I231" s="127"/>
      <c r="J231" s="117" t="s">
        <v>5</v>
      </c>
      <c r="K231" s="118"/>
      <c r="L231" s="118"/>
      <c r="M231" s="119"/>
      <c r="N231" s="3"/>
    </row>
    <row r="232" spans="1:14" ht="25" customHeight="1" thickTop="1" thickBot="1" x14ac:dyDescent="0.35">
      <c r="A232" s="3"/>
      <c r="B232" s="9">
        <v>3</v>
      </c>
      <c r="C232" s="125" t="s">
        <v>16</v>
      </c>
      <c r="D232" s="126"/>
      <c r="E232" s="126"/>
      <c r="F232" s="126"/>
      <c r="G232" s="126"/>
      <c r="H232" s="126"/>
      <c r="I232" s="127"/>
      <c r="J232" s="117" t="s">
        <v>14</v>
      </c>
      <c r="K232" s="118"/>
      <c r="L232" s="118"/>
      <c r="M232" s="119"/>
      <c r="N232" s="3"/>
    </row>
    <row r="233" spans="1:14" ht="25" customHeight="1" thickTop="1" thickBot="1" x14ac:dyDescent="0.35">
      <c r="A233" s="3"/>
      <c r="B233" s="9">
        <v>4</v>
      </c>
      <c r="C233" s="125" t="s">
        <v>17</v>
      </c>
      <c r="D233" s="126"/>
      <c r="E233" s="126"/>
      <c r="F233" s="126"/>
      <c r="G233" s="126"/>
      <c r="H233" s="126"/>
      <c r="I233" s="127"/>
      <c r="J233" s="117" t="s">
        <v>5</v>
      </c>
      <c r="K233" s="118"/>
      <c r="L233" s="118"/>
      <c r="M233" s="119"/>
      <c r="N233" s="3"/>
    </row>
    <row r="234" spans="1:14" ht="25" customHeight="1" thickTop="1" thickBot="1" x14ac:dyDescent="0.35">
      <c r="A234" s="3"/>
      <c r="B234" s="9">
        <v>5</v>
      </c>
      <c r="C234" s="125" t="s">
        <v>18</v>
      </c>
      <c r="D234" s="126"/>
      <c r="E234" s="126"/>
      <c r="F234" s="126"/>
      <c r="G234" s="126"/>
      <c r="H234" s="126"/>
      <c r="I234" s="127"/>
      <c r="J234" s="117" t="s">
        <v>5</v>
      </c>
      <c r="K234" s="118"/>
      <c r="L234" s="118"/>
      <c r="M234" s="119"/>
      <c r="N234" s="3"/>
    </row>
    <row r="235" spans="1:14" ht="35" customHeight="1" thickTop="1" thickBot="1" x14ac:dyDescent="0.35">
      <c r="A235" s="3"/>
      <c r="B235" s="9">
        <v>6</v>
      </c>
      <c r="C235" s="125" t="s">
        <v>19</v>
      </c>
      <c r="D235" s="126"/>
      <c r="E235" s="126"/>
      <c r="F235" s="126"/>
      <c r="G235" s="126"/>
      <c r="H235" s="126"/>
      <c r="I235" s="127"/>
      <c r="J235" s="117" t="s">
        <v>14</v>
      </c>
      <c r="K235" s="118"/>
      <c r="L235" s="118"/>
      <c r="M235" s="119"/>
      <c r="N235" s="3"/>
    </row>
    <row r="236" spans="1:14" ht="35" customHeight="1" thickTop="1" thickBot="1" x14ac:dyDescent="0.35">
      <c r="A236" s="3"/>
      <c r="B236" s="9">
        <v>7</v>
      </c>
      <c r="C236" s="125" t="s">
        <v>20</v>
      </c>
      <c r="D236" s="126"/>
      <c r="E236" s="126"/>
      <c r="F236" s="126"/>
      <c r="G236" s="126"/>
      <c r="H236" s="126"/>
      <c r="I236" s="127"/>
      <c r="J236" s="117" t="s">
        <v>14</v>
      </c>
      <c r="K236" s="118"/>
      <c r="L236" s="118"/>
      <c r="M236" s="119"/>
      <c r="N236" s="3"/>
    </row>
    <row r="237" spans="1:14" ht="50" customHeight="1" thickTop="1" thickBot="1" x14ac:dyDescent="0.35">
      <c r="A237" s="3"/>
      <c r="B237" s="9">
        <v>8</v>
      </c>
      <c r="C237" s="125" t="s">
        <v>21</v>
      </c>
      <c r="D237" s="126"/>
      <c r="E237" s="126"/>
      <c r="F237" s="126"/>
      <c r="G237" s="126"/>
      <c r="H237" s="126"/>
      <c r="I237" s="127"/>
      <c r="J237" s="117" t="s">
        <v>5</v>
      </c>
      <c r="K237" s="118"/>
      <c r="L237" s="118"/>
      <c r="M237" s="119"/>
      <c r="N237" s="3"/>
    </row>
    <row r="238" spans="1:14" ht="35" customHeight="1" thickTop="1" thickBot="1" x14ac:dyDescent="0.35">
      <c r="A238" s="3"/>
      <c r="B238" s="9">
        <v>9</v>
      </c>
      <c r="C238" s="125" t="s">
        <v>22</v>
      </c>
      <c r="D238" s="126"/>
      <c r="E238" s="126"/>
      <c r="F238" s="126"/>
      <c r="G238" s="126"/>
      <c r="H238" s="126"/>
      <c r="I238" s="127"/>
      <c r="J238" s="117" t="s">
        <v>14</v>
      </c>
      <c r="K238" s="118"/>
      <c r="L238" s="118"/>
      <c r="M238" s="119"/>
      <c r="N238" s="3"/>
    </row>
    <row r="239" spans="1:14" ht="50" customHeight="1" thickTop="1" thickBot="1" x14ac:dyDescent="0.35">
      <c r="A239" s="3"/>
      <c r="B239" s="9">
        <v>10</v>
      </c>
      <c r="C239" s="125" t="s">
        <v>23</v>
      </c>
      <c r="D239" s="126"/>
      <c r="E239" s="126"/>
      <c r="F239" s="126"/>
      <c r="G239" s="126"/>
      <c r="H239" s="126"/>
      <c r="I239" s="127"/>
      <c r="J239" s="117" t="s">
        <v>14</v>
      </c>
      <c r="K239" s="118"/>
      <c r="L239" s="118"/>
      <c r="M239" s="119"/>
      <c r="N239" s="3"/>
    </row>
    <row r="240" spans="1:14" ht="25" customHeight="1" thickTop="1" x14ac:dyDescent="0.3">
      <c r="A240" s="3"/>
      <c r="B240" s="10"/>
      <c r="C240" s="4"/>
      <c r="D240" s="4"/>
      <c r="E240" s="4"/>
      <c r="F240" s="4"/>
      <c r="G240" s="4"/>
      <c r="H240" s="4"/>
      <c r="I240" s="4"/>
      <c r="J240" s="4"/>
      <c r="K240" s="4"/>
      <c r="L240" s="36" t="str">
        <f>IF(M240="","",G736)</f>
        <v xml:space="preserve">Your final score of self-reported depression: </v>
      </c>
      <c r="M240" s="35">
        <f>IF(G735=10,E735,"")</f>
        <v>0.16666666666666666</v>
      </c>
      <c r="N240" s="3"/>
    </row>
    <row r="241" spans="1:14" ht="25" customHeight="1" x14ac:dyDescent="0.3">
      <c r="A241" s="3"/>
      <c r="B241" s="34" t="str">
        <f>B218</f>
        <v>Addressing your wellness needs</v>
      </c>
      <c r="C241" s="8"/>
      <c r="D241" s="8"/>
      <c r="E241" s="8"/>
      <c r="F241" s="8"/>
      <c r="G241" s="8"/>
      <c r="H241" s="8"/>
      <c r="I241" s="8"/>
      <c r="J241" s="8"/>
      <c r="K241" s="8"/>
      <c r="L241" s="8"/>
      <c r="M241" s="8"/>
      <c r="N241" s="3"/>
    </row>
    <row r="242" spans="1:14" ht="70" customHeight="1" x14ac:dyDescent="0.3">
      <c r="A242" s="3"/>
      <c r="B242" s="99" t="s">
        <v>168</v>
      </c>
      <c r="C242" s="99"/>
      <c r="D242" s="99"/>
      <c r="E242" s="99"/>
      <c r="F242" s="99"/>
      <c r="G242" s="99"/>
      <c r="H242" s="99"/>
      <c r="I242" s="99"/>
      <c r="J242" s="99"/>
      <c r="K242" s="99"/>
      <c r="L242" s="99"/>
      <c r="M242" s="99"/>
      <c r="N242" s="3"/>
    </row>
    <row r="243" spans="1:14" ht="70" customHeight="1" x14ac:dyDescent="0.3">
      <c r="A243" s="3"/>
      <c r="B243" s="99" t="s">
        <v>169</v>
      </c>
      <c r="C243" s="99"/>
      <c r="D243" s="99"/>
      <c r="E243" s="99"/>
      <c r="F243" s="99"/>
      <c r="G243" s="99"/>
      <c r="H243" s="99"/>
      <c r="I243" s="99"/>
      <c r="J243" s="99"/>
      <c r="K243" s="99"/>
      <c r="L243" s="99"/>
      <c r="M243" s="99"/>
      <c r="N243" s="3"/>
    </row>
    <row r="244" spans="1:14" ht="5" customHeight="1" x14ac:dyDescent="0.3">
      <c r="A244" s="3"/>
      <c r="B244" s="4"/>
      <c r="C244" s="4"/>
      <c r="D244" s="4"/>
      <c r="E244" s="4"/>
      <c r="F244" s="4"/>
      <c r="G244" s="4"/>
      <c r="H244" s="4"/>
      <c r="I244" s="4"/>
      <c r="J244" s="4"/>
      <c r="K244" s="4"/>
      <c r="L244" s="4"/>
      <c r="M244" s="4"/>
      <c r="N244" s="3"/>
    </row>
    <row r="245" spans="1:14" ht="5" customHeight="1" x14ac:dyDescent="0.3">
      <c r="A245" s="5"/>
      <c r="B245" s="11"/>
      <c r="C245" s="11"/>
      <c r="D245" s="11"/>
      <c r="E245" s="11"/>
      <c r="F245" s="11"/>
      <c r="G245" s="11"/>
      <c r="H245" s="11"/>
      <c r="I245" s="11"/>
      <c r="J245" s="11"/>
      <c r="K245" s="11"/>
      <c r="L245" s="11"/>
      <c r="M245" s="11"/>
      <c r="N245" s="5"/>
    </row>
    <row r="246" spans="1:14" ht="25" customHeight="1" x14ac:dyDescent="0.3">
      <c r="A246" s="5"/>
      <c r="B246" s="102" t="s">
        <v>112</v>
      </c>
      <c r="C246" s="103"/>
      <c r="D246" s="103"/>
      <c r="E246" s="103"/>
      <c r="F246" s="103"/>
      <c r="G246" s="103"/>
      <c r="H246" s="103"/>
      <c r="I246" s="22" t="s">
        <v>2</v>
      </c>
      <c r="J246" s="135">
        <f ca="1">J225</f>
        <v>45813</v>
      </c>
      <c r="K246" s="136"/>
      <c r="L246" s="136"/>
      <c r="M246" s="137"/>
      <c r="N246" s="5"/>
    </row>
    <row r="247" spans="1:14" ht="5" customHeight="1" x14ac:dyDescent="0.3">
      <c r="A247" s="5"/>
      <c r="B247" s="11"/>
      <c r="C247" s="11"/>
      <c r="D247" s="11"/>
      <c r="E247" s="11"/>
      <c r="F247" s="11"/>
      <c r="G247" s="11"/>
      <c r="H247" s="11"/>
      <c r="I247" s="11"/>
      <c r="J247" s="11"/>
      <c r="K247" s="11"/>
      <c r="L247" s="11"/>
      <c r="M247" s="11"/>
      <c r="N247" s="5"/>
    </row>
    <row r="248" spans="1:14" ht="15" customHeight="1" x14ac:dyDescent="0.3">
      <c r="A248" s="3"/>
      <c r="B248" s="4"/>
      <c r="C248" s="4"/>
      <c r="D248" s="4"/>
      <c r="E248" s="4"/>
      <c r="F248" s="4"/>
      <c r="G248" s="4"/>
      <c r="H248" s="4"/>
      <c r="I248" s="4"/>
      <c r="J248" s="4"/>
      <c r="K248" s="4"/>
      <c r="L248" s="4"/>
      <c r="M248" s="4"/>
      <c r="N248" s="3"/>
    </row>
    <row r="249" spans="1:14" ht="75" customHeight="1" x14ac:dyDescent="0.3">
      <c r="A249" s="3"/>
      <c r="B249" s="110" t="s">
        <v>133</v>
      </c>
      <c r="C249" s="110"/>
      <c r="D249" s="110"/>
      <c r="E249" s="110"/>
      <c r="F249" s="110"/>
      <c r="G249" s="110"/>
      <c r="H249" s="110"/>
      <c r="I249" s="110"/>
      <c r="J249" s="110"/>
      <c r="K249" s="110"/>
      <c r="L249" s="110"/>
      <c r="M249" s="110"/>
      <c r="N249" s="3"/>
    </row>
    <row r="250" spans="1:14" ht="30" customHeight="1" thickBot="1" x14ac:dyDescent="0.35">
      <c r="A250" s="3"/>
      <c r="B250" s="109" t="s">
        <v>97</v>
      </c>
      <c r="C250" s="109"/>
      <c r="D250" s="109"/>
      <c r="E250" s="109"/>
      <c r="F250" s="109"/>
      <c r="G250" s="8" t="s">
        <v>3</v>
      </c>
      <c r="H250" s="4"/>
      <c r="I250" s="4"/>
      <c r="J250" s="4"/>
      <c r="K250" s="4"/>
      <c r="L250" s="4"/>
      <c r="M250" s="4"/>
      <c r="N250" s="3"/>
    </row>
    <row r="251" spans="1:14" ht="35" customHeight="1" thickTop="1" thickBot="1" x14ac:dyDescent="0.35">
      <c r="A251" s="3"/>
      <c r="B251" s="9">
        <v>1</v>
      </c>
      <c r="C251" s="114" t="s">
        <v>62</v>
      </c>
      <c r="D251" s="115"/>
      <c r="E251" s="115"/>
      <c r="F251" s="115"/>
      <c r="G251" s="115"/>
      <c r="H251" s="115"/>
      <c r="I251" s="116"/>
      <c r="J251" s="117" t="s">
        <v>14</v>
      </c>
      <c r="K251" s="118"/>
      <c r="L251" s="118"/>
      <c r="M251" s="119"/>
      <c r="N251" s="3"/>
    </row>
    <row r="252" spans="1:14" ht="35" customHeight="1" thickTop="1" thickBot="1" x14ac:dyDescent="0.35">
      <c r="A252" s="3"/>
      <c r="B252" s="9">
        <v>2</v>
      </c>
      <c r="C252" s="114" t="s">
        <v>63</v>
      </c>
      <c r="D252" s="115"/>
      <c r="E252" s="115"/>
      <c r="F252" s="115"/>
      <c r="G252" s="115"/>
      <c r="H252" s="115"/>
      <c r="I252" s="116"/>
      <c r="J252" s="117" t="s">
        <v>14</v>
      </c>
      <c r="K252" s="118"/>
      <c r="L252" s="118"/>
      <c r="M252" s="119"/>
      <c r="N252" s="3"/>
    </row>
    <row r="253" spans="1:14" ht="35" customHeight="1" thickTop="1" thickBot="1" x14ac:dyDescent="0.35">
      <c r="A253" s="3"/>
      <c r="B253" s="9">
        <v>3</v>
      </c>
      <c r="C253" s="114" t="s">
        <v>68</v>
      </c>
      <c r="D253" s="115"/>
      <c r="E253" s="115"/>
      <c r="F253" s="115"/>
      <c r="G253" s="115"/>
      <c r="H253" s="115"/>
      <c r="I253" s="116"/>
      <c r="J253" s="117" t="s">
        <v>5</v>
      </c>
      <c r="K253" s="118"/>
      <c r="L253" s="118"/>
      <c r="M253" s="119"/>
      <c r="N253" s="3"/>
    </row>
    <row r="254" spans="1:14" ht="35" customHeight="1" thickTop="1" thickBot="1" x14ac:dyDescent="0.35">
      <c r="A254" s="3"/>
      <c r="B254" s="9">
        <v>4</v>
      </c>
      <c r="C254" s="114" t="s">
        <v>67</v>
      </c>
      <c r="D254" s="115"/>
      <c r="E254" s="115"/>
      <c r="F254" s="115"/>
      <c r="G254" s="115"/>
      <c r="H254" s="115"/>
      <c r="I254" s="116"/>
      <c r="J254" s="117" t="s">
        <v>5</v>
      </c>
      <c r="K254" s="118"/>
      <c r="L254" s="118"/>
      <c r="M254" s="119"/>
      <c r="N254" s="3"/>
    </row>
    <row r="255" spans="1:14" ht="35" customHeight="1" thickTop="1" thickBot="1" x14ac:dyDescent="0.35">
      <c r="A255" s="3"/>
      <c r="B255" s="9">
        <v>5</v>
      </c>
      <c r="C255" s="114" t="s">
        <v>64</v>
      </c>
      <c r="D255" s="115"/>
      <c r="E255" s="115"/>
      <c r="F255" s="115"/>
      <c r="G255" s="115"/>
      <c r="H255" s="115"/>
      <c r="I255" s="116"/>
      <c r="J255" s="117" t="s">
        <v>14</v>
      </c>
      <c r="K255" s="118"/>
      <c r="L255" s="118"/>
      <c r="M255" s="119"/>
      <c r="N255" s="3"/>
    </row>
    <row r="256" spans="1:14" ht="25" customHeight="1" thickTop="1" x14ac:dyDescent="0.3">
      <c r="A256" s="3"/>
      <c r="B256" s="10"/>
      <c r="C256" s="4"/>
      <c r="D256" s="4"/>
      <c r="E256" s="4"/>
      <c r="F256" s="4"/>
      <c r="G256" s="4"/>
      <c r="H256" s="4"/>
      <c r="I256" s="4"/>
      <c r="J256" s="4"/>
      <c r="K256" s="4"/>
      <c r="L256" s="36" t="str">
        <f>IF(M256="","",G747)</f>
        <v xml:space="preserve">Your final score of self-reported addictiveness: </v>
      </c>
      <c r="M256" s="35">
        <f>IF(G746=5,E746,"")</f>
        <v>0.13333333333333333</v>
      </c>
      <c r="N256" s="3"/>
    </row>
    <row r="257" spans="1:14" ht="25" customHeight="1" x14ac:dyDescent="0.3">
      <c r="A257" s="3"/>
      <c r="B257" s="34" t="str">
        <f>B241</f>
        <v>Addressing your wellness needs</v>
      </c>
      <c r="C257" s="8"/>
      <c r="D257" s="8"/>
      <c r="E257" s="8"/>
      <c r="F257" s="8"/>
      <c r="G257" s="8"/>
      <c r="H257" s="8"/>
      <c r="I257" s="8"/>
      <c r="J257" s="8"/>
      <c r="K257" s="8"/>
      <c r="L257" s="8"/>
      <c r="M257" s="8"/>
      <c r="N257" s="3"/>
    </row>
    <row r="258" spans="1:14" ht="60" customHeight="1" x14ac:dyDescent="0.3">
      <c r="A258" s="3"/>
      <c r="B258" s="99" t="str">
        <f>B753</f>
        <v xml:space="preserve">Now that you filled every field to assess your impacted wellness, your self-reporting indicates that you are now less anxious, less depressed, and less addictive as before. Other persisting problems could hinder you from reaching full wellness. Problems likely resulting from the wrongful conviction. </v>
      </c>
      <c r="C258" s="99"/>
      <c r="D258" s="99"/>
      <c r="E258" s="99"/>
      <c r="F258" s="99"/>
      <c r="G258" s="99"/>
      <c r="H258" s="99"/>
      <c r="I258" s="99"/>
      <c r="J258" s="99"/>
      <c r="K258" s="99"/>
      <c r="L258" s="99"/>
      <c r="M258" s="99"/>
      <c r="N258" s="3"/>
    </row>
    <row r="259" spans="1:14" ht="50" customHeight="1" x14ac:dyDescent="0.3">
      <c r="A259" s="3"/>
      <c r="B259" s="99" t="str">
        <f>B766</f>
        <v>Compared to when you first started, according to your self-reporting, your recovery from anxiety has improved by 57%. Your recovery from depression has improved by 53%. And your recovery from addictiveness has improved by 27%. We expect it's mostly because of this problem-solving program.</v>
      </c>
      <c r="C259" s="99"/>
      <c r="D259" s="99"/>
      <c r="E259" s="99"/>
      <c r="F259" s="99"/>
      <c r="G259" s="99"/>
      <c r="H259" s="99"/>
      <c r="I259" s="99"/>
      <c r="J259" s="99"/>
      <c r="K259" s="99"/>
      <c r="L259" s="99"/>
      <c r="M259" s="99"/>
      <c r="N259" s="3"/>
    </row>
    <row r="260" spans="1:14" ht="20" customHeight="1" x14ac:dyDescent="0.3">
      <c r="A260" s="3"/>
      <c r="B260" s="72"/>
      <c r="C260" s="71"/>
      <c r="D260" s="77"/>
      <c r="E260" s="78" t="s">
        <v>143</v>
      </c>
      <c r="F260" s="75">
        <f>F755</f>
        <v>0.7142857142857143</v>
      </c>
      <c r="G260" s="77"/>
      <c r="H260" s="79"/>
      <c r="I260" s="77"/>
      <c r="J260" s="77"/>
      <c r="K260" s="78" t="s">
        <v>147</v>
      </c>
      <c r="L260" s="75">
        <f>J755</f>
        <v>0.14285714285714285</v>
      </c>
      <c r="M260" s="71"/>
      <c r="N260" s="3"/>
    </row>
    <row r="261" spans="1:14" ht="20" customHeight="1" x14ac:dyDescent="0.3">
      <c r="A261" s="3"/>
      <c r="B261" s="72"/>
      <c r="C261" s="71"/>
      <c r="D261" s="77"/>
      <c r="E261" s="78" t="s">
        <v>144</v>
      </c>
      <c r="F261" s="75">
        <f>F756</f>
        <v>0.7</v>
      </c>
      <c r="G261" s="77"/>
      <c r="H261" s="79"/>
      <c r="I261" s="77"/>
      <c r="J261" s="77"/>
      <c r="K261" s="78" t="s">
        <v>148</v>
      </c>
      <c r="L261" s="75">
        <f t="shared" ref="L261:L262" si="0">J756</f>
        <v>0.16666666666666666</v>
      </c>
      <c r="M261" s="71"/>
      <c r="N261" s="3"/>
    </row>
    <row r="262" spans="1:14" ht="20" customHeight="1" x14ac:dyDescent="0.3">
      <c r="A262" s="3"/>
      <c r="B262" s="72"/>
      <c r="C262" s="71"/>
      <c r="D262" s="77"/>
      <c r="E262" s="78" t="s">
        <v>145</v>
      </c>
      <c r="F262" s="75">
        <f>F757</f>
        <v>0.4</v>
      </c>
      <c r="G262" s="77"/>
      <c r="H262" s="79"/>
      <c r="I262" s="77"/>
      <c r="J262" s="77"/>
      <c r="K262" s="78" t="s">
        <v>149</v>
      </c>
      <c r="L262" s="75">
        <f t="shared" si="0"/>
        <v>0.13333333333333333</v>
      </c>
      <c r="M262" s="71"/>
      <c r="N262" s="3"/>
    </row>
    <row r="263" spans="1:14" ht="45" customHeight="1" x14ac:dyDescent="0.3">
      <c r="A263" s="3"/>
      <c r="B263" s="99" t="str">
        <f>B770</f>
        <v xml:space="preserve">Great! Whether you are closer to official exoneration or public exoneration, or can find a meaningful path independent of exoneration, you are now closer than ever to living life more fully. You are now better equipped to compel the public of your innocence. </v>
      </c>
      <c r="C263" s="99"/>
      <c r="D263" s="99"/>
      <c r="E263" s="99"/>
      <c r="F263" s="99"/>
      <c r="G263" s="99"/>
      <c r="H263" s="99"/>
      <c r="I263" s="99"/>
      <c r="J263" s="99"/>
      <c r="K263" s="99"/>
      <c r="L263" s="99"/>
      <c r="M263" s="99"/>
      <c r="N263" s="3"/>
    </row>
    <row r="264" spans="1:14" ht="45" customHeight="1" x14ac:dyDescent="0.3">
      <c r="A264" s="3"/>
      <c r="B264" s="99"/>
      <c r="C264" s="99"/>
      <c r="D264" s="99"/>
      <c r="E264" s="99"/>
      <c r="F264" s="99"/>
      <c r="G264" s="99"/>
      <c r="H264" s="99"/>
      <c r="I264" s="99"/>
      <c r="J264" s="99"/>
      <c r="K264" s="99"/>
      <c r="L264" s="99"/>
      <c r="M264" s="99"/>
      <c r="N264" s="3"/>
    </row>
    <row r="265" spans="1:14" ht="30" customHeight="1" x14ac:dyDescent="0.3">
      <c r="A265" s="3"/>
      <c r="B265" s="4"/>
      <c r="C265" s="4"/>
      <c r="D265" s="4"/>
      <c r="E265" s="4"/>
      <c r="F265" s="4"/>
      <c r="G265" s="4"/>
      <c r="H265" s="4"/>
      <c r="I265" s="4"/>
      <c r="J265" s="4"/>
      <c r="K265" s="4"/>
      <c r="L265" s="4"/>
      <c r="M265" s="4"/>
      <c r="N265" s="3"/>
    </row>
    <row r="266" spans="1:14" ht="10" customHeight="1" x14ac:dyDescent="0.3">
      <c r="A266" s="3"/>
      <c r="B266" s="64"/>
      <c r="C266" s="64"/>
      <c r="D266" s="64"/>
      <c r="E266" s="64"/>
      <c r="F266" s="64"/>
      <c r="G266" s="64"/>
      <c r="H266" s="65"/>
      <c r="I266" s="64"/>
      <c r="J266" s="64"/>
      <c r="K266" s="64"/>
      <c r="L266" s="64"/>
      <c r="M266" s="64"/>
      <c r="N266" s="3"/>
    </row>
    <row r="501" spans="1:14" ht="18.5" hidden="1" thickTop="1" x14ac:dyDescent="0.5">
      <c r="A501" s="14"/>
      <c r="B501" s="15" t="s">
        <v>24</v>
      </c>
      <c r="C501" s="14"/>
      <c r="D501" s="14"/>
      <c r="E501" s="14"/>
      <c r="F501" s="14"/>
      <c r="G501" s="14"/>
      <c r="H501" s="16"/>
      <c r="I501" s="14"/>
      <c r="J501" s="14"/>
      <c r="K501" s="14"/>
      <c r="L501" s="14"/>
      <c r="M501" s="14"/>
      <c r="N501" s="14"/>
    </row>
    <row r="502" spans="1:14" ht="25" hidden="1" customHeight="1" x14ac:dyDescent="0.3">
      <c r="F502" s="89" t="s">
        <v>173</v>
      </c>
      <c r="G502" s="89" t="s">
        <v>174</v>
      </c>
      <c r="H502" s="89" t="s">
        <v>175</v>
      </c>
      <c r="I502" s="89" t="s">
        <v>176</v>
      </c>
      <c r="J502" s="89" t="s">
        <v>177</v>
      </c>
      <c r="K502" s="89" t="s">
        <v>178</v>
      </c>
      <c r="L502" s="89" t="s">
        <v>179</v>
      </c>
      <c r="M502" s="89"/>
      <c r="N502" s="90"/>
    </row>
    <row r="503" spans="1:14" hidden="1" x14ac:dyDescent="0.3">
      <c r="B503" s="18" t="s">
        <v>135</v>
      </c>
      <c r="F503" s="2" t="s">
        <v>134</v>
      </c>
      <c r="G503" s="13" t="s">
        <v>171</v>
      </c>
      <c r="H503" s="2" t="s">
        <v>137</v>
      </c>
      <c r="I503" s="2" t="s">
        <v>170</v>
      </c>
      <c r="J503" s="2" t="s">
        <v>138</v>
      </c>
      <c r="K503" s="2" t="s">
        <v>139</v>
      </c>
      <c r="L503" s="2" t="s">
        <v>172</v>
      </c>
    </row>
    <row r="504" spans="1:14" hidden="1" x14ac:dyDescent="0.3"/>
    <row r="505" spans="1:14" hidden="1" x14ac:dyDescent="0.3"/>
    <row r="506" spans="1:14" hidden="1" x14ac:dyDescent="0.3"/>
    <row r="507" spans="1:14" hidden="1" x14ac:dyDescent="0.3"/>
    <row r="508" spans="1:14" hidden="1" x14ac:dyDescent="0.3"/>
    <row r="509" spans="1:14" hidden="1" x14ac:dyDescent="0.3"/>
    <row r="510" spans="1:14" hidden="1" x14ac:dyDescent="0.3"/>
    <row r="511" spans="1:14" hidden="1" x14ac:dyDescent="0.3"/>
    <row r="512" spans="1:14" hidden="1" x14ac:dyDescent="0.3"/>
    <row r="513" spans="2:123" hidden="1" x14ac:dyDescent="0.3"/>
    <row r="514" spans="2:123" ht="14.5" hidden="1" x14ac:dyDescent="0.35">
      <c r="B514" s="63" t="s">
        <v>25</v>
      </c>
      <c r="M514" s="2">
        <v>1.0009999999999999</v>
      </c>
      <c r="Q514" s="87"/>
    </row>
    <row r="515" spans="2:123" hidden="1" x14ac:dyDescent="0.3"/>
    <row r="516" spans="2:123" hidden="1" x14ac:dyDescent="0.3">
      <c r="C516" s="2">
        <v>0</v>
      </c>
      <c r="E516" s="2" t="s">
        <v>105</v>
      </c>
      <c r="I516" s="2" t="s">
        <v>106</v>
      </c>
      <c r="P516" s="2">
        <v>1</v>
      </c>
      <c r="Q516" s="88">
        <v>4</v>
      </c>
      <c r="R516" s="2" t="s">
        <v>182</v>
      </c>
      <c r="U516" s="2" t="s">
        <v>183</v>
      </c>
    </row>
    <row r="517" spans="2:123" hidden="1" x14ac:dyDescent="0.3">
      <c r="B517" s="2">
        <v>0</v>
      </c>
      <c r="C517" s="2">
        <v>4</v>
      </c>
      <c r="E517" s="2" t="s">
        <v>26</v>
      </c>
      <c r="F517" s="12"/>
      <c r="H517" s="12"/>
      <c r="I517" s="2" t="s">
        <v>109</v>
      </c>
      <c r="K517" s="12"/>
      <c r="L517" s="18" t="s">
        <v>14</v>
      </c>
      <c r="P517" s="2">
        <f>Q516+1</f>
        <v>5</v>
      </c>
      <c r="Q517" s="88">
        <v>9</v>
      </c>
      <c r="R517" s="2" t="s">
        <v>31</v>
      </c>
      <c r="U517" s="2" t="s">
        <v>184</v>
      </c>
      <c r="AE517" s="2">
        <v>0</v>
      </c>
    </row>
    <row r="518" spans="2:123" s="12" customFormat="1" hidden="1" x14ac:dyDescent="0.3">
      <c r="B518" s="2">
        <v>5</v>
      </c>
      <c r="C518" s="2">
        <v>9</v>
      </c>
      <c r="D518" s="2"/>
      <c r="E518" s="2" t="s">
        <v>27</v>
      </c>
      <c r="I518" s="2" t="s">
        <v>107</v>
      </c>
      <c r="J518" s="2"/>
      <c r="L518" s="18" t="s">
        <v>5</v>
      </c>
      <c r="M518" s="2"/>
      <c r="O518" s="2"/>
      <c r="P518" s="2">
        <f>Q517+1</f>
        <v>10</v>
      </c>
      <c r="Q518" s="88">
        <v>14</v>
      </c>
      <c r="R518" s="2" t="s">
        <v>32</v>
      </c>
      <c r="S518" s="2"/>
      <c r="T518" s="2"/>
      <c r="U518" s="2" t="s">
        <v>185</v>
      </c>
      <c r="V518" s="2"/>
      <c r="W518" s="2"/>
      <c r="X518" s="2"/>
      <c r="Y518" s="2"/>
      <c r="Z518" s="2"/>
      <c r="AA518" s="2"/>
      <c r="AB518" s="2"/>
      <c r="AC518" s="2"/>
      <c r="AD518" s="2">
        <v>0</v>
      </c>
      <c r="AE518" s="2">
        <v>3</v>
      </c>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row>
    <row r="519" spans="2:123" s="12" customFormat="1" hidden="1" x14ac:dyDescent="0.3">
      <c r="B519" s="2">
        <v>10</v>
      </c>
      <c r="C519" s="2">
        <v>14</v>
      </c>
      <c r="D519" s="2"/>
      <c r="E519" s="2" t="s">
        <v>28</v>
      </c>
      <c r="I519" s="2" t="s">
        <v>108</v>
      </c>
      <c r="J519" s="2"/>
      <c r="L519" s="18" t="s">
        <v>29</v>
      </c>
      <c r="M519" s="2"/>
      <c r="O519" s="2"/>
      <c r="P519" s="2">
        <f>Q518+1</f>
        <v>15</v>
      </c>
      <c r="Q519" s="88">
        <v>19</v>
      </c>
      <c r="R519" s="2" t="s">
        <v>186</v>
      </c>
      <c r="S519" s="2"/>
      <c r="T519" s="2"/>
      <c r="U519" s="2" t="s">
        <v>187</v>
      </c>
      <c r="V519" s="2"/>
      <c r="W519" s="2"/>
      <c r="X519" s="2"/>
      <c r="Y519" s="2"/>
      <c r="Z519" s="2"/>
      <c r="AA519" s="2"/>
      <c r="AB519" s="2"/>
      <c r="AC519" s="2"/>
      <c r="AD519" s="2">
        <v>4</v>
      </c>
      <c r="AE519" s="2">
        <v>7</v>
      </c>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row>
    <row r="520" spans="2:123" s="12" customFormat="1" hidden="1" x14ac:dyDescent="0.3">
      <c r="B520" s="2">
        <v>15</v>
      </c>
      <c r="C520" s="2">
        <v>21</v>
      </c>
      <c r="D520" s="2"/>
      <c r="E520" s="2" t="s">
        <v>30</v>
      </c>
      <c r="I520" s="2" t="s">
        <v>110</v>
      </c>
      <c r="J520" s="2"/>
      <c r="L520" s="18" t="s">
        <v>7</v>
      </c>
      <c r="M520" s="2"/>
      <c r="O520" s="2"/>
      <c r="P520" s="2">
        <f>Q519+1</f>
        <v>20</v>
      </c>
      <c r="Q520" s="88">
        <v>27</v>
      </c>
      <c r="R520" s="2" t="s">
        <v>33</v>
      </c>
      <c r="S520" s="2"/>
      <c r="T520" s="2"/>
      <c r="U520" s="2"/>
      <c r="V520" s="2"/>
      <c r="W520" s="2"/>
      <c r="X520" s="2"/>
      <c r="Y520" s="2"/>
      <c r="Z520" s="2"/>
      <c r="AA520" s="2"/>
      <c r="AB520" s="2"/>
      <c r="AC520" s="2"/>
      <c r="AD520" s="2">
        <v>8</v>
      </c>
      <c r="AE520" s="2">
        <v>11</v>
      </c>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row>
    <row r="521" spans="2:123" s="12" customFormat="1" hidden="1" x14ac:dyDescent="0.3">
      <c r="B521" s="2"/>
      <c r="C521" s="2"/>
      <c r="D521" s="2"/>
      <c r="E521" s="2"/>
      <c r="F521" s="2"/>
      <c r="G521" s="2"/>
      <c r="H521" s="2"/>
      <c r="I521" s="2"/>
      <c r="J521" s="2"/>
      <c r="K521" s="2"/>
      <c r="L521" s="2"/>
      <c r="M521" s="2"/>
      <c r="O521" s="2"/>
      <c r="P521" s="2"/>
      <c r="Q521" s="2"/>
      <c r="R521" s="2"/>
      <c r="S521" s="2"/>
      <c r="T521" s="2"/>
      <c r="U521" s="2"/>
      <c r="V521" s="2"/>
      <c r="W521" s="2"/>
      <c r="X521" s="2"/>
      <c r="Y521" s="2"/>
      <c r="Z521" s="2"/>
      <c r="AA521" s="2"/>
      <c r="AB521" s="2"/>
      <c r="AC521" s="2"/>
      <c r="AD521" s="2">
        <v>12</v>
      </c>
      <c r="AE521" s="2">
        <f>5*3</f>
        <v>15</v>
      </c>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row>
    <row r="522" spans="2:123" s="12" customFormat="1" hidden="1" x14ac:dyDescent="0.3">
      <c r="B522" s="47" t="s">
        <v>79</v>
      </c>
      <c r="C522" s="2"/>
      <c r="D522" s="48" t="s">
        <v>81</v>
      </c>
      <c r="E522" s="2"/>
      <c r="F522" s="2"/>
      <c r="G522" s="2"/>
      <c r="H522" s="2"/>
      <c r="I522" s="2"/>
      <c r="J522" s="2"/>
      <c r="K522" s="2"/>
      <c r="L522" s="2"/>
      <c r="M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row>
    <row r="523" spans="2:123" s="12" customFormat="1" hidden="1" x14ac:dyDescent="0.3">
      <c r="B523" s="46" t="s">
        <v>82</v>
      </c>
      <c r="C523" s="2"/>
      <c r="D523" s="2"/>
      <c r="E523" s="49">
        <v>1</v>
      </c>
      <c r="F523" s="2"/>
      <c r="G523" s="2"/>
      <c r="H523" s="2"/>
      <c r="I523" s="2"/>
      <c r="J523" s="2"/>
      <c r="K523" s="2"/>
      <c r="L523" s="2"/>
      <c r="M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row>
    <row r="524" spans="2:123" s="12" customFormat="1" hidden="1" x14ac:dyDescent="0.3">
      <c r="B524" s="46" t="s">
        <v>90</v>
      </c>
      <c r="C524" s="2"/>
      <c r="D524" s="2"/>
      <c r="E524" s="49">
        <v>0.75</v>
      </c>
      <c r="F524" s="2"/>
      <c r="G524" s="2"/>
      <c r="H524" s="2"/>
      <c r="I524" s="2"/>
      <c r="J524" s="2"/>
      <c r="K524" s="2"/>
      <c r="L524" s="2"/>
      <c r="M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row>
    <row r="525" spans="2:123" s="12" customFormat="1" hidden="1" x14ac:dyDescent="0.3">
      <c r="B525" s="46" t="s">
        <v>83</v>
      </c>
      <c r="C525" s="2"/>
      <c r="D525" s="2"/>
      <c r="E525" s="49">
        <v>0.5</v>
      </c>
      <c r="F525" s="2"/>
      <c r="G525" s="2"/>
      <c r="H525" s="2"/>
      <c r="I525" s="2"/>
      <c r="J525" s="2"/>
      <c r="K525" s="2"/>
      <c r="L525" s="2"/>
      <c r="M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row>
    <row r="526" spans="2:123" s="12" customFormat="1" hidden="1" x14ac:dyDescent="0.3">
      <c r="B526" s="46" t="s">
        <v>84</v>
      </c>
      <c r="C526" s="2"/>
      <c r="D526" s="2"/>
      <c r="E526" s="49">
        <v>0.25</v>
      </c>
      <c r="F526" s="2"/>
      <c r="G526" s="2"/>
      <c r="H526" s="2"/>
      <c r="I526" s="2"/>
      <c r="J526" s="2"/>
      <c r="K526" s="2"/>
      <c r="L526" s="2"/>
      <c r="M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row>
    <row r="527" spans="2:123" s="12" customFormat="1" hidden="1" x14ac:dyDescent="0.3">
      <c r="B527" s="46" t="s">
        <v>85</v>
      </c>
      <c r="C527" s="2"/>
      <c r="D527" s="2"/>
      <c r="E527" s="49">
        <v>1E-3</v>
      </c>
      <c r="F527" s="2"/>
      <c r="G527" s="2"/>
      <c r="H527" s="2"/>
      <c r="I527" s="2"/>
      <c r="J527" s="2"/>
      <c r="K527" s="2"/>
      <c r="L527" s="2"/>
      <c r="M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row>
    <row r="528" spans="2:123" s="12" customFormat="1" hidden="1" x14ac:dyDescent="0.3">
      <c r="C528" s="2"/>
      <c r="D528" s="2"/>
      <c r="E528" s="2"/>
      <c r="F528" s="2"/>
      <c r="G528" s="2"/>
      <c r="H528" s="2"/>
      <c r="I528" s="2"/>
      <c r="J528" s="2"/>
      <c r="K528" s="2"/>
      <c r="L528" s="2"/>
      <c r="M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row>
    <row r="529" spans="2:123" s="12" customFormat="1" hidden="1" x14ac:dyDescent="0.3">
      <c r="B529" s="47" t="s">
        <v>80</v>
      </c>
      <c r="C529" s="2"/>
      <c r="D529" s="48" t="s">
        <v>87</v>
      </c>
      <c r="E529" s="2"/>
      <c r="F529" s="2"/>
      <c r="G529" s="2"/>
      <c r="H529" s="2"/>
      <c r="I529" s="2"/>
      <c r="J529" s="2"/>
      <c r="K529" s="2"/>
      <c r="L529" s="2"/>
      <c r="M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row>
    <row r="530" spans="2:123" s="12" customFormat="1" hidden="1" x14ac:dyDescent="0.3">
      <c r="B530" s="46" t="s">
        <v>82</v>
      </c>
      <c r="C530" s="2"/>
      <c r="D530" s="2"/>
      <c r="E530" s="49">
        <v>1</v>
      </c>
      <c r="F530" s="2"/>
      <c r="G530" s="2"/>
      <c r="H530" s="2"/>
      <c r="I530" s="2"/>
      <c r="J530" s="2"/>
      <c r="K530" s="2"/>
      <c r="L530" s="2"/>
      <c r="M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row>
    <row r="531" spans="2:123" s="12" customFormat="1" hidden="1" x14ac:dyDescent="0.3">
      <c r="B531" s="46" t="s">
        <v>90</v>
      </c>
      <c r="C531" s="2"/>
      <c r="D531" s="2"/>
      <c r="E531" s="49">
        <v>0.75</v>
      </c>
      <c r="F531" s="2"/>
      <c r="G531" s="2"/>
      <c r="H531" s="2"/>
      <c r="I531" s="2"/>
      <c r="J531" s="2"/>
      <c r="K531" s="2"/>
      <c r="L531" s="2"/>
      <c r="M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row>
    <row r="532" spans="2:123" s="12" customFormat="1" hidden="1" x14ac:dyDescent="0.3">
      <c r="B532" s="46" t="s">
        <v>83</v>
      </c>
      <c r="C532" s="2"/>
      <c r="D532" s="2"/>
      <c r="E532" s="49">
        <v>0.5</v>
      </c>
      <c r="F532" s="2"/>
      <c r="G532" s="2"/>
      <c r="H532" s="2"/>
      <c r="I532" s="2"/>
      <c r="J532" s="2"/>
      <c r="K532" s="2"/>
      <c r="L532" s="2"/>
      <c r="M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row>
    <row r="533" spans="2:123" s="12" customFormat="1" hidden="1" x14ac:dyDescent="0.3">
      <c r="B533" s="46" t="s">
        <v>84</v>
      </c>
      <c r="C533" s="2"/>
      <c r="D533" s="2"/>
      <c r="E533" s="49">
        <v>0.25</v>
      </c>
      <c r="F533" s="2"/>
      <c r="G533" s="2"/>
      <c r="H533" s="2"/>
      <c r="I533" s="2"/>
      <c r="J533" s="2"/>
      <c r="K533" s="2"/>
      <c r="L533" s="2"/>
      <c r="M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row>
    <row r="534" spans="2:123" s="12" customFormat="1" hidden="1" x14ac:dyDescent="0.3">
      <c r="B534" s="46" t="s">
        <v>86</v>
      </c>
      <c r="C534" s="2"/>
      <c r="D534" s="2"/>
      <c r="E534" s="49">
        <v>1E-3</v>
      </c>
      <c r="F534" s="2"/>
      <c r="G534" s="2"/>
      <c r="H534" s="2"/>
      <c r="I534" s="2"/>
      <c r="J534" s="2"/>
      <c r="K534" s="2"/>
      <c r="L534" s="2"/>
      <c r="M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row>
    <row r="535" spans="2:123" s="12" customFormat="1" hidden="1" x14ac:dyDescent="0.3">
      <c r="B535" s="46"/>
      <c r="C535" s="2"/>
      <c r="D535" s="2"/>
      <c r="E535" s="2"/>
      <c r="F535" s="2"/>
      <c r="G535" s="2"/>
      <c r="H535" s="2"/>
      <c r="I535" s="2"/>
      <c r="J535" s="2"/>
      <c r="K535" s="2"/>
      <c r="L535" s="2"/>
      <c r="M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row>
    <row r="536" spans="2:123" s="12" customFormat="1" hidden="1" x14ac:dyDescent="0.3">
      <c r="B536" s="47" t="s">
        <v>89</v>
      </c>
      <c r="C536" s="2"/>
      <c r="D536" s="48" t="s">
        <v>88</v>
      </c>
      <c r="E536" s="2"/>
      <c r="F536" s="2"/>
      <c r="G536" s="2"/>
      <c r="H536" s="2"/>
      <c r="I536" s="2"/>
      <c r="J536" s="2"/>
      <c r="K536" s="2"/>
      <c r="L536" s="2"/>
      <c r="M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row>
    <row r="537" spans="2:123" s="12" customFormat="1" hidden="1" x14ac:dyDescent="0.3">
      <c r="B537" s="46" t="s">
        <v>82</v>
      </c>
      <c r="C537" s="2"/>
      <c r="D537" s="2"/>
      <c r="E537" s="49">
        <v>1</v>
      </c>
      <c r="F537" s="2"/>
      <c r="G537" s="2"/>
      <c r="H537" s="2"/>
      <c r="I537" s="2"/>
      <c r="J537" s="2"/>
      <c r="K537" s="2"/>
      <c r="L537" s="2"/>
      <c r="M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row>
    <row r="538" spans="2:123" s="12" customFormat="1" hidden="1" x14ac:dyDescent="0.3">
      <c r="B538" s="46" t="s">
        <v>90</v>
      </c>
      <c r="C538" s="2"/>
      <c r="D538" s="2"/>
      <c r="E538" s="49">
        <v>0.75</v>
      </c>
      <c r="F538" s="2"/>
      <c r="G538" s="2"/>
      <c r="H538" s="2"/>
      <c r="I538" s="2"/>
      <c r="J538" s="2"/>
      <c r="K538" s="2"/>
      <c r="L538" s="2"/>
      <c r="M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row>
    <row r="539" spans="2:123" s="12" customFormat="1" hidden="1" x14ac:dyDescent="0.3">
      <c r="B539" s="46" t="s">
        <v>83</v>
      </c>
      <c r="C539" s="2"/>
      <c r="D539" s="2"/>
      <c r="E539" s="49">
        <v>0.5</v>
      </c>
      <c r="F539" s="2"/>
      <c r="G539" s="2"/>
      <c r="H539" s="2"/>
      <c r="I539" s="2"/>
      <c r="J539" s="2"/>
      <c r="K539" s="2"/>
      <c r="L539" s="2"/>
      <c r="M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row>
    <row r="540" spans="2:123" s="12" customFormat="1" hidden="1" x14ac:dyDescent="0.3">
      <c r="B540" s="46" t="s">
        <v>84</v>
      </c>
      <c r="C540" s="2"/>
      <c r="D540" s="2"/>
      <c r="E540" s="49">
        <v>0.25</v>
      </c>
      <c r="F540" s="2"/>
      <c r="G540" s="2"/>
      <c r="H540" s="2"/>
      <c r="I540" s="2"/>
      <c r="J540" s="2"/>
      <c r="K540" s="2"/>
      <c r="L540" s="2"/>
      <c r="M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row>
    <row r="541" spans="2:123" s="12" customFormat="1" hidden="1" x14ac:dyDescent="0.3">
      <c r="B541" s="46" t="s">
        <v>91</v>
      </c>
      <c r="C541" s="2"/>
      <c r="D541" s="2"/>
      <c r="E541" s="49">
        <v>1E-3</v>
      </c>
      <c r="F541" s="2"/>
      <c r="G541" s="2"/>
      <c r="H541" s="2"/>
      <c r="I541" s="2"/>
      <c r="J541" s="2"/>
      <c r="K541" s="2"/>
      <c r="L541" s="2"/>
      <c r="M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row>
    <row r="542" spans="2:123" s="12" customFormat="1" hidden="1" x14ac:dyDescent="0.3">
      <c r="B542" s="2"/>
      <c r="C542" s="2"/>
      <c r="D542" s="2"/>
      <c r="E542" s="2"/>
      <c r="F542" s="2"/>
      <c r="G542" s="2"/>
      <c r="H542" s="2"/>
      <c r="I542" s="2"/>
      <c r="J542" s="2"/>
      <c r="K542" s="2"/>
      <c r="L542" s="2"/>
      <c r="M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row>
    <row r="543" spans="2:123" s="12" customFormat="1" hidden="1" x14ac:dyDescent="0.3">
      <c r="B543" s="25" t="s">
        <v>99</v>
      </c>
      <c r="C543" s="2"/>
      <c r="D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row>
    <row r="544" spans="2:123" s="12" customFormat="1" hidden="1" x14ac:dyDescent="0.3">
      <c r="B544" s="17" t="str">
        <f>B32</f>
        <v>Baseline</v>
      </c>
      <c r="C544" s="86" t="s">
        <v>0</v>
      </c>
      <c r="D544" s="66">
        <f ca="1">IF(J32="",TODAY(),J32)</f>
        <v>45680</v>
      </c>
      <c r="E544" s="84">
        <f ca="1">D544</f>
        <v>45680</v>
      </c>
      <c r="F544" s="2"/>
      <c r="G544" s="2"/>
      <c r="H544" s="13"/>
      <c r="I544" s="33" t="s">
        <v>150</v>
      </c>
      <c r="J544" s="33" t="s">
        <v>47</v>
      </c>
      <c r="K544" s="33" t="s">
        <v>48</v>
      </c>
      <c r="L544" s="2"/>
      <c r="M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row>
    <row r="545" spans="2:16" hidden="1" x14ac:dyDescent="0.3">
      <c r="B545" s="61">
        <v>1</v>
      </c>
      <c r="C545" s="62" t="str">
        <f t="shared" ref="C545:C551" si="1">IF(J37="","",J37)</f>
        <v>more than half the days</v>
      </c>
      <c r="F545" s="2">
        <f t="shared" ref="F545:F551" si="2">IF($C545=L$517,0,IF($C545=L$518,1,IF($C545=L$519,2,IF($C545=L$520,3,IF($C545="",0)))))</f>
        <v>2</v>
      </c>
      <c r="G545" s="24">
        <f>IF(C545="",0,1)</f>
        <v>1</v>
      </c>
      <c r="I545" s="18" t="str">
        <f>IF(G$552=7,K545,L545)</f>
        <v xml:space="preserve">Your responses here help establish a baseline. High numbers are okay. They give you plenty of room to improve upon in the days to come. </v>
      </c>
      <c r="J545" s="19" t="s">
        <v>50</v>
      </c>
      <c r="K545" s="2" t="s">
        <v>49</v>
      </c>
      <c r="L545" s="2" t="s">
        <v>49</v>
      </c>
      <c r="M545" s="19" t="s">
        <v>50</v>
      </c>
      <c r="O545" s="19" t="s">
        <v>50</v>
      </c>
      <c r="P545" s="18" t="str">
        <f>I545</f>
        <v xml:space="preserve">Your responses here help establish a baseline. High numbers are okay. They give you plenty of room to improve upon in the days to come. </v>
      </c>
    </row>
    <row r="546" spans="2:16" hidden="1" x14ac:dyDescent="0.3">
      <c r="B546" s="61">
        <v>2</v>
      </c>
      <c r="C546" s="62" t="str">
        <f t="shared" si="1"/>
        <v>nearly every day</v>
      </c>
      <c r="F546" s="2">
        <f t="shared" si="2"/>
        <v>3</v>
      </c>
      <c r="G546" s="24">
        <f t="shared" ref="G546:G551" si="3">IF(C546="",0,1)</f>
        <v>1</v>
      </c>
      <c r="I546" s="18" t="str">
        <f>IF(G$552=7,K546,O547)</f>
        <v xml:space="preserve">Your responses give you a baseline score of 71%. </v>
      </c>
      <c r="J546" s="19" t="s">
        <v>50</v>
      </c>
      <c r="K546" s="2" t="str">
        <f>CONCATENATE(L546,M546,N546,O547)</f>
        <v xml:space="preserve">Your responses give you a baseline score of 71%. </v>
      </c>
      <c r="L546" s="2" t="s">
        <v>51</v>
      </c>
      <c r="M546" s="19">
        <f>ROUND(E552,2)*100</f>
        <v>71</v>
      </c>
      <c r="N546" s="19" t="s">
        <v>52</v>
      </c>
      <c r="O546" s="19" t="s">
        <v>50</v>
      </c>
      <c r="P546" s="18" t="str">
        <f t="shared" ref="P546:P547" si="4">I546</f>
        <v xml:space="preserve">Your responses give you a baseline score of 71%. </v>
      </c>
    </row>
    <row r="547" spans="2:16" hidden="1" x14ac:dyDescent="0.3">
      <c r="B547" s="61">
        <v>3</v>
      </c>
      <c r="C547" s="62" t="str">
        <f t="shared" si="1"/>
        <v>more than half the days</v>
      </c>
      <c r="F547" s="2">
        <f t="shared" si="2"/>
        <v>2</v>
      </c>
      <c r="G547" s="24">
        <f t="shared" si="3"/>
        <v>1</v>
      </c>
      <c r="I547" s="18" t="str">
        <f>IF(G$552=7,K547,O549)</f>
        <v xml:space="preserve">Your self-reported level of anxiety can be described as "severe anxiety". </v>
      </c>
      <c r="J547" s="19" t="s">
        <v>50</v>
      </c>
      <c r="K547" s="2" t="str">
        <f>CONCATENATE(L547,M547,N547,O549)</f>
        <v xml:space="preserve">Your self-reported level of anxiety can be described as "severe anxiety". </v>
      </c>
      <c r="L547" s="2" t="s">
        <v>53</v>
      </c>
      <c r="M547" s="2" t="str">
        <f>E553</f>
        <v>severe anxiety</v>
      </c>
      <c r="N547" s="2" t="s">
        <v>54</v>
      </c>
      <c r="O547" s="19" t="s">
        <v>50</v>
      </c>
      <c r="P547" s="18" t="str">
        <f t="shared" si="4"/>
        <v xml:space="preserve">Your self-reported level of anxiety can be described as "severe anxiety". </v>
      </c>
    </row>
    <row r="548" spans="2:16" hidden="1" x14ac:dyDescent="0.3">
      <c r="B548" s="61">
        <v>4</v>
      </c>
      <c r="C548" s="62" t="str">
        <f t="shared" si="1"/>
        <v>several days</v>
      </c>
      <c r="F548" s="2">
        <f t="shared" si="2"/>
        <v>1</v>
      </c>
      <c r="G548" s="24">
        <f t="shared" si="3"/>
        <v>1</v>
      </c>
      <c r="K548" s="2" t="s">
        <v>189</v>
      </c>
    </row>
    <row r="549" spans="2:16" hidden="1" x14ac:dyDescent="0.3">
      <c r="B549" s="61">
        <v>5</v>
      </c>
      <c r="C549" s="62" t="str">
        <f t="shared" si="1"/>
        <v>several days</v>
      </c>
      <c r="F549" s="2">
        <f t="shared" si="2"/>
        <v>1</v>
      </c>
      <c r="G549" s="24">
        <f t="shared" si="3"/>
        <v>1</v>
      </c>
      <c r="I549" s="18" t="str">
        <f>IF(G$552=7,J549,K549)</f>
        <v xml:space="preserve">Only need-response seeks to remove your cause for anxiety by addressing its source. Specifically when it comes from overreaching authority. Only need-response incentivizes those powerholders with a mutuality option more effective than adversarial legal options. </v>
      </c>
      <c r="J549" s="2" t="s">
        <v>190</v>
      </c>
      <c r="K549" s="2" t="str">
        <f>J549</f>
        <v xml:space="preserve">Only need-response seeks to remove your cause for anxiety by addressing its source. Specifically when it comes from overreaching authority. Only need-response incentivizes those powerholders with a mutuality option more effective than adversarial legal options. </v>
      </c>
      <c r="N549" s="2"/>
      <c r="O549" s="19" t="s">
        <v>50</v>
      </c>
      <c r="P549" s="18" t="str">
        <f>I549</f>
        <v xml:space="preserve">Only need-response seeks to remove your cause for anxiety by addressing its source. Specifically when it comes from overreaching authority. Only need-response incentivizes those powerholders with a mutuality option more effective than adversarial legal options. </v>
      </c>
    </row>
    <row r="550" spans="2:16" hidden="1" x14ac:dyDescent="0.3">
      <c r="B550" s="61">
        <v>6</v>
      </c>
      <c r="C550" s="62" t="str">
        <f t="shared" si="1"/>
        <v>nearly every day</v>
      </c>
      <c r="F550" s="2">
        <f t="shared" si="2"/>
        <v>3</v>
      </c>
      <c r="G550" s="24">
        <f t="shared" si="3"/>
        <v>1</v>
      </c>
      <c r="I550" s="18" t="str">
        <f>IF(G$552=7,K550,L550)</f>
        <v xml:space="preserve">Your responses give you a baseline score of 71%. Your self-reported level of anxiety can be described as "severe anxiety". </v>
      </c>
      <c r="K550" s="2" t="str">
        <f>CONCATENATE(P546,P547)</f>
        <v xml:space="preserve">Your responses give you a baseline score of 71%. Your self-reported level of anxiety can be described as "severe anxiety". </v>
      </c>
      <c r="L550" s="2" t="s">
        <v>180</v>
      </c>
    </row>
    <row r="551" spans="2:16" hidden="1" x14ac:dyDescent="0.3">
      <c r="B551" s="61">
        <v>7</v>
      </c>
      <c r="C551" s="62" t="str">
        <f t="shared" si="1"/>
        <v>nearly every day</v>
      </c>
      <c r="F551" s="2">
        <f t="shared" si="2"/>
        <v>3</v>
      </c>
      <c r="G551" s="24">
        <f t="shared" si="3"/>
        <v>1</v>
      </c>
    </row>
    <row r="552" spans="2:16" hidden="1" x14ac:dyDescent="0.3">
      <c r="B552" s="17"/>
      <c r="C552" s="2">
        <f>IF(G552=7,F552,0)</f>
        <v>15</v>
      </c>
      <c r="E552" s="30">
        <f>IF(G552=7,C552/21,M514)</f>
        <v>0.7142857142857143</v>
      </c>
      <c r="F552" s="18">
        <f>SUM(F545:F551)</f>
        <v>15</v>
      </c>
      <c r="G552" s="25">
        <f>SUM(G545:G551)</f>
        <v>7</v>
      </c>
    </row>
    <row r="553" spans="2:16" hidden="1" x14ac:dyDescent="0.3">
      <c r="B553" s="17"/>
      <c r="C553" s="82" t="str">
        <f>IF(F552&lt;B518,E516,IF(F552&lt;B$518,E$517,IF(AND(F552&gt;=B$518,F552&lt;B$519),E$518,IF(AND(F552&gt;=B$519,F552&lt;B$520),E$519,IF(AND(F552&gt;=B$520,F552&lt;=C$520),E$520)))))</f>
        <v>severe anxiety</v>
      </c>
      <c r="D553" s="82"/>
      <c r="E553" s="83" t="str">
        <f>IF(G552=7,C553,"yet to be determined")</f>
        <v>severe anxiety</v>
      </c>
      <c r="G553" s="85" t="str">
        <f>CONCATENATE(I553,J553,K553)</f>
        <v xml:space="preserve">Your baseline score of self-reported anxiety: </v>
      </c>
      <c r="H553" s="38" t="s">
        <v>50</v>
      </c>
      <c r="I553" s="66" t="s">
        <v>60</v>
      </c>
      <c r="J553" s="66" t="str">
        <f>C544</f>
        <v>baseline</v>
      </c>
      <c r="K553" s="66" t="s">
        <v>65</v>
      </c>
    </row>
    <row r="554" spans="2:16" hidden="1" x14ac:dyDescent="0.3">
      <c r="B554" s="17"/>
      <c r="E554" s="18"/>
    </row>
    <row r="555" spans="2:16" hidden="1" x14ac:dyDescent="0.3">
      <c r="B555" s="17"/>
      <c r="E555" s="18"/>
    </row>
    <row r="556" spans="2:16" hidden="1" x14ac:dyDescent="0.3">
      <c r="B556" s="25" t="s">
        <v>100</v>
      </c>
    </row>
    <row r="557" spans="2:16" hidden="1" x14ac:dyDescent="0.3">
      <c r="B557" s="17" t="str">
        <f>B53</f>
        <v>Baseline</v>
      </c>
      <c r="C557" s="86" t="str">
        <f>C544</f>
        <v>baseline</v>
      </c>
      <c r="D557" s="66">
        <f ca="1">IF(J53="",D544+7,J53)</f>
        <v>45680</v>
      </c>
      <c r="E557" s="84">
        <f ca="1">D557</f>
        <v>45680</v>
      </c>
      <c r="F557" s="2" t="str">
        <f>IF(C552&gt;C568,I557,IF(C552=C568,J557,IF(C552&lt;C568,K557)))</f>
        <v>declining</v>
      </c>
      <c r="I557" s="2" t="str">
        <f>I$544</f>
        <v>increasing</v>
      </c>
      <c r="J557" s="2" t="str">
        <f t="shared" ref="J557:K557" si="5">J$544</f>
        <v>leveling</v>
      </c>
      <c r="K557" s="2" t="str">
        <f t="shared" si="5"/>
        <v>declining</v>
      </c>
    </row>
    <row r="558" spans="2:16" hidden="1" x14ac:dyDescent="0.3">
      <c r="B558" s="61">
        <v>1</v>
      </c>
      <c r="C558" s="62" t="str">
        <f t="shared" ref="C558:C567" si="6">IF(J58="","",J58)</f>
        <v>more than half the days</v>
      </c>
      <c r="F558" s="2">
        <f>IF($C558=L$517,0,IF($C558=L$518,1,IF($C558=L$519,2,IF($C558=L$520,3,IF($C558="",0)))))</f>
        <v>2</v>
      </c>
      <c r="G558" s="24">
        <f>IF(C558="",0,1)</f>
        <v>1</v>
      </c>
      <c r="I558" s="18" t="str">
        <f>IF(G$568=10,J558,L558)</f>
        <v xml:space="preserve">Your responses here help establish a baseline. High numbers are okay. They give you plenty of room to improve upon in the days to come. </v>
      </c>
      <c r="J558" s="2" t="s">
        <v>49</v>
      </c>
      <c r="K558" s="19" t="s">
        <v>50</v>
      </c>
      <c r="L558" s="2" t="s">
        <v>49</v>
      </c>
      <c r="M558" s="19" t="s">
        <v>50</v>
      </c>
      <c r="O558" s="19" t="s">
        <v>50</v>
      </c>
      <c r="P558" s="18" t="str">
        <f>I558</f>
        <v xml:space="preserve">Your responses here help establish a baseline. High numbers are okay. They give you plenty of room to improve upon in the days to come. </v>
      </c>
    </row>
    <row r="559" spans="2:16" hidden="1" x14ac:dyDescent="0.3">
      <c r="B559" s="61">
        <v>2</v>
      </c>
      <c r="C559" s="62" t="str">
        <f t="shared" si="6"/>
        <v>nearly every day</v>
      </c>
      <c r="F559" s="2">
        <f>IF($C559=L$517,0,IF($C559=L$518,1,IF($C559=L$519,2,IF($C559=L$520,3,IF($C559="",0)))))</f>
        <v>3</v>
      </c>
      <c r="G559" s="24">
        <f t="shared" ref="G559:G567" si="7">IF(C559="",0,1)</f>
        <v>1</v>
      </c>
      <c r="I559" s="18" t="str">
        <f>IF(G$568=10,K559,O560)</f>
        <v xml:space="preserve">Your responses give you a baseline score of 70%. </v>
      </c>
      <c r="J559" s="19" t="s">
        <v>50</v>
      </c>
      <c r="K559" s="2" t="str">
        <f>CONCATENATE(L559,M559,N559,O560)</f>
        <v xml:space="preserve">Your responses give you a baseline score of 70%. </v>
      </c>
      <c r="L559" s="2" t="s">
        <v>51</v>
      </c>
      <c r="M559" s="19">
        <f>ROUND(E568,2)*100</f>
        <v>70</v>
      </c>
      <c r="N559" s="19" t="s">
        <v>52</v>
      </c>
      <c r="O559" s="19" t="s">
        <v>50</v>
      </c>
      <c r="P559" s="18" t="str">
        <f t="shared" ref="P559:P561" si="8">I559</f>
        <v xml:space="preserve">Your responses give you a baseline score of 70%. </v>
      </c>
    </row>
    <row r="560" spans="2:16" hidden="1" x14ac:dyDescent="0.3">
      <c r="B560" s="61">
        <v>3</v>
      </c>
      <c r="C560" s="62" t="str">
        <f t="shared" si="6"/>
        <v>several days</v>
      </c>
      <c r="F560" s="2">
        <f>IF($C560=L$517,0,IF($C560=L$518,1,IF($C560=L$519,2,IF($C560=L$520,3,IF($C560="",0)))))</f>
        <v>1</v>
      </c>
      <c r="G560" s="24">
        <f t="shared" si="7"/>
        <v>1</v>
      </c>
      <c r="I560" s="18" t="str">
        <f>IF(G$568=10,K560,N559)</f>
        <v xml:space="preserve">Your self-reported level of anxiety can be described as "severe depression". </v>
      </c>
      <c r="J560" s="19" t="s">
        <v>50</v>
      </c>
      <c r="K560" s="2" t="str">
        <f>CONCATENATE(L560,M560,N560,O560)</f>
        <v xml:space="preserve">Your self-reported level of anxiety can be described as "severe depression". </v>
      </c>
      <c r="L560" s="2" t="s">
        <v>53</v>
      </c>
      <c r="M560" s="2" t="str">
        <f>E569</f>
        <v>severe depression</v>
      </c>
      <c r="N560" s="2" t="s">
        <v>54</v>
      </c>
      <c r="O560" s="19" t="s">
        <v>50</v>
      </c>
      <c r="P560" s="18" t="str">
        <f t="shared" si="8"/>
        <v xml:space="preserve">Your self-reported level of anxiety can be described as "severe depression". </v>
      </c>
    </row>
    <row r="561" spans="2:18" hidden="1" x14ac:dyDescent="0.3">
      <c r="B561" s="61">
        <v>4</v>
      </c>
      <c r="C561" s="62" t="str">
        <f t="shared" si="6"/>
        <v>nearly every day</v>
      </c>
      <c r="F561" s="2">
        <f>IF($C561=L$517,0,IF($C561=L$518,1,IF($C561=L$519,2,IF($C561=L$520,3,IF($C561="",0)))))</f>
        <v>3</v>
      </c>
      <c r="G561" s="24">
        <f t="shared" si="7"/>
        <v>1</v>
      </c>
      <c r="I561" s="18" t="str">
        <f>IF(G$568=10,J561,K561)</f>
        <v xml:space="preserve">Only need-response seeks to remove your cause for anxiety by addressing its source. Specifically when it comes from onerus authority. Only need-response incentivizes those powerholders with a mutality option more effective than adversarial legal options. </v>
      </c>
      <c r="J561" s="2" t="s">
        <v>55</v>
      </c>
      <c r="K561" s="2" t="str">
        <f>J561</f>
        <v xml:space="preserve">Only need-response seeks to remove your cause for anxiety by addressing its source. Specifically when it comes from onerus authority. Only need-response incentivizes those powerholders with a mutality option more effective than adversarial legal options. </v>
      </c>
      <c r="N561" s="2"/>
      <c r="O561" s="19" t="s">
        <v>50</v>
      </c>
      <c r="P561" s="18" t="str">
        <f t="shared" si="8"/>
        <v xml:space="preserve">Only need-response seeks to remove your cause for anxiety by addressing its source. Specifically when it comes from onerus authority. Only need-response incentivizes those powerholders with a mutality option more effective than adversarial legal options. </v>
      </c>
    </row>
    <row r="562" spans="2:18" hidden="1" x14ac:dyDescent="0.3">
      <c r="B562" s="61">
        <v>5</v>
      </c>
      <c r="C562" s="62" t="str">
        <f t="shared" si="6"/>
        <v>nearly every day</v>
      </c>
      <c r="F562" s="2">
        <f t="shared" ref="F562:F566" si="9">IF($C562=L$517,0,IF($C562=L$518,1,IF($C562=L$519,2,IF($C562=L$520,3,IF($C562="",0)))))</f>
        <v>3</v>
      </c>
      <c r="G562" s="24">
        <f t="shared" si="7"/>
        <v>1</v>
      </c>
      <c r="I562" s="18" t="str">
        <f>IF(G$568=10,K563,K564)</f>
        <v>Your responses give you a baseline score of 70%. Your self-reported level of anxiety can be described as "severe depression". Together, we can improve upon this.</v>
      </c>
    </row>
    <row r="563" spans="2:18" hidden="1" x14ac:dyDescent="0.3">
      <c r="B563" s="61">
        <v>6</v>
      </c>
      <c r="C563" s="62" t="str">
        <f t="shared" si="6"/>
        <v>more than half the days</v>
      </c>
      <c r="F563" s="2">
        <f t="shared" si="9"/>
        <v>2</v>
      </c>
      <c r="G563" s="24">
        <f t="shared" si="7"/>
        <v>1</v>
      </c>
      <c r="K563" s="2" t="str">
        <f>CONCATENATE(I559,I560,"Together, we can improve upon this.")</f>
        <v>Your responses give you a baseline score of 70%. Your self-reported level of anxiety can be described as "severe depression". Together, we can improve upon this.</v>
      </c>
    </row>
    <row r="564" spans="2:18" hidden="1" x14ac:dyDescent="0.3">
      <c r="B564" s="61">
        <v>7</v>
      </c>
      <c r="C564" s="62" t="str">
        <f t="shared" si="6"/>
        <v>more than half the days</v>
      </c>
      <c r="F564" s="2">
        <f t="shared" si="9"/>
        <v>2</v>
      </c>
      <c r="G564" s="24">
        <f t="shared" si="7"/>
        <v>1</v>
      </c>
      <c r="K564" s="2" t="s">
        <v>140</v>
      </c>
    </row>
    <row r="565" spans="2:18" hidden="1" x14ac:dyDescent="0.3">
      <c r="B565" s="61">
        <v>8</v>
      </c>
      <c r="C565" s="62" t="str">
        <f t="shared" si="6"/>
        <v>nearly every day</v>
      </c>
      <c r="F565" s="2">
        <f t="shared" si="9"/>
        <v>3</v>
      </c>
      <c r="G565" s="24">
        <f t="shared" si="7"/>
        <v>1</v>
      </c>
    </row>
    <row r="566" spans="2:18" hidden="1" x14ac:dyDescent="0.3">
      <c r="B566" s="61">
        <v>9</v>
      </c>
      <c r="C566" s="62" t="str">
        <f t="shared" si="6"/>
        <v>more than half the days</v>
      </c>
      <c r="F566" s="2">
        <f t="shared" si="9"/>
        <v>2</v>
      </c>
      <c r="G566" s="24">
        <f t="shared" si="7"/>
        <v>1</v>
      </c>
    </row>
    <row r="567" spans="2:18" hidden="1" x14ac:dyDescent="0.3">
      <c r="B567" s="61">
        <v>10</v>
      </c>
      <c r="C567" s="62" t="str">
        <f t="shared" si="6"/>
        <v>somewhat difficult</v>
      </c>
      <c r="F567" s="2">
        <f>IF($C567=U$516,0,IF($C567=U$517,1,IF($C567=U$518,2,IF($C567=U$519,3,IF($C567="",0)))))</f>
        <v>1</v>
      </c>
      <c r="G567" s="24">
        <f t="shared" si="7"/>
        <v>1</v>
      </c>
    </row>
    <row r="568" spans="2:18" hidden="1" x14ac:dyDescent="0.3">
      <c r="B568" s="17"/>
      <c r="C568" s="2">
        <f>IF(G568=10,F568,0)</f>
        <v>21</v>
      </c>
      <c r="E568" s="30">
        <f>IF(G568=10,C568/30,M514)</f>
        <v>0.7</v>
      </c>
      <c r="F568" s="18">
        <f>SUM(F558:F566)</f>
        <v>21</v>
      </c>
      <c r="G568" s="25">
        <f>SUM(G558:G567)</f>
        <v>10</v>
      </c>
      <c r="I568" s="66" t="str">
        <f>IF(G568&lt;7,"Make sure you select all of the ten options, so this will work.","Thank you for responding to all ten items.")</f>
        <v>Thank you for responding to all ten items.</v>
      </c>
      <c r="J568" s="66"/>
      <c r="K568" s="66"/>
    </row>
    <row r="569" spans="2:18" hidden="1" x14ac:dyDescent="0.3">
      <c r="B569" s="17"/>
      <c r="C569" s="82" t="str">
        <f>IF(F568&lt;P517,R$516,IF(AND(F568&gt;=P$517,F568&lt;P518),R$517,IF(AND(F568&gt;=P$518,F568&lt;P$519),R$518,IF(AND(F568&gt;=P$519,F568&lt;P$520),R$519,IF(AND(F568&gt;=P$520,F568&lt;=Q$520),R$520)))))</f>
        <v>severe depression</v>
      </c>
      <c r="D569" s="82"/>
      <c r="E569" s="83" t="str">
        <f>IF(G568=10,C569,"yet to be determined")</f>
        <v>severe depression</v>
      </c>
      <c r="G569" s="85" t="str">
        <f>CONCATENATE(I569,J569,K569)</f>
        <v xml:space="preserve">Your baseline score of self-reported depression: </v>
      </c>
      <c r="H569" s="38" t="s">
        <v>50</v>
      </c>
      <c r="I569" s="66" t="s">
        <v>60</v>
      </c>
      <c r="J569" s="66" t="str">
        <f>C557</f>
        <v>baseline</v>
      </c>
      <c r="K569" s="66" t="s">
        <v>61</v>
      </c>
      <c r="R569" s="82">
        <f>IF(U568&lt;AE517,AG516,IF(U568&lt;AE$517,AG$517,IF(AND(U568&gt;=AE$517,U568&lt;AE$518),AG$518,IF(AND(U568&gt;=AE$518,U568&lt;AE$520),AG$519,IF(AND(U568&gt;=AE$520,U568&lt;=AF$520),AG$520)))))</f>
        <v>0</v>
      </c>
    </row>
    <row r="570" spans="2:18" hidden="1" x14ac:dyDescent="0.3">
      <c r="B570" s="17"/>
    </row>
    <row r="571" spans="2:18" hidden="1" x14ac:dyDescent="0.3">
      <c r="B571" s="17"/>
    </row>
    <row r="572" spans="2:18" hidden="1" x14ac:dyDescent="0.3">
      <c r="B572" s="25" t="s">
        <v>101</v>
      </c>
    </row>
    <row r="573" spans="2:18" hidden="1" x14ac:dyDescent="0.3">
      <c r="B573" s="17" t="str">
        <f>B75</f>
        <v>Baseline</v>
      </c>
      <c r="C573" s="86" t="str">
        <f>C557</f>
        <v>baseline</v>
      </c>
      <c r="D573" s="66">
        <f ca="1">IF(J75="",D557+7,J75)</f>
        <v>45680</v>
      </c>
      <c r="E573" s="84">
        <f ca="1">D573</f>
        <v>45680</v>
      </c>
      <c r="F573" s="2" t="str">
        <f>IF(C568&gt;C579,I573,IF(C568=C579,J573,IF(C568&lt;C579,K573)))</f>
        <v>increasing</v>
      </c>
      <c r="I573" s="2" t="str">
        <f>I$544</f>
        <v>increasing</v>
      </c>
      <c r="J573" s="2" t="str">
        <f t="shared" ref="J573:K573" si="10">J$544</f>
        <v>leveling</v>
      </c>
      <c r="K573" s="2" t="str">
        <f t="shared" si="10"/>
        <v>declining</v>
      </c>
    </row>
    <row r="574" spans="2:18" hidden="1" x14ac:dyDescent="0.3">
      <c r="B574" s="61">
        <v>1</v>
      </c>
      <c r="C574" s="62" t="str">
        <f>IF(J80="","",J80)</f>
        <v>several days</v>
      </c>
      <c r="F574" s="2">
        <f>IF($C574=L$517,0,IF($C574=L$518,1,IF($C574=L$519,2,IF($C574=L$520,3,IF($C574="",0)))))</f>
        <v>1</v>
      </c>
      <c r="G574" s="24">
        <f>IF(C574="",0,1)</f>
        <v>1</v>
      </c>
    </row>
    <row r="575" spans="2:18" hidden="1" x14ac:dyDescent="0.3">
      <c r="B575" s="61">
        <v>2</v>
      </c>
      <c r="C575" s="62" t="str">
        <f>IF(J81="","",J81)</f>
        <v>more than half the days</v>
      </c>
      <c r="F575" s="2">
        <f>IF($C575=L$517,0,IF($C575=L$518,1,IF($C575=L$519,2,IF($C575=L$520,3,IF($C575="",0)))))</f>
        <v>2</v>
      </c>
      <c r="G575" s="24">
        <f t="shared" ref="G575:G578" si="11">IF(C575="",0,1)</f>
        <v>1</v>
      </c>
    </row>
    <row r="576" spans="2:18" hidden="1" x14ac:dyDescent="0.3">
      <c r="B576" s="61">
        <v>3</v>
      </c>
      <c r="C576" s="62" t="str">
        <f>IF(J82="","",J82)</f>
        <v>not at all</v>
      </c>
      <c r="F576" s="2">
        <f>IF($C576=L$517,0,IF($C576=L$518,1,IF($C576=L$519,2,IF($C576=L$520,3,IF($C576="",0)))))</f>
        <v>0</v>
      </c>
      <c r="G576" s="24">
        <f t="shared" si="11"/>
        <v>1</v>
      </c>
    </row>
    <row r="577" spans="2:16" hidden="1" x14ac:dyDescent="0.3">
      <c r="B577" s="61">
        <v>4</v>
      </c>
      <c r="C577" s="62" t="str">
        <f>IF(J83="","",J83)</f>
        <v>several days</v>
      </c>
      <c r="F577" s="2">
        <f>IF($C577=L$517,0,IF($C577=L$518,1,IF($C577=L$519,2,IF($C577=L$520,3,IF($C577="",0)))))</f>
        <v>1</v>
      </c>
      <c r="G577" s="24">
        <f t="shared" si="11"/>
        <v>1</v>
      </c>
    </row>
    <row r="578" spans="2:16" hidden="1" x14ac:dyDescent="0.3">
      <c r="B578" s="61">
        <v>5</v>
      </c>
      <c r="C578" s="62" t="str">
        <f>IF(J84="","",J84)</f>
        <v>more than half the days</v>
      </c>
      <c r="F578" s="2">
        <f>IF($C578=L$517,0,IF($C578=L$518,1,IF($C578=L$519,2,IF($C578=L$520,3,IF($C578="",0)))))</f>
        <v>2</v>
      </c>
      <c r="G578" s="24">
        <f t="shared" si="11"/>
        <v>1</v>
      </c>
    </row>
    <row r="579" spans="2:16" hidden="1" x14ac:dyDescent="0.3">
      <c r="B579" s="17"/>
      <c r="C579" s="2">
        <f>IF(G579=5,F579,0)</f>
        <v>6</v>
      </c>
      <c r="E579" s="30">
        <f>IF(G579=5,C579/15,M514)</f>
        <v>0.4</v>
      </c>
      <c r="F579" s="18">
        <f>SUM(F574:F578)</f>
        <v>6</v>
      </c>
      <c r="G579" s="25">
        <f>SUM(G574:G578)</f>
        <v>5</v>
      </c>
      <c r="I579" s="2" t="str">
        <f>IF(G579&lt;7,"Make sure you select all of the seven options, so this will work.","Thank you for responding to all seven items.")</f>
        <v>Make sure you select all of the seven options, so this will work.</v>
      </c>
    </row>
    <row r="580" spans="2:16" hidden="1" x14ac:dyDescent="0.3">
      <c r="B580" s="17"/>
      <c r="C580" s="73" t="str">
        <f>IF(F579&lt;B$518,E$517,IF(AND(F579&gt;=B$518,F579&lt;B$519),E$518,IF(AND(F579&gt;=B$519,F579&lt;B$520),E$519,IF(AND(F579&gt;=B$520,F579&lt;=C$520),E$520))))</f>
        <v>moderate anxiety</v>
      </c>
      <c r="E580" s="74" t="str">
        <f>IF(G579=7,C580,"yet to be determined")</f>
        <v>yet to be determined</v>
      </c>
      <c r="G580" s="85" t="str">
        <f>CONCATENATE(I580,J580,K580)</f>
        <v xml:space="preserve">Your baseline score of self-reported anxiety: </v>
      </c>
      <c r="H580" s="38" t="s">
        <v>50</v>
      </c>
      <c r="I580" s="2" t="s">
        <v>60</v>
      </c>
      <c r="J580" s="2" t="str">
        <f>C573</f>
        <v>baseline</v>
      </c>
      <c r="K580" s="2" t="s">
        <v>65</v>
      </c>
    </row>
    <row r="581" spans="2:16" hidden="1" x14ac:dyDescent="0.3">
      <c r="B581" s="17"/>
      <c r="E581" s="18"/>
    </row>
    <row r="582" spans="2:16" hidden="1" x14ac:dyDescent="0.3">
      <c r="B582" s="17"/>
      <c r="E582" s="18"/>
      <c r="G582" s="24">
        <f>G584+G586+G588</f>
        <v>22</v>
      </c>
    </row>
    <row r="583" spans="2:16" hidden="1" x14ac:dyDescent="0.3">
      <c r="B583" s="17"/>
      <c r="E583" s="18"/>
    </row>
    <row r="584" spans="2:16" hidden="1" x14ac:dyDescent="0.3">
      <c r="B584" s="17"/>
      <c r="C584" s="2" t="s">
        <v>123</v>
      </c>
      <c r="E584" s="18"/>
      <c r="F584" s="70">
        <f>E552</f>
        <v>0.7142857142857143</v>
      </c>
      <c r="G584" s="24">
        <f>G552</f>
        <v>7</v>
      </c>
      <c r="P584" s="2" t="s">
        <v>126</v>
      </c>
    </row>
    <row r="585" spans="2:16" hidden="1" x14ac:dyDescent="0.3">
      <c r="B585" s="17"/>
      <c r="E585" s="18"/>
      <c r="G585" s="24"/>
    </row>
    <row r="586" spans="2:16" hidden="1" x14ac:dyDescent="0.3">
      <c r="B586" s="17"/>
      <c r="C586" s="2" t="s">
        <v>124</v>
      </c>
      <c r="E586" s="18"/>
      <c r="F586" s="70">
        <f>E568</f>
        <v>0.7</v>
      </c>
      <c r="G586" s="24">
        <f>G568</f>
        <v>10</v>
      </c>
      <c r="P586" s="2" t="s">
        <v>127</v>
      </c>
    </row>
    <row r="587" spans="2:16" hidden="1" x14ac:dyDescent="0.3">
      <c r="B587" s="17"/>
      <c r="E587" s="18"/>
      <c r="G587" s="24"/>
    </row>
    <row r="588" spans="2:16" hidden="1" x14ac:dyDescent="0.3">
      <c r="B588" s="17"/>
      <c r="C588" s="2" t="s">
        <v>125</v>
      </c>
      <c r="E588" s="18"/>
      <c r="F588" s="70">
        <f>E579</f>
        <v>0.4</v>
      </c>
      <c r="G588" s="24">
        <f>G579</f>
        <v>5</v>
      </c>
      <c r="P588" s="2" t="s">
        <v>128</v>
      </c>
    </row>
    <row r="589" spans="2:16" hidden="1" x14ac:dyDescent="0.3">
      <c r="B589" s="17"/>
      <c r="E589" s="18"/>
      <c r="G589" s="24"/>
    </row>
    <row r="590" spans="2:16" hidden="1" x14ac:dyDescent="0.3">
      <c r="B590" s="69" t="str">
        <f>CONCATENATE(P584,P586,P588)</f>
        <v xml:space="preserve">one two three </v>
      </c>
      <c r="E590" s="18"/>
      <c r="G590" s="17"/>
    </row>
    <row r="591" spans="2:16" hidden="1" x14ac:dyDescent="0.3">
      <c r="B591" s="69" t="s">
        <v>122</v>
      </c>
      <c r="E591" s="18"/>
      <c r="G591" s="17"/>
    </row>
    <row r="592" spans="2:16" hidden="1" x14ac:dyDescent="0.3">
      <c r="B592" s="68" t="str">
        <f>IF(G582=22,B590,B591)</f>
        <v xml:space="preserve">one two three </v>
      </c>
      <c r="E592" s="18"/>
      <c r="G592" s="17"/>
    </row>
    <row r="593" spans="2:16" hidden="1" x14ac:dyDescent="0.3">
      <c r="B593" s="17"/>
      <c r="E593" s="18"/>
    </row>
    <row r="594" spans="2:16" hidden="1" x14ac:dyDescent="0.3">
      <c r="B594" s="17"/>
    </row>
    <row r="595" spans="2:16" hidden="1" x14ac:dyDescent="0.3">
      <c r="B595" s="47" t="s">
        <v>77</v>
      </c>
    </row>
    <row r="596" spans="2:16" hidden="1" x14ac:dyDescent="0.3">
      <c r="B596" s="17" t="str">
        <f>B93</f>
        <v>Milestone 1</v>
      </c>
      <c r="D596" s="66">
        <f ca="1">IF(J93="",D573+7,J93)</f>
        <v>45694</v>
      </c>
      <c r="E596" s="84">
        <f ca="1">D596</f>
        <v>45694</v>
      </c>
      <c r="F596" s="66" t="str">
        <f>IF(C579&gt;C605,I596,IF(C579=C605,J596,IF(C579&lt;C605,K596)))</f>
        <v>increasing</v>
      </c>
      <c r="G596" s="24">
        <f>G598+G600+G602</f>
        <v>3</v>
      </c>
      <c r="H596" s="67"/>
      <c r="I596" s="66" t="str">
        <f>I$544</f>
        <v>increasing</v>
      </c>
      <c r="J596" s="66" t="str">
        <f t="shared" ref="J596:K596" si="12">J$544</f>
        <v>leveling</v>
      </c>
      <c r="K596" s="66" t="str">
        <f t="shared" si="12"/>
        <v>declining</v>
      </c>
    </row>
    <row r="597" spans="2:16" hidden="1" x14ac:dyDescent="0.3">
      <c r="B597" s="58" t="str">
        <f>B97</f>
        <v>Anxiety assessment 1 of 8</v>
      </c>
      <c r="E597" s="27"/>
      <c r="F597" s="2" t="str">
        <f>IF(F584&gt;F598,I$544,IF(F584=F598,J$544,IF(F584&lt;F598,K$544)))</f>
        <v>declining</v>
      </c>
      <c r="I597" s="2" t="s">
        <v>115</v>
      </c>
      <c r="J597" s="2" t="s">
        <v>116</v>
      </c>
      <c r="K597" s="2" t="s">
        <v>117</v>
      </c>
      <c r="L597" s="2" t="str">
        <f>F597</f>
        <v>declining</v>
      </c>
      <c r="M597" s="2" t="s">
        <v>121</v>
      </c>
      <c r="N597" s="2"/>
      <c r="P597" s="18" t="str">
        <f>CONCATENATE(I597,J597,K597,L597,M597)</f>
        <v xml:space="preserve">Compared to last time, your level of anxiety is declining, </v>
      </c>
    </row>
    <row r="598" spans="2:16" hidden="1" x14ac:dyDescent="0.3">
      <c r="B598" s="23"/>
      <c r="C598" s="2" t="str">
        <f>IF(J98="","",J98)</f>
        <v>It’s consuming my focus</v>
      </c>
      <c r="F598" s="2">
        <f>IF($C598=B$523,E$523,IF($C598=B$524,E$524,IF($C598=B$525,E$525,IF($C598=B$526,E$526,IF($C598=B$527,E$527,IF($C598="",0))))))</f>
        <v>0.75</v>
      </c>
      <c r="G598" s="24">
        <f>IF(C598="",0,1)</f>
        <v>1</v>
      </c>
    </row>
    <row r="599" spans="2:16" hidden="1" x14ac:dyDescent="0.3">
      <c r="B599" s="58" t="str">
        <f>B99</f>
        <v>Depression assessment 1 of 8</v>
      </c>
      <c r="F599" s="2" t="str">
        <f>IF(F586&gt;F600,I$544,IF(F586=F600,J$544,IF(F586&lt;F600,K$544)))</f>
        <v>declining</v>
      </c>
      <c r="G599" s="24"/>
      <c r="I599" s="2" t="s">
        <v>119</v>
      </c>
      <c r="J599" s="2" t="s">
        <v>72</v>
      </c>
      <c r="K599" s="2" t="s">
        <v>117</v>
      </c>
      <c r="L599" s="2" t="str">
        <f>F599</f>
        <v>declining</v>
      </c>
      <c r="M599" s="2" t="s">
        <v>121</v>
      </c>
      <c r="N599" s="2"/>
      <c r="P599" s="18" t="str">
        <f>CONCATENATE(I599,J599,K599,L599,M599)</f>
        <v xml:space="preserve">your level of depression is declining, </v>
      </c>
    </row>
    <row r="600" spans="2:16" hidden="1" x14ac:dyDescent="0.3">
      <c r="B600" s="23"/>
      <c r="C600" s="2" t="str">
        <f>IF(J100="","",J100)</f>
        <v>It’s overwhelming my life</v>
      </c>
      <c r="F600" s="2">
        <f>IF($C600=B$530,E$530,IF($C600=B$531,E$531,IF($C600=B$532,E$532,IF($C600=B$533,E$533,IF($C600=B$534,E$534,IF($C600="",0))))))</f>
        <v>1</v>
      </c>
      <c r="G600" s="24">
        <f t="shared" ref="G600:G602" si="13">IF(C600="",0,1)</f>
        <v>1</v>
      </c>
    </row>
    <row r="601" spans="2:16" hidden="1" x14ac:dyDescent="0.3">
      <c r="B601" s="58" t="str">
        <f>B101</f>
        <v>Addictiveness assessment 1 of 8</v>
      </c>
      <c r="F601" s="2" t="str">
        <f>IF(F588&gt;F602,I$544,IF(F588=F602,J$544,IF(F588&lt;F602,K$544)))</f>
        <v>declining</v>
      </c>
      <c r="G601" s="24"/>
      <c r="I601" s="2" t="s">
        <v>120</v>
      </c>
      <c r="J601" s="2" t="s">
        <v>73</v>
      </c>
      <c r="K601" s="2" t="s">
        <v>117</v>
      </c>
      <c r="L601" s="2" t="str">
        <f>F601</f>
        <v>declining</v>
      </c>
      <c r="M601" s="2" t="s">
        <v>118</v>
      </c>
      <c r="N601" s="2"/>
      <c r="P601" s="18" t="str">
        <f>CONCATENATE(I601,J601,K601,L601,M601)</f>
        <v xml:space="preserve">and your level of addictiveness is declining. </v>
      </c>
    </row>
    <row r="602" spans="2:16" hidden="1" x14ac:dyDescent="0.3">
      <c r="B602" s="23"/>
      <c r="C602" s="2" t="str">
        <f>IF(J102="","",J102)</f>
        <v>It’s a concerning problem</v>
      </c>
      <c r="F602" s="2">
        <f>IF($C602=B$537,E$537,IF($C602=B$538,E$538,IF($C602=B$539,E$539,IF($C602=B$540,E$540,IF($C602=B$541,E$541,IF($C602="",0))))))</f>
        <v>0.5</v>
      </c>
      <c r="G602" s="24">
        <f t="shared" si="13"/>
        <v>1</v>
      </c>
    </row>
    <row r="603" spans="2:16" hidden="1" x14ac:dyDescent="0.3">
      <c r="B603" s="23"/>
      <c r="C603" s="2" t="str">
        <f>IF(J103="","",J103)</f>
        <v/>
      </c>
      <c r="P603" s="18" t="s">
        <v>151</v>
      </c>
    </row>
    <row r="604" spans="2:16" hidden="1" x14ac:dyDescent="0.3">
      <c r="B604" s="69" t="str">
        <f>CONCATENATE(P597,P599,P601,P$603)</f>
        <v xml:space="preserve">Compared to last time, your level of anxiety is declining, your level of depression is declining, and your level of addictiveness is declining. Stay the course for improving your wellness in the long run. </v>
      </c>
      <c r="C604" s="17"/>
      <c r="D604" s="17"/>
      <c r="E604" s="17"/>
      <c r="G604" s="17"/>
      <c r="H604" s="17"/>
      <c r="I604" s="17"/>
      <c r="J604" s="17"/>
      <c r="K604" s="17"/>
    </row>
    <row r="605" spans="2:16" hidden="1" x14ac:dyDescent="0.3">
      <c r="B605" s="69" t="s">
        <v>152</v>
      </c>
      <c r="C605" s="17"/>
      <c r="D605" s="17"/>
      <c r="E605" s="17"/>
      <c r="G605" s="17"/>
      <c r="H605" s="17"/>
      <c r="I605" s="17"/>
      <c r="J605" s="17"/>
      <c r="K605" s="17"/>
    </row>
    <row r="606" spans="2:16" hidden="1" x14ac:dyDescent="0.3">
      <c r="B606" s="68" t="str">
        <f>IF(G596=3,B604,B605)</f>
        <v xml:space="preserve">Compared to last time, your level of anxiety is declining, your level of depression is declining, and your level of addictiveness is declining. Stay the course for improving your wellness in the long run. </v>
      </c>
      <c r="C606" s="17"/>
      <c r="D606" s="17"/>
      <c r="E606" s="17"/>
      <c r="G606" s="17"/>
      <c r="H606" s="17"/>
      <c r="I606" s="17"/>
      <c r="J606" s="17"/>
      <c r="K606" s="17"/>
    </row>
    <row r="607" spans="2:16" hidden="1" x14ac:dyDescent="0.3">
      <c r="B607" s="17"/>
      <c r="E607" s="18"/>
    </row>
    <row r="608" spans="2:16" hidden="1" x14ac:dyDescent="0.3">
      <c r="B608" s="17"/>
    </row>
    <row r="609" spans="2:17" hidden="1" x14ac:dyDescent="0.3">
      <c r="B609" s="47" t="s">
        <v>77</v>
      </c>
    </row>
    <row r="610" spans="2:17" hidden="1" x14ac:dyDescent="0.3">
      <c r="B610" s="17" t="str">
        <f>B107</f>
        <v>Milestone 2</v>
      </c>
      <c r="D610" s="66">
        <f ca="1">IF(J107="",D596+7,J107)</f>
        <v>45708</v>
      </c>
      <c r="E610" s="84">
        <f ca="1">D610</f>
        <v>45708</v>
      </c>
      <c r="F610" s="66"/>
      <c r="G610" s="24">
        <f>G612+G614+G616</f>
        <v>3</v>
      </c>
      <c r="H610" s="67"/>
      <c r="I610" s="66" t="str">
        <f>I$544</f>
        <v>increasing</v>
      </c>
      <c r="J610" s="66" t="str">
        <f t="shared" ref="J610:K610" si="14">J$544</f>
        <v>leveling</v>
      </c>
      <c r="K610" s="66" t="str">
        <f t="shared" si="14"/>
        <v>declining</v>
      </c>
    </row>
    <row r="611" spans="2:17" hidden="1" x14ac:dyDescent="0.3">
      <c r="B611" s="58" t="str">
        <f>B111</f>
        <v>Anxiety assessment 2 of 8</v>
      </c>
      <c r="E611" s="27"/>
      <c r="F611" s="2" t="str">
        <f>IF(F598&gt;F612,I$544,IF(F598=F612,J$544,IF(F598&lt;F612,K$544)))</f>
        <v>leveling</v>
      </c>
      <c r="I611" s="2" t="s">
        <v>115</v>
      </c>
      <c r="J611" s="2" t="s">
        <v>116</v>
      </c>
      <c r="K611" s="2" t="s">
        <v>117</v>
      </c>
      <c r="L611" s="2" t="str">
        <f>F611</f>
        <v>leveling</v>
      </c>
      <c r="M611" s="2" t="s">
        <v>121</v>
      </c>
      <c r="N611" s="2"/>
      <c r="P611" s="18" t="str">
        <f>CONCATENATE(I611,J611,K611,L611,M611)</f>
        <v xml:space="preserve">Compared to last time, your level of anxiety is leveling, </v>
      </c>
    </row>
    <row r="612" spans="2:17" hidden="1" x14ac:dyDescent="0.3">
      <c r="B612" s="23"/>
      <c r="C612" s="2" t="str">
        <f>IF(J112="","",J112)</f>
        <v>It’s consuming my focus</v>
      </c>
      <c r="F612" s="2">
        <f>IF($C612=B$523,E$523,IF($C612=B$524,E$524,IF($C612=B$525,E$525,IF($C612=B$526,E$526,IF($C612=B$527,E$527,IF($C612="",0))))))</f>
        <v>0.75</v>
      </c>
      <c r="G612" s="24">
        <f>IF(C612="",0,1)</f>
        <v>1</v>
      </c>
    </row>
    <row r="613" spans="2:17" hidden="1" x14ac:dyDescent="0.3">
      <c r="B613" s="58" t="str">
        <f>B113</f>
        <v>Depression assessment 2 of 8</v>
      </c>
      <c r="F613" s="2" t="str">
        <f>IF(F600&gt;F614,I$544,IF(F600=F614,J$544,IF(F600&lt;F614,K$544)))</f>
        <v>increasing</v>
      </c>
      <c r="H613" s="2"/>
      <c r="I613" s="2" t="s">
        <v>119</v>
      </c>
      <c r="J613" s="2" t="s">
        <v>72</v>
      </c>
      <c r="K613" s="2" t="s">
        <v>117</v>
      </c>
      <c r="L613" s="2" t="str">
        <f>F613</f>
        <v>increasing</v>
      </c>
      <c r="M613" s="2" t="s">
        <v>121</v>
      </c>
      <c r="N613" s="2"/>
      <c r="P613" s="18" t="str">
        <f>CONCATENATE(I613,J613,K613,L613,M613)</f>
        <v xml:space="preserve">your level of depression is increasing, </v>
      </c>
    </row>
    <row r="614" spans="2:17" hidden="1" x14ac:dyDescent="0.3">
      <c r="B614" s="23"/>
      <c r="C614" s="2" t="str">
        <f>IF(J114="","",J114)</f>
        <v>It’s consuming my focus</v>
      </c>
      <c r="F614" s="2">
        <f>IF($C614=B$530,E$530,IF($C614=B$531,E$531,IF($C614=B$532,E$532,IF($C614=B$533,E$533,IF($C614=B$534,E$534,IF($C614="",0))))))</f>
        <v>0.75</v>
      </c>
      <c r="G614" s="24">
        <f t="shared" ref="G614:G616" si="15">IF(C614="",0,1)</f>
        <v>1</v>
      </c>
    </row>
    <row r="615" spans="2:17" hidden="1" x14ac:dyDescent="0.3">
      <c r="B615" s="58" t="str">
        <f>B115</f>
        <v>Addictiveness assessment 2 of 8</v>
      </c>
      <c r="F615" s="2" t="str">
        <f>IF(F602&gt;F616,I$544,IF(F602=F616,J$544,IF(F602&lt;F616,K$544)))</f>
        <v>declining</v>
      </c>
      <c r="H615" s="2"/>
      <c r="I615" s="2" t="s">
        <v>120</v>
      </c>
      <c r="J615" s="2" t="s">
        <v>73</v>
      </c>
      <c r="K615" s="2" t="s">
        <v>117</v>
      </c>
      <c r="L615" s="2" t="str">
        <f>F615</f>
        <v>declining</v>
      </c>
      <c r="M615" s="2" t="s">
        <v>118</v>
      </c>
      <c r="N615" s="2"/>
      <c r="P615" s="18" t="str">
        <f>CONCATENATE(I615,J615,K615,L615,M615)</f>
        <v xml:space="preserve">and your level of addictiveness is declining. </v>
      </c>
    </row>
    <row r="616" spans="2:17" hidden="1" x14ac:dyDescent="0.3">
      <c r="B616" s="23"/>
      <c r="C616" s="2" t="str">
        <f>IF(J116="","",J116)</f>
        <v>It’s overwhelming my life</v>
      </c>
      <c r="F616" s="2">
        <f>IF($C616=B$537,E$537,IF($C616=B$538,E$538,IF($C616=B$539,E$539,IF($C616=B$540,E$540,IF($C616=B$541,E$541,IF($C616="",0))))))</f>
        <v>1</v>
      </c>
      <c r="G616" s="24">
        <f t="shared" si="15"/>
        <v>1</v>
      </c>
    </row>
    <row r="617" spans="2:17" hidden="1" x14ac:dyDescent="0.3">
      <c r="B617" s="23"/>
      <c r="C617" s="23"/>
      <c r="D617" s="23"/>
      <c r="E617" s="23"/>
      <c r="F617" s="23"/>
      <c r="G617" s="23"/>
      <c r="H617" s="23"/>
      <c r="I617" s="23"/>
      <c r="J617" s="23"/>
      <c r="K617" s="23"/>
    </row>
    <row r="618" spans="2:17" hidden="1" x14ac:dyDescent="0.3">
      <c r="B618" s="69" t="str">
        <f>CONCATENATE(P611,P613,P615,P$603)</f>
        <v xml:space="preserve">Compared to last time, your level of anxiety is leveling, your level of depression is increasing, and your level of addictiveness is declining. Stay the course for improving your wellness in the long run. </v>
      </c>
      <c r="C618" s="23"/>
      <c r="D618" s="23"/>
      <c r="E618" s="23"/>
      <c r="F618" s="23"/>
      <c r="G618" s="23"/>
      <c r="H618" s="23"/>
      <c r="I618" s="23"/>
      <c r="J618" s="23"/>
      <c r="K618" s="23"/>
    </row>
    <row r="619" spans="2:17" hidden="1" x14ac:dyDescent="0.3">
      <c r="B619" s="69" t="str">
        <f>B605</f>
        <v>The more these levels decline, the better we are doing. Progress isn't necessarily linear. Leveling or increases may occur. An overall pattern of improvement should emerge as we stay the course.</v>
      </c>
      <c r="C619" s="17"/>
      <c r="D619" s="17"/>
      <c r="E619" s="17"/>
      <c r="F619" s="17"/>
      <c r="G619" s="17"/>
      <c r="H619" s="17"/>
      <c r="I619" s="17"/>
      <c r="J619" s="17"/>
      <c r="K619" s="17"/>
    </row>
    <row r="620" spans="2:17" hidden="1" x14ac:dyDescent="0.3">
      <c r="B620" s="68" t="str">
        <f>IF(G610=3,B618,B619)</f>
        <v xml:space="preserve">Compared to last time, your level of anxiety is leveling, your level of depression is increasing, and your level of addictiveness is declining. Stay the course for improving your wellness in the long run. </v>
      </c>
      <c r="C620" s="17"/>
      <c r="D620" s="17"/>
      <c r="E620" s="17"/>
      <c r="F620" s="17"/>
      <c r="G620" s="17"/>
      <c r="H620" s="17"/>
      <c r="I620" s="17"/>
      <c r="J620" s="17"/>
      <c r="K620" s="17"/>
      <c r="L620" s="17"/>
      <c r="M620" s="17"/>
      <c r="N620" s="17"/>
      <c r="O620" s="17"/>
      <c r="P620" s="17"/>
      <c r="Q620" s="17"/>
    </row>
    <row r="621" spans="2:17" hidden="1" x14ac:dyDescent="0.3">
      <c r="B621" s="17"/>
    </row>
    <row r="622" spans="2:17" hidden="1" x14ac:dyDescent="0.3">
      <c r="B622" s="17"/>
    </row>
    <row r="623" spans="2:17" hidden="1" x14ac:dyDescent="0.3">
      <c r="B623" s="47" t="s">
        <v>77</v>
      </c>
    </row>
    <row r="624" spans="2:17" hidden="1" x14ac:dyDescent="0.3">
      <c r="B624" s="17" t="str">
        <f>B121</f>
        <v>Milestone 3</v>
      </c>
      <c r="D624" s="66">
        <f ca="1">IF(J121="",D610+7,J121)</f>
        <v>45722</v>
      </c>
      <c r="E624" s="84">
        <f ca="1">D624</f>
        <v>45722</v>
      </c>
      <c r="F624" s="66" t="str">
        <f>IF(C619&gt;C633,I624,IF(C619=C633,J624,IF(C619&lt;C633,K624)))</f>
        <v>leveling</v>
      </c>
      <c r="G624" s="24">
        <f>G626+G628+G630</f>
        <v>3</v>
      </c>
      <c r="H624" s="67"/>
      <c r="I624" s="66" t="str">
        <f>I$544</f>
        <v>increasing</v>
      </c>
      <c r="J624" s="66" t="str">
        <f t="shared" ref="J624:K624" si="16">J$544</f>
        <v>leveling</v>
      </c>
      <c r="K624" s="66" t="str">
        <f t="shared" si="16"/>
        <v>declining</v>
      </c>
    </row>
    <row r="625" spans="2:18" hidden="1" x14ac:dyDescent="0.3">
      <c r="B625" s="58" t="str">
        <f>B125</f>
        <v>Anxiety assessment 3 of 8</v>
      </c>
      <c r="E625" s="27"/>
      <c r="F625" s="2" t="str">
        <f>IF(F612&gt;F626,I$544,IF(F612=F626,J$544,IF(F612&lt;F626,K$544)))</f>
        <v>leveling</v>
      </c>
      <c r="I625" s="2" t="s">
        <v>115</v>
      </c>
      <c r="J625" s="2" t="s">
        <v>116</v>
      </c>
      <c r="K625" s="2" t="s">
        <v>117</v>
      </c>
      <c r="L625" s="2" t="str">
        <f>F625</f>
        <v>leveling</v>
      </c>
      <c r="M625" s="2" t="s">
        <v>121</v>
      </c>
      <c r="N625" s="2"/>
      <c r="P625" s="18" t="str">
        <f>CONCATENATE(I625,J625,K625,L625,M625)</f>
        <v xml:space="preserve">Compared to last time, your level of anxiety is leveling, </v>
      </c>
    </row>
    <row r="626" spans="2:18" hidden="1" x14ac:dyDescent="0.3">
      <c r="B626" s="23"/>
      <c r="C626" s="2" t="str">
        <f>IF(J126="","",J126)</f>
        <v>It’s consuming my focus</v>
      </c>
      <c r="F626" s="2">
        <f>IF($C626=B$523,E$523,IF($C626=B$524,E$524,IF($C626=B$525,E$525,IF($C626=B$526,E$526,IF($C626=B$527,E$527,IF($C626="",0))))))</f>
        <v>0.75</v>
      </c>
      <c r="G626" s="24">
        <f>IF(C626="",0,1)</f>
        <v>1</v>
      </c>
    </row>
    <row r="627" spans="2:18" hidden="1" x14ac:dyDescent="0.3">
      <c r="B627" s="58" t="str">
        <f>B127</f>
        <v>Depression assessment 3 of 8</v>
      </c>
      <c r="F627" s="2" t="str">
        <f>IF(F614&gt;F628,I$544,IF(F614=F628,J$544,IF(F614&lt;F628,K$544)))</f>
        <v>increasing</v>
      </c>
      <c r="H627" s="2"/>
      <c r="I627" s="2" t="s">
        <v>119</v>
      </c>
      <c r="J627" s="2" t="s">
        <v>72</v>
      </c>
      <c r="K627" s="2" t="s">
        <v>117</v>
      </c>
      <c r="L627" s="2" t="str">
        <f>F627</f>
        <v>increasing</v>
      </c>
      <c r="M627" s="2" t="s">
        <v>121</v>
      </c>
      <c r="N627" s="2"/>
      <c r="P627" s="18" t="str">
        <f>CONCATENATE(I627,J627,K627,L627,M627)</f>
        <v xml:space="preserve">your level of depression is increasing, </v>
      </c>
    </row>
    <row r="628" spans="2:18" hidden="1" x14ac:dyDescent="0.3">
      <c r="B628" s="23"/>
      <c r="C628" s="2" t="str">
        <f>IF(J128="","",J128)</f>
        <v>It’s a concerning problem</v>
      </c>
      <c r="F628" s="2">
        <f>IF($C628=B$530,E$530,IF($C628=B$531,E$531,IF($C628=B$532,E$532,IF($C628=B$533,E$533,IF($C628=B$534,E$534,IF($C628="",0))))))</f>
        <v>0.5</v>
      </c>
      <c r="G628" s="24">
        <f t="shared" ref="G628:G630" si="17">IF(C628="",0,1)</f>
        <v>1</v>
      </c>
    </row>
    <row r="629" spans="2:18" hidden="1" x14ac:dyDescent="0.3">
      <c r="B629" s="58" t="str">
        <f>B129</f>
        <v>Addictiveness assessment 3 of 8</v>
      </c>
      <c r="F629" s="2" t="str">
        <f>IF(F616&gt;F630,I$544,IF(F616=F630,J$544,IF(F616&lt;F630,K$544)))</f>
        <v>increasing</v>
      </c>
      <c r="H629" s="2"/>
      <c r="I629" s="2" t="s">
        <v>120</v>
      </c>
      <c r="J629" s="2" t="s">
        <v>73</v>
      </c>
      <c r="K629" s="2" t="s">
        <v>117</v>
      </c>
      <c r="L629" s="2" t="str">
        <f>F629</f>
        <v>increasing</v>
      </c>
      <c r="M629" s="2" t="s">
        <v>118</v>
      </c>
      <c r="N629" s="2"/>
      <c r="P629" s="18" t="str">
        <f>CONCATENATE(I629,J629,K629,L629,M629)</f>
        <v xml:space="preserve">and your level of addictiveness is increasing. </v>
      </c>
    </row>
    <row r="630" spans="2:18" hidden="1" x14ac:dyDescent="0.3">
      <c r="B630" s="23"/>
      <c r="C630" s="2" t="str">
        <f>IF(J130="","",J130)</f>
        <v>It’s a concerning problem</v>
      </c>
      <c r="F630" s="2">
        <f>IF($C630=B$537,E$537,IF($C630=B$538,E$538,IF($C630=B$539,E$539,IF($C630=B$540,E$540,IF($C630=B$541,E$541,IF($C630="",0))))))</f>
        <v>0.5</v>
      </c>
      <c r="G630" s="24">
        <f t="shared" si="17"/>
        <v>1</v>
      </c>
    </row>
    <row r="631" spans="2:18" hidden="1" x14ac:dyDescent="0.3">
      <c r="B631" s="23"/>
      <c r="C631" s="23"/>
      <c r="D631" s="23"/>
      <c r="E631" s="23"/>
      <c r="F631" s="23"/>
      <c r="G631" s="23"/>
      <c r="H631" s="23"/>
      <c r="I631" s="23"/>
      <c r="J631" s="23"/>
    </row>
    <row r="632" spans="2:18" hidden="1" x14ac:dyDescent="0.3">
      <c r="B632" s="69" t="str">
        <f>CONCATENATE(P625,P627,P629,P$603)</f>
        <v xml:space="preserve">Compared to last time, your level of anxiety is leveling, your level of depression is increasing, and your level of addictiveness is increasing. Stay the course for improving your wellness in the long run. </v>
      </c>
      <c r="C632" s="23"/>
      <c r="D632" s="23"/>
      <c r="E632" s="23"/>
      <c r="F632" s="23"/>
      <c r="G632" s="23"/>
      <c r="H632" s="23"/>
      <c r="I632" s="23"/>
      <c r="J632" s="23"/>
    </row>
    <row r="633" spans="2:18" hidden="1" x14ac:dyDescent="0.3">
      <c r="B633" s="69" t="str">
        <f>B619</f>
        <v>The more these levels decline, the better we are doing. Progress isn't necessarily linear. Leveling or increases may occur. An overall pattern of improvement should emerge as we stay the course.</v>
      </c>
      <c r="C633" s="17"/>
      <c r="D633" s="17"/>
      <c r="E633" s="17"/>
      <c r="F633" s="17"/>
      <c r="G633" s="17"/>
      <c r="H633" s="17"/>
      <c r="I633" s="17"/>
      <c r="J633" s="17"/>
    </row>
    <row r="634" spans="2:18" hidden="1" x14ac:dyDescent="0.3">
      <c r="B634" s="68" t="str">
        <f>IF(G624=3,B632,B633)</f>
        <v xml:space="preserve">Compared to last time, your level of anxiety is leveling, your level of depression is increasing, and your level of addictiveness is increasing. Stay the course for improving your wellness in the long run. </v>
      </c>
      <c r="C634" s="17"/>
      <c r="D634" s="17"/>
      <c r="E634" s="17"/>
      <c r="F634" s="17"/>
      <c r="G634" s="17"/>
      <c r="H634" s="17"/>
      <c r="I634" s="17"/>
      <c r="J634" s="17"/>
      <c r="K634" s="17"/>
      <c r="L634" s="17"/>
      <c r="M634" s="17"/>
      <c r="N634" s="17"/>
      <c r="O634" s="17"/>
      <c r="P634" s="17"/>
      <c r="Q634" s="17"/>
      <c r="R634" s="17"/>
    </row>
    <row r="635" spans="2:18" hidden="1" x14ac:dyDescent="0.3">
      <c r="B635" s="17"/>
      <c r="E635" s="18"/>
    </row>
    <row r="636" spans="2:18" hidden="1" x14ac:dyDescent="0.3">
      <c r="B636" s="17"/>
      <c r="E636" s="18"/>
    </row>
    <row r="637" spans="2:18" hidden="1" x14ac:dyDescent="0.3">
      <c r="B637" s="47" t="s">
        <v>77</v>
      </c>
    </row>
    <row r="638" spans="2:18" hidden="1" x14ac:dyDescent="0.3">
      <c r="B638" s="17" t="str">
        <f>B135</f>
        <v>Milestone 4</v>
      </c>
      <c r="D638" s="66">
        <f ca="1">IF(J143="",D624+7,J143)</f>
        <v>45729</v>
      </c>
      <c r="E638" s="84">
        <f ca="1">D638</f>
        <v>45729</v>
      </c>
      <c r="F638" s="66" t="str">
        <f>IF(C633&gt;C647,I638,IF(C633=C647,J638,IF(C633&lt;C647,K638)))</f>
        <v>leveling</v>
      </c>
      <c r="G638" s="24">
        <f>G640+G642+G644</f>
        <v>3</v>
      </c>
      <c r="H638" s="67"/>
      <c r="I638" s="66" t="str">
        <f>I$544</f>
        <v>increasing</v>
      </c>
      <c r="J638" s="66" t="str">
        <f t="shared" ref="J638:K638" si="18">J$544</f>
        <v>leveling</v>
      </c>
      <c r="K638" s="66" t="str">
        <f t="shared" si="18"/>
        <v>declining</v>
      </c>
    </row>
    <row r="639" spans="2:18" hidden="1" x14ac:dyDescent="0.3">
      <c r="B639" s="58" t="str">
        <f>B139</f>
        <v>Anxiety assessment 4 of 8</v>
      </c>
      <c r="E639" s="27"/>
      <c r="F639" s="2" t="str">
        <f>IF(F626&gt;F640,I$544,IF(F626=F640,J$544,IF(F626&lt;F640,K$544)))</f>
        <v>declining</v>
      </c>
      <c r="I639" s="2" t="s">
        <v>115</v>
      </c>
      <c r="J639" s="2" t="s">
        <v>116</v>
      </c>
      <c r="K639" s="2" t="s">
        <v>117</v>
      </c>
      <c r="L639" s="2" t="str">
        <f>F639</f>
        <v>declining</v>
      </c>
      <c r="M639" s="2" t="s">
        <v>121</v>
      </c>
      <c r="N639" s="2"/>
      <c r="P639" s="18" t="str">
        <f>CONCATENATE(I639,J639,K639,L639,M639)</f>
        <v xml:space="preserve">Compared to last time, your level of anxiety is declining, </v>
      </c>
    </row>
    <row r="640" spans="2:18" hidden="1" x14ac:dyDescent="0.3">
      <c r="B640" s="17"/>
      <c r="C640" s="2" t="str">
        <f>IF(J140="","",J140)</f>
        <v>It’s overwhelming my life</v>
      </c>
      <c r="F640" s="2">
        <f>IF($C640=B$523,E$523,IF($C640=B$524,E$524,IF($C640=B$525,E$525,IF($C640=B$526,E$526,IF($C640=B$527,E$527,IF($C640="",0))))))</f>
        <v>1</v>
      </c>
      <c r="G640" s="24">
        <f>IF(C640="",0,1)</f>
        <v>1</v>
      </c>
    </row>
    <row r="641" spans="2:16" hidden="1" x14ac:dyDescent="0.3">
      <c r="B641" s="58" t="str">
        <f>B141</f>
        <v>Depression assessment 4 of 8</v>
      </c>
      <c r="F641" s="2" t="str">
        <f>IF(F628&gt;F642,I$544,IF(F628=F642,J$544,IF(F628&lt;F642,K$544)))</f>
        <v>leveling</v>
      </c>
      <c r="I641" s="2" t="s">
        <v>119</v>
      </c>
      <c r="J641" s="2" t="s">
        <v>72</v>
      </c>
      <c r="K641" s="2" t="s">
        <v>117</v>
      </c>
      <c r="L641" s="2" t="str">
        <f>F641</f>
        <v>leveling</v>
      </c>
      <c r="M641" s="2" t="s">
        <v>121</v>
      </c>
      <c r="N641" s="2"/>
      <c r="P641" s="18" t="str">
        <f>CONCATENATE(I641,J641,K641,L641,M641)</f>
        <v xml:space="preserve">your level of depression is leveling, </v>
      </c>
    </row>
    <row r="642" spans="2:16" hidden="1" x14ac:dyDescent="0.3">
      <c r="B642" s="17"/>
      <c r="C642" s="2" t="str">
        <f>IF(J142="","",J142)</f>
        <v>It’s a concerning problem</v>
      </c>
      <c r="F642" s="2">
        <f>IF($C642=B$530,E$530,IF($C642=B$531,E$531,IF($C642=B$532,E$532,IF($C642=B$533,E$533,IF($C642=B$534,E$534,IF($C642="",0))))))</f>
        <v>0.5</v>
      </c>
      <c r="G642" s="24">
        <f t="shared" ref="G642:G644" si="19">IF(C642="",0,1)</f>
        <v>1</v>
      </c>
    </row>
    <row r="643" spans="2:16" hidden="1" x14ac:dyDescent="0.3">
      <c r="B643" s="58" t="str">
        <f>B143</f>
        <v>Addictiveness assessment 4 of 8</v>
      </c>
      <c r="F643" s="2" t="str">
        <f>IF(F630&gt;F644,I$544,IF(F630=F644,J$544,IF(F630&lt;F644,K$544)))</f>
        <v>declining</v>
      </c>
      <c r="H643" s="2"/>
      <c r="I643" s="2" t="s">
        <v>120</v>
      </c>
      <c r="J643" s="2" t="s">
        <v>73</v>
      </c>
      <c r="K643" s="2" t="s">
        <v>117</v>
      </c>
      <c r="L643" s="2" t="str">
        <f>F643</f>
        <v>declining</v>
      </c>
      <c r="M643" s="2" t="s">
        <v>118</v>
      </c>
      <c r="N643" s="2"/>
      <c r="P643" s="18" t="str">
        <f>CONCATENATE(I643,J643,K643,L643,M643)</f>
        <v xml:space="preserve">and your level of addictiveness is declining. </v>
      </c>
    </row>
    <row r="644" spans="2:16" hidden="1" x14ac:dyDescent="0.3">
      <c r="B644" s="17"/>
      <c r="C644" s="2" t="str">
        <f>IF(J144="","",J144)</f>
        <v>It’s consuming my focus</v>
      </c>
      <c r="F644" s="2">
        <f>IF($C644=B$537,E$537,IF($C644=B$538,E$538,IF($C644=B$539,E$539,IF($C644=B$540,E$540,IF($C644=B$541,E$541,IF($C644="",0))))))</f>
        <v>0.75</v>
      </c>
      <c r="G644" s="24">
        <f t="shared" si="19"/>
        <v>1</v>
      </c>
    </row>
    <row r="645" spans="2:16" hidden="1" x14ac:dyDescent="0.3">
      <c r="B645" s="17"/>
      <c r="C645" s="17"/>
      <c r="D645" s="17"/>
      <c r="E645" s="17"/>
      <c r="F645" s="17"/>
      <c r="G645" s="17"/>
      <c r="H645" s="17"/>
      <c r="I645" s="17"/>
      <c r="J645" s="17"/>
    </row>
    <row r="646" spans="2:16" hidden="1" x14ac:dyDescent="0.3">
      <c r="B646" s="69" t="str">
        <f>CONCATENATE(P639,P641,P643,P$603)</f>
        <v xml:space="preserve">Compared to last time, your level of anxiety is declining, your level of depression is leveling, and your level of addictiveness is declining. Stay the course for improving your wellness in the long run. </v>
      </c>
      <c r="C646" s="17"/>
      <c r="D646" s="17"/>
      <c r="E646" s="17"/>
      <c r="F646" s="17"/>
      <c r="G646" s="17"/>
      <c r="H646" s="17"/>
      <c r="I646" s="17"/>
      <c r="J646" s="17"/>
    </row>
    <row r="647" spans="2:16" hidden="1" x14ac:dyDescent="0.3">
      <c r="B647" s="69" t="str">
        <f>B633</f>
        <v>The more these levels decline, the better we are doing. Progress isn't necessarily linear. Leveling or increases may occur. An overall pattern of improvement should emerge as we stay the course.</v>
      </c>
      <c r="C647" s="69"/>
      <c r="D647" s="17"/>
      <c r="E647" s="17"/>
      <c r="F647" s="17"/>
      <c r="G647" s="17"/>
      <c r="H647" s="17"/>
      <c r="I647" s="17"/>
      <c r="J647" s="17"/>
    </row>
    <row r="648" spans="2:16" hidden="1" x14ac:dyDescent="0.3">
      <c r="B648" s="68" t="str">
        <f>IF(G638=3,B646,B647)</f>
        <v xml:space="preserve">Compared to last time, your level of anxiety is declining, your level of depression is leveling, and your level of addictiveness is declining. Stay the course for improving your wellness in the long run. </v>
      </c>
      <c r="C648" s="17"/>
      <c r="D648" s="17"/>
      <c r="E648" s="17"/>
      <c r="F648" s="17"/>
      <c r="G648" s="17"/>
      <c r="H648" s="17"/>
      <c r="I648" s="17"/>
      <c r="J648" s="17"/>
      <c r="K648" s="17"/>
      <c r="L648" s="17"/>
      <c r="M648" s="17"/>
      <c r="N648" s="17"/>
      <c r="O648" s="17"/>
      <c r="P648" s="17"/>
    </row>
    <row r="649" spans="2:16" hidden="1" x14ac:dyDescent="0.3">
      <c r="B649" s="17"/>
      <c r="E649" s="18"/>
    </row>
    <row r="650" spans="2:16" hidden="1" x14ac:dyDescent="0.3">
      <c r="B650" s="17"/>
      <c r="E650" s="18"/>
    </row>
    <row r="651" spans="2:16" hidden="1" x14ac:dyDescent="0.3">
      <c r="B651" s="47" t="s">
        <v>77</v>
      </c>
    </row>
    <row r="652" spans="2:16" hidden="1" x14ac:dyDescent="0.3">
      <c r="B652" s="17" t="str">
        <f>B149</f>
        <v>Milestone 5</v>
      </c>
      <c r="D652" s="66">
        <f ca="1">IF(J165="",D638+7,J165)</f>
        <v>45736</v>
      </c>
      <c r="E652" s="84">
        <f ca="1">D652</f>
        <v>45736</v>
      </c>
      <c r="F652" s="66" t="str">
        <f>IF(C647&gt;C661,I652,IF(C647=C661,J652,IF(C647&lt;C661,K652)))</f>
        <v>leveling</v>
      </c>
      <c r="G652" s="24">
        <f>G654+G656+G658</f>
        <v>3</v>
      </c>
      <c r="H652" s="67"/>
      <c r="I652" s="66" t="str">
        <f>I$544</f>
        <v>increasing</v>
      </c>
      <c r="J652" s="66" t="str">
        <f t="shared" ref="J652:K652" si="20">J$544</f>
        <v>leveling</v>
      </c>
      <c r="K652" s="66" t="str">
        <f t="shared" si="20"/>
        <v>declining</v>
      </c>
    </row>
    <row r="653" spans="2:16" hidden="1" x14ac:dyDescent="0.3">
      <c r="B653" s="58" t="str">
        <f>B153</f>
        <v>Anxiety assessment 5 of 8</v>
      </c>
      <c r="E653" s="27"/>
      <c r="F653" s="2" t="str">
        <f>IF(F640&gt;F654,I$544,IF(F640=F654,J$544,IF(F640&lt;F654,K$544)))</f>
        <v>increasing</v>
      </c>
      <c r="I653" s="2" t="s">
        <v>115</v>
      </c>
      <c r="J653" s="2" t="s">
        <v>116</v>
      </c>
      <c r="K653" s="2" t="s">
        <v>117</v>
      </c>
      <c r="L653" s="2" t="str">
        <f>F653</f>
        <v>increasing</v>
      </c>
      <c r="M653" s="2" t="s">
        <v>121</v>
      </c>
      <c r="N653" s="2"/>
      <c r="P653" s="18" t="str">
        <f>CONCATENATE(I653,J653,K653,L653,M653)</f>
        <v xml:space="preserve">Compared to last time, your level of anxiety is increasing, </v>
      </c>
    </row>
    <row r="654" spans="2:16" hidden="1" x14ac:dyDescent="0.3">
      <c r="B654" s="17"/>
      <c r="C654" s="2" t="str">
        <f>IF(J154="","",J154)</f>
        <v>It’s consuming my focus</v>
      </c>
      <c r="F654" s="2">
        <f>IF($C654=B$523,E$523,IF($C654=B$524,E$524,IF($C654=B$525,E$525,IF($C654=B$526,E$526,IF($C654=B$527,E$527,IF($C654="",0))))))</f>
        <v>0.75</v>
      </c>
      <c r="G654" s="24">
        <f>IF(C654="",0,1)</f>
        <v>1</v>
      </c>
    </row>
    <row r="655" spans="2:16" hidden="1" x14ac:dyDescent="0.3">
      <c r="B655" s="58" t="str">
        <f>B155</f>
        <v>Depression assessment 5 of 8</v>
      </c>
      <c r="F655" s="2" t="str">
        <f>IF(F642&gt;F656,I$544,IF(F642=F656,J$544,IF(F642&lt;F656,K$544)))</f>
        <v>increasing</v>
      </c>
      <c r="H655" s="2"/>
      <c r="I655" s="2" t="s">
        <v>119</v>
      </c>
      <c r="J655" s="2" t="s">
        <v>72</v>
      </c>
      <c r="K655" s="2" t="s">
        <v>117</v>
      </c>
      <c r="L655" s="2" t="str">
        <f>F655</f>
        <v>increasing</v>
      </c>
      <c r="M655" s="2" t="s">
        <v>121</v>
      </c>
      <c r="N655" s="2"/>
      <c r="P655" s="18" t="str">
        <f>CONCATENATE(I655,J655,K655,L655,M655)</f>
        <v xml:space="preserve">your level of depression is increasing, </v>
      </c>
    </row>
    <row r="656" spans="2:16" hidden="1" x14ac:dyDescent="0.3">
      <c r="B656" s="17"/>
      <c r="C656" s="2" t="str">
        <f>IF(J156="","",J156)</f>
        <v>It’s at a manageable level</v>
      </c>
      <c r="F656" s="2">
        <f>IF($C656=B$530,E$530,IF($C656=B$531,E$531,IF($C656=B$532,E$532,IF($C656=B$533,E$533,IF($C656=B$534,E$534,IF($C656="",0))))))</f>
        <v>0.25</v>
      </c>
      <c r="G656" s="24">
        <f>IF(C656="",0,1)</f>
        <v>1</v>
      </c>
    </row>
    <row r="657" spans="2:16" hidden="1" x14ac:dyDescent="0.3">
      <c r="B657" s="58" t="str">
        <f>B157</f>
        <v>Addictiveness assessment 5 of 8</v>
      </c>
      <c r="F657" s="2" t="str">
        <f>IF(F644&gt;F658,I$544,IF(F644=F658,J$544,IF(F644&lt;F658,K$544)))</f>
        <v>increasing</v>
      </c>
      <c r="H657" s="2"/>
      <c r="I657" s="2" t="s">
        <v>120</v>
      </c>
      <c r="J657" s="2" t="s">
        <v>73</v>
      </c>
      <c r="K657" s="2" t="s">
        <v>117</v>
      </c>
      <c r="L657" s="2" t="str">
        <f>F657</f>
        <v>increasing</v>
      </c>
      <c r="M657" s="2" t="s">
        <v>118</v>
      </c>
      <c r="N657" s="2"/>
      <c r="P657" s="18" t="str">
        <f>CONCATENATE(I657,J657,K657,L657,M657)</f>
        <v xml:space="preserve">and your level of addictiveness is increasing. </v>
      </c>
    </row>
    <row r="658" spans="2:16" hidden="1" x14ac:dyDescent="0.3">
      <c r="B658" s="17"/>
      <c r="C658" s="2" t="str">
        <f>IF(J158="","",J158)</f>
        <v>It’s at a manageable level</v>
      </c>
      <c r="F658" s="2">
        <f>IF($C658=B$537,E$537,IF($C658=B$538,E$538,IF($C658=B$539,E$539,IF($C658=B$540,E$540,IF($C658=B$541,E$541,IF($C658="",0))))))</f>
        <v>0.25</v>
      </c>
      <c r="G658" s="24">
        <f>IF(C658="",0,1)</f>
        <v>1</v>
      </c>
    </row>
    <row r="659" spans="2:16" hidden="1" x14ac:dyDescent="0.3">
      <c r="B659" s="17"/>
      <c r="C659" s="17"/>
      <c r="D659" s="17"/>
      <c r="E659" s="17"/>
      <c r="F659" s="17"/>
      <c r="G659" s="17"/>
      <c r="H659" s="17"/>
      <c r="I659" s="17"/>
    </row>
    <row r="660" spans="2:16" hidden="1" x14ac:dyDescent="0.3">
      <c r="B660" s="69" t="str">
        <f>CONCATENATE(P653,P655,P657,P$603)</f>
        <v xml:space="preserve">Compared to last time, your level of anxiety is increasing, your level of depression is increasing, and your level of addictiveness is increasing. Stay the course for improving your wellness in the long run. </v>
      </c>
      <c r="C660" s="17"/>
      <c r="D660" s="17"/>
      <c r="E660" s="17"/>
      <c r="F660" s="17"/>
      <c r="G660" s="17"/>
      <c r="H660" s="17"/>
      <c r="I660" s="17"/>
    </row>
    <row r="661" spans="2:16" hidden="1" x14ac:dyDescent="0.3">
      <c r="B661" s="69" t="str">
        <f>B647</f>
        <v>The more these levels decline, the better we are doing. Progress isn't necessarily linear. Leveling or increases may occur. An overall pattern of improvement should emerge as we stay the course.</v>
      </c>
      <c r="C661" s="17"/>
      <c r="D661" s="17"/>
      <c r="E661" s="17"/>
      <c r="F661" s="17"/>
      <c r="G661" s="17"/>
      <c r="H661" s="17"/>
      <c r="I661" s="17"/>
    </row>
    <row r="662" spans="2:16" hidden="1" x14ac:dyDescent="0.3">
      <c r="B662" s="68" t="str">
        <f>IF(G652=3,B660,B661)</f>
        <v xml:space="preserve">Compared to last time, your level of anxiety is increasing, your level of depression is increasing, and your level of addictiveness is increasing. Stay the course for improving your wellness in the long run. </v>
      </c>
      <c r="C662" s="17"/>
      <c r="D662" s="17"/>
      <c r="E662" s="17"/>
      <c r="F662" s="17"/>
      <c r="G662" s="17"/>
      <c r="H662" s="17"/>
      <c r="I662" s="17"/>
      <c r="J662" s="17"/>
      <c r="K662" s="17"/>
      <c r="L662" s="17"/>
      <c r="M662" s="17"/>
      <c r="N662" s="17"/>
      <c r="O662" s="17"/>
    </row>
    <row r="663" spans="2:16" hidden="1" x14ac:dyDescent="0.3">
      <c r="B663" s="17"/>
    </row>
    <row r="664" spans="2:16" hidden="1" x14ac:dyDescent="0.3">
      <c r="B664" s="17"/>
    </row>
    <row r="665" spans="2:16" hidden="1" x14ac:dyDescent="0.3">
      <c r="B665" s="47" t="s">
        <v>77</v>
      </c>
    </row>
    <row r="666" spans="2:16" hidden="1" x14ac:dyDescent="0.3">
      <c r="B666" s="17" t="str">
        <f>B163</f>
        <v>Milestone 6</v>
      </c>
      <c r="D666" s="66">
        <f ca="1">IF(J179="",D652+7,J179)</f>
        <v>45743</v>
      </c>
      <c r="E666" s="84">
        <f ca="1">D666</f>
        <v>45743</v>
      </c>
      <c r="F666" s="66" t="str">
        <f>IF(C661&gt;C675,I666,IF(C661=C675,J666,IF(C661&lt;C675,K666)))</f>
        <v>leveling</v>
      </c>
      <c r="G666" s="24">
        <f>G668+G670+G672</f>
        <v>3</v>
      </c>
      <c r="H666" s="67"/>
      <c r="I666" s="66" t="str">
        <f>I$544</f>
        <v>increasing</v>
      </c>
      <c r="J666" s="66" t="str">
        <f t="shared" ref="J666:K666" si="21">J$544</f>
        <v>leveling</v>
      </c>
      <c r="K666" s="66" t="str">
        <f t="shared" si="21"/>
        <v>declining</v>
      </c>
    </row>
    <row r="667" spans="2:16" hidden="1" x14ac:dyDescent="0.3">
      <c r="B667" s="58" t="str">
        <f>B167</f>
        <v>Anxiety assessment 6 of 8</v>
      </c>
      <c r="E667" s="27"/>
      <c r="F667" s="2" t="str">
        <f>IF(F654&gt;F668,I$544,IF(F654=F668,J$544,IF(F654&lt;F668,K$544)))</f>
        <v>increasing</v>
      </c>
      <c r="I667" s="2" t="s">
        <v>115</v>
      </c>
      <c r="J667" s="2" t="s">
        <v>116</v>
      </c>
      <c r="K667" s="2" t="s">
        <v>117</v>
      </c>
      <c r="L667" s="2" t="str">
        <f>F667</f>
        <v>increasing</v>
      </c>
      <c r="M667" s="2" t="s">
        <v>121</v>
      </c>
      <c r="N667" s="2"/>
      <c r="P667" s="18" t="str">
        <f>CONCATENATE(I667,J667,K667,L667,M667)</f>
        <v xml:space="preserve">Compared to last time, your level of anxiety is increasing, </v>
      </c>
    </row>
    <row r="668" spans="2:16" hidden="1" x14ac:dyDescent="0.3">
      <c r="B668" s="17"/>
      <c r="C668" s="2" t="str">
        <f>IF(J168="","",J168)</f>
        <v>It’s at a manageable level</v>
      </c>
      <c r="F668" s="2">
        <f>IF($C668=B$523,E$523,IF($C668=B$524,E$524,IF($C668=B$525,E$525,IF($C668=B$526,E$526,IF($C668=B$527,E$527,IF($C668="",0))))))</f>
        <v>0.25</v>
      </c>
      <c r="G668" s="24">
        <f>IF(C668="",0,1)</f>
        <v>1</v>
      </c>
    </row>
    <row r="669" spans="2:16" hidden="1" x14ac:dyDescent="0.3">
      <c r="B669" s="58" t="str">
        <f>B169</f>
        <v>Depression assessment 6 of 8</v>
      </c>
      <c r="F669" s="2" t="str">
        <f>IF(F656&gt;F670,I$544,IF(F656=F670,J$544,IF(F656&lt;F670,K$544)))</f>
        <v>declining</v>
      </c>
      <c r="H669" s="2"/>
      <c r="I669" s="2" t="s">
        <v>119</v>
      </c>
      <c r="J669" s="2" t="s">
        <v>72</v>
      </c>
      <c r="K669" s="2" t="s">
        <v>117</v>
      </c>
      <c r="L669" s="2" t="str">
        <f>F669</f>
        <v>declining</v>
      </c>
      <c r="M669" s="2" t="s">
        <v>121</v>
      </c>
      <c r="N669" s="2"/>
      <c r="P669" s="18" t="str">
        <f>CONCATENATE(I669,J669,K669,L669,M669)</f>
        <v xml:space="preserve">your level of depression is declining, </v>
      </c>
    </row>
    <row r="670" spans="2:16" hidden="1" x14ac:dyDescent="0.3">
      <c r="B670" s="17"/>
      <c r="C670" s="2" t="str">
        <f>IF(J170="","",J170)</f>
        <v>It’s a concerning problem</v>
      </c>
      <c r="F670" s="2">
        <f>IF($C670=B$530,E$530,IF($C670=B$531,E$531,IF($C670=B$532,E$532,IF($C670=B$533,E$533,IF($C670=B$534,E$534,IF($C670="",0))))))</f>
        <v>0.5</v>
      </c>
      <c r="G670" s="24">
        <f>IF(C670="",0,1)</f>
        <v>1</v>
      </c>
    </row>
    <row r="671" spans="2:16" hidden="1" x14ac:dyDescent="0.3">
      <c r="B671" s="58" t="str">
        <f>B171</f>
        <v>Addictiveness assessment 6 of 8</v>
      </c>
      <c r="F671" s="2" t="str">
        <f>IF(F658&gt;F672,I$544,IF(F658=F672,J$544,IF(F658&lt;F672,K$544)))</f>
        <v>leveling</v>
      </c>
      <c r="H671" s="2"/>
      <c r="I671" s="2" t="s">
        <v>120</v>
      </c>
      <c r="J671" s="2" t="s">
        <v>73</v>
      </c>
      <c r="K671" s="2" t="s">
        <v>117</v>
      </c>
      <c r="L671" s="2" t="str">
        <f>F671</f>
        <v>leveling</v>
      </c>
      <c r="M671" s="2" t="s">
        <v>118</v>
      </c>
      <c r="N671" s="2"/>
      <c r="P671" s="18" t="str">
        <f>CONCATENATE(I671,J671,K671,L671,M671)</f>
        <v xml:space="preserve">and your level of addictiveness is leveling. </v>
      </c>
    </row>
    <row r="672" spans="2:16" hidden="1" x14ac:dyDescent="0.3">
      <c r="B672" s="17"/>
      <c r="C672" s="2" t="str">
        <f>IF(J172="","",J172)</f>
        <v>It’s at a manageable level</v>
      </c>
      <c r="F672" s="2">
        <f>IF($C672=B$537,E$537,IF($C672=B$538,E$538,IF($C672=B$539,E$539,IF($C672=B$540,E$540,IF($C672=B$541,E$541,IF($C672="",0))))))</f>
        <v>0.25</v>
      </c>
      <c r="G672" s="24">
        <f>IF(C672="",0,1)</f>
        <v>1</v>
      </c>
    </row>
    <row r="673" spans="2:16" hidden="1" x14ac:dyDescent="0.3">
      <c r="B673" s="17"/>
      <c r="C673" s="17"/>
      <c r="D673" s="17"/>
      <c r="E673" s="17"/>
      <c r="F673" s="17"/>
      <c r="G673" s="17"/>
      <c r="H673" s="17"/>
      <c r="I673" s="17"/>
      <c r="J673" s="17"/>
      <c r="K673" s="17"/>
    </row>
    <row r="674" spans="2:16" hidden="1" x14ac:dyDescent="0.3">
      <c r="B674" s="69" t="str">
        <f>CONCATENATE(P667,P669,P671,P$603)</f>
        <v xml:space="preserve">Compared to last time, your level of anxiety is increasing, your level of depression is declining, and your level of addictiveness is leveling. Stay the course for improving your wellness in the long run. </v>
      </c>
      <c r="C674" s="17"/>
      <c r="D674" s="17"/>
      <c r="E674" s="17"/>
      <c r="F674" s="17"/>
      <c r="G674" s="17"/>
      <c r="H674" s="17"/>
      <c r="I674" s="17"/>
      <c r="J674" s="17"/>
      <c r="K674" s="17"/>
    </row>
    <row r="675" spans="2:16" hidden="1" x14ac:dyDescent="0.3">
      <c r="B675" s="69" t="str">
        <f>B661</f>
        <v>The more these levels decline, the better we are doing. Progress isn't necessarily linear. Leveling or increases may occur. An overall pattern of improvement should emerge as we stay the course.</v>
      </c>
      <c r="C675" s="17"/>
      <c r="D675" s="17"/>
      <c r="E675" s="17"/>
      <c r="F675" s="17"/>
      <c r="G675" s="17"/>
      <c r="H675" s="17"/>
      <c r="I675" s="17"/>
      <c r="J675" s="17"/>
      <c r="K675" s="17"/>
    </row>
    <row r="676" spans="2:16" hidden="1" x14ac:dyDescent="0.3">
      <c r="B676" s="68" t="str">
        <f>IF(G666=3,B674,B675)</f>
        <v xml:space="preserve">Compared to last time, your level of anxiety is increasing, your level of depression is declining, and your level of addictiveness is leveling. Stay the course for improving your wellness in the long run. </v>
      </c>
      <c r="C676" s="17"/>
      <c r="D676" s="17"/>
      <c r="E676" s="17"/>
      <c r="F676" s="17"/>
      <c r="G676" s="17"/>
      <c r="H676" s="17"/>
      <c r="I676" s="17"/>
      <c r="J676" s="17"/>
      <c r="K676" s="17"/>
      <c r="L676" s="17"/>
      <c r="M676" s="17"/>
      <c r="N676" s="17"/>
      <c r="O676" s="17"/>
    </row>
    <row r="677" spans="2:16" hidden="1" x14ac:dyDescent="0.3">
      <c r="B677" s="17"/>
    </row>
    <row r="678" spans="2:16" hidden="1" x14ac:dyDescent="0.3">
      <c r="B678" s="17"/>
    </row>
    <row r="679" spans="2:16" hidden="1" x14ac:dyDescent="0.3">
      <c r="B679" s="47" t="s">
        <v>77</v>
      </c>
    </row>
    <row r="680" spans="2:16" hidden="1" x14ac:dyDescent="0.3">
      <c r="B680" s="17" t="str">
        <f>B177</f>
        <v>Milestone 7</v>
      </c>
      <c r="D680" s="66">
        <f ca="1">IF(J193="",D666+7,J193)</f>
        <v>45750</v>
      </c>
      <c r="E680" s="84">
        <f ca="1">D680</f>
        <v>45750</v>
      </c>
      <c r="F680" s="66" t="str">
        <f>IF(C675&gt;C689,I680,IF(C675=C689,J680,IF(C675&lt;C689,K680)))</f>
        <v>leveling</v>
      </c>
      <c r="G680" s="24">
        <f>G682+G684+G686</f>
        <v>3</v>
      </c>
      <c r="H680" s="67"/>
      <c r="I680" s="66" t="str">
        <f>I$544</f>
        <v>increasing</v>
      </c>
      <c r="J680" s="66" t="str">
        <f t="shared" ref="J680:K694" si="22">J$544</f>
        <v>leveling</v>
      </c>
      <c r="K680" s="66" t="str">
        <f t="shared" si="22"/>
        <v>declining</v>
      </c>
    </row>
    <row r="681" spans="2:16" hidden="1" x14ac:dyDescent="0.3">
      <c r="B681" s="58" t="str">
        <f>B181</f>
        <v>Anxiety assessment 7 of 8</v>
      </c>
      <c r="E681" s="27"/>
      <c r="F681" s="2" t="str">
        <f>IF(F668&gt;F682,I$544,IF(F668=F682,J$544,IF(F668&lt;F682,K$544)))</f>
        <v>leveling</v>
      </c>
      <c r="I681" s="2" t="s">
        <v>115</v>
      </c>
      <c r="J681" s="2" t="s">
        <v>116</v>
      </c>
      <c r="K681" s="2" t="s">
        <v>117</v>
      </c>
      <c r="L681" s="2" t="str">
        <f>F681</f>
        <v>leveling</v>
      </c>
      <c r="M681" s="2" t="s">
        <v>121</v>
      </c>
      <c r="N681" s="2"/>
      <c r="P681" s="18" t="str">
        <f>CONCATENATE(I681,J681,K681,L681,M681)</f>
        <v xml:space="preserve">Compared to last time, your level of anxiety is leveling, </v>
      </c>
    </row>
    <row r="682" spans="2:16" hidden="1" x14ac:dyDescent="0.3">
      <c r="B682" s="17"/>
      <c r="C682" s="2" t="str">
        <f>IF(J182="","",J182)</f>
        <v>It’s at a manageable level</v>
      </c>
      <c r="F682" s="2">
        <f>IF($C682=B$523,E$523,IF($C682=B$524,E$524,IF($C682=B$525,E$525,IF($C682=B$526,E$526,IF($C682=B$527,E$527,IF($C682="",0))))))</f>
        <v>0.25</v>
      </c>
      <c r="G682" s="24">
        <f>IF(C682="",0,1)</f>
        <v>1</v>
      </c>
    </row>
    <row r="683" spans="2:16" hidden="1" x14ac:dyDescent="0.3">
      <c r="B683" s="58" t="str">
        <f>B183</f>
        <v>Depression assessment 7 of 8</v>
      </c>
      <c r="F683" s="2" t="str">
        <f>IF(F670&gt;F684,I$544,IF(F670=F684,J$544,IF(F670&lt;F684,K$544)))</f>
        <v>increasing</v>
      </c>
      <c r="H683" s="2"/>
      <c r="I683" s="2" t="s">
        <v>119</v>
      </c>
      <c r="J683" s="2" t="s">
        <v>72</v>
      </c>
      <c r="K683" s="2" t="s">
        <v>117</v>
      </c>
      <c r="L683" s="2" t="str">
        <f>F683</f>
        <v>increasing</v>
      </c>
      <c r="M683" s="2" t="s">
        <v>121</v>
      </c>
      <c r="N683" s="2"/>
      <c r="P683" s="18" t="str">
        <f>CONCATENATE(I683,J683,K683,L683,M683)</f>
        <v xml:space="preserve">your level of depression is increasing, </v>
      </c>
    </row>
    <row r="684" spans="2:16" hidden="1" x14ac:dyDescent="0.3">
      <c r="B684" s="17"/>
      <c r="C684" s="2" t="str">
        <f>IF(J184="","",J184)</f>
        <v>I don’t feel depressed at all</v>
      </c>
      <c r="F684" s="2">
        <f>IF($C684=B$530,E$530,IF($C684=B$531,E$531,IF($C684=B$532,E$532,IF($C684=B$533,E$533,IF($C684=B$534,E$534,IF($C684="",0))))))</f>
        <v>1E-3</v>
      </c>
      <c r="G684" s="24">
        <f>IF(C684="",0,1)</f>
        <v>1</v>
      </c>
    </row>
    <row r="685" spans="2:16" hidden="1" x14ac:dyDescent="0.3">
      <c r="B685" s="58" t="str">
        <f>B185</f>
        <v>Addictiveness assessment 7 of 8</v>
      </c>
      <c r="F685" s="2" t="str">
        <f>IF(F672&gt;F686,I$544,IF(F672=F686,J$544,IF(F672&lt;F686,K$544)))</f>
        <v>increasing</v>
      </c>
      <c r="H685" s="2"/>
      <c r="I685" s="2" t="s">
        <v>120</v>
      </c>
      <c r="J685" s="2" t="s">
        <v>73</v>
      </c>
      <c r="K685" s="2" t="s">
        <v>117</v>
      </c>
      <c r="L685" s="2" t="str">
        <f>F685</f>
        <v>increasing</v>
      </c>
      <c r="M685" s="2" t="s">
        <v>118</v>
      </c>
      <c r="N685" s="2"/>
      <c r="P685" s="18" t="str">
        <f>CONCATENATE(I685,J685,K685,L685,M685)</f>
        <v xml:space="preserve">and your level of addictiveness is increasing. </v>
      </c>
    </row>
    <row r="686" spans="2:16" hidden="1" x14ac:dyDescent="0.3">
      <c r="B686" s="17"/>
      <c r="C686" s="2" t="str">
        <f>IF(J186="","",J186)</f>
        <v>I have no compulsive cravings</v>
      </c>
      <c r="F686" s="2">
        <f>IF($C686=B$537,E$537,IF($C686=B$538,E$538,IF($C686=B$539,E$539,IF($C686=B$540,E$540,IF($C686=B$541,E$541,IF($C686="",0))))))</f>
        <v>1E-3</v>
      </c>
      <c r="G686" s="24">
        <f>IF(C686="",0,1)</f>
        <v>1</v>
      </c>
    </row>
    <row r="687" spans="2:16" hidden="1" x14ac:dyDescent="0.3">
      <c r="B687" s="17"/>
      <c r="C687" s="17"/>
      <c r="D687" s="17"/>
      <c r="E687" s="17"/>
      <c r="F687" s="17"/>
      <c r="G687" s="17"/>
      <c r="H687" s="17"/>
      <c r="I687" s="17"/>
      <c r="J687" s="17"/>
      <c r="K687" s="17"/>
      <c r="L687" s="17"/>
    </row>
    <row r="688" spans="2:16" hidden="1" x14ac:dyDescent="0.3">
      <c r="B688" s="69" t="str">
        <f>CONCATENATE(P681,P683,P685,P$603)</f>
        <v xml:space="preserve">Compared to last time, your level of anxiety is leveling, your level of depression is increasing, and your level of addictiveness is increasing. Stay the course for improving your wellness in the long run. </v>
      </c>
      <c r="C688" s="17"/>
      <c r="D688" s="17"/>
      <c r="E688" s="17"/>
      <c r="F688" s="17"/>
      <c r="G688" s="17"/>
      <c r="H688" s="17"/>
      <c r="I688" s="17"/>
      <c r="J688" s="17"/>
      <c r="K688" s="17"/>
      <c r="L688" s="17"/>
    </row>
    <row r="689" spans="2:16" hidden="1" x14ac:dyDescent="0.3">
      <c r="B689" s="69" t="str">
        <f>B675</f>
        <v>The more these levels decline, the better we are doing. Progress isn't necessarily linear. Leveling or increases may occur. An overall pattern of improvement should emerge as we stay the course.</v>
      </c>
      <c r="C689" s="17"/>
      <c r="D689" s="17"/>
      <c r="E689" s="17"/>
      <c r="F689" s="17"/>
      <c r="G689" s="17"/>
      <c r="H689" s="17"/>
      <c r="I689" s="17"/>
      <c r="J689" s="17"/>
      <c r="K689" s="17"/>
      <c r="L689" s="17"/>
    </row>
    <row r="690" spans="2:16" hidden="1" x14ac:dyDescent="0.3">
      <c r="B690" s="68" t="str">
        <f>IF(G680=3,B688,B689)</f>
        <v xml:space="preserve">Compared to last time, your level of anxiety is leveling, your level of depression is increasing, and your level of addictiveness is increasing. Stay the course for improving your wellness in the long run. </v>
      </c>
      <c r="C690" s="17"/>
      <c r="D690" s="17"/>
      <c r="E690" s="17"/>
      <c r="F690" s="17"/>
      <c r="G690" s="17"/>
      <c r="H690" s="17"/>
      <c r="I690" s="17"/>
      <c r="J690" s="17"/>
      <c r="K690" s="17"/>
      <c r="L690" s="17"/>
      <c r="M690" s="17"/>
      <c r="N690" s="17"/>
      <c r="O690" s="17"/>
    </row>
    <row r="691" spans="2:16" hidden="1" x14ac:dyDescent="0.3">
      <c r="B691" s="17"/>
    </row>
    <row r="692" spans="2:16" hidden="1" x14ac:dyDescent="0.3">
      <c r="B692" s="17"/>
    </row>
    <row r="693" spans="2:16" hidden="1" x14ac:dyDescent="0.3">
      <c r="B693" s="47" t="s">
        <v>77</v>
      </c>
    </row>
    <row r="694" spans="2:16" hidden="1" x14ac:dyDescent="0.3">
      <c r="B694" s="17" t="str">
        <f>B191</f>
        <v>Milestone 8</v>
      </c>
      <c r="D694" s="66">
        <f ca="1">IF(J207="",D680+7,J207)</f>
        <v>45757</v>
      </c>
      <c r="E694" s="84">
        <f ca="1">D694</f>
        <v>45757</v>
      </c>
      <c r="F694" s="66" t="str">
        <f>IF(C689&gt;C703,I694,IF(C689=C703,J694,IF(C689&lt;C703,K694)))</f>
        <v>leveling</v>
      </c>
      <c r="G694" s="24">
        <f>G696+G698+G700</f>
        <v>3</v>
      </c>
      <c r="H694" s="67"/>
      <c r="I694" s="66" t="str">
        <f>I$544</f>
        <v>increasing</v>
      </c>
      <c r="J694" s="66" t="str">
        <f t="shared" si="22"/>
        <v>leveling</v>
      </c>
      <c r="K694" s="66" t="str">
        <f t="shared" si="22"/>
        <v>declining</v>
      </c>
    </row>
    <row r="695" spans="2:16" hidden="1" x14ac:dyDescent="0.3">
      <c r="B695" s="58" t="str">
        <f>B195</f>
        <v>Anxiety assessment 8 of 8</v>
      </c>
      <c r="E695" s="27"/>
      <c r="F695" s="2" t="str">
        <f>IF(F682&gt;F696,I$544,IF(F682=F696,J$544,IF(F682&lt;F696,K$544)))</f>
        <v>increasing</v>
      </c>
      <c r="I695" s="2" t="s">
        <v>115</v>
      </c>
      <c r="J695" s="2" t="s">
        <v>116</v>
      </c>
      <c r="K695" s="2" t="s">
        <v>117</v>
      </c>
      <c r="L695" s="2" t="str">
        <f>F695</f>
        <v>increasing</v>
      </c>
      <c r="M695" s="2" t="s">
        <v>121</v>
      </c>
      <c r="N695" s="2"/>
      <c r="P695" s="18" t="str">
        <f>CONCATENATE(I695,J695,K695,L695,M695)</f>
        <v xml:space="preserve">Compared to last time, your level of anxiety is increasing, </v>
      </c>
    </row>
    <row r="696" spans="2:16" hidden="1" x14ac:dyDescent="0.3">
      <c r="B696" s="17"/>
      <c r="C696" s="2" t="str">
        <f>IF(J196="","",J196)</f>
        <v>I don’t feel anxious at all</v>
      </c>
      <c r="F696" s="2">
        <f>IF($C696=B$523,E$523,IF($C696=B$524,E$524,IF($C696=B$525,E$525,IF($C696=B$526,E$526,IF($C696=B$527,E$527,IF($C696="",0))))))</f>
        <v>1E-3</v>
      </c>
      <c r="G696" s="24">
        <f>IF(C696="",0,1)</f>
        <v>1</v>
      </c>
    </row>
    <row r="697" spans="2:16" hidden="1" x14ac:dyDescent="0.3">
      <c r="B697" s="58" t="str">
        <f>B197</f>
        <v>Depression assessment 8 of 8</v>
      </c>
      <c r="F697" s="2" t="str">
        <f>IF(F684&gt;F698,I$544,IF(F684=F698,J$544,IF(F684&lt;F698,K$544)))</f>
        <v>declining</v>
      </c>
      <c r="H697" s="2"/>
      <c r="I697" s="2" t="s">
        <v>119</v>
      </c>
      <c r="J697" s="2" t="s">
        <v>72</v>
      </c>
      <c r="K697" s="2" t="s">
        <v>117</v>
      </c>
      <c r="L697" s="2" t="str">
        <f>F697</f>
        <v>declining</v>
      </c>
      <c r="M697" s="2" t="s">
        <v>121</v>
      </c>
      <c r="N697" s="2"/>
      <c r="P697" s="18" t="str">
        <f>CONCATENATE(I697,J697,K697,L697,M697)</f>
        <v xml:space="preserve">your level of depression is declining, </v>
      </c>
    </row>
    <row r="698" spans="2:16" hidden="1" x14ac:dyDescent="0.3">
      <c r="B698" s="17"/>
      <c r="C698" s="2" t="str">
        <f>IF(J198="","",J198)</f>
        <v>It’s at a manageable level</v>
      </c>
      <c r="F698" s="2">
        <f>IF($C698=B$530,E$530,IF($C698=B$531,E$531,IF($C698=B$532,E$532,IF($C698=B$533,E$533,IF($C698=B$534,E$534,IF($C698="",0))))))</f>
        <v>0.25</v>
      </c>
      <c r="G698" s="24">
        <f>IF(C698="",0,1)</f>
        <v>1</v>
      </c>
    </row>
    <row r="699" spans="2:16" hidden="1" x14ac:dyDescent="0.3">
      <c r="B699" s="58" t="str">
        <f>B199</f>
        <v>Addictiveness assessment 8 of 8</v>
      </c>
      <c r="F699" s="2" t="str">
        <f>IF(F686&gt;F700,I$544,IF(F686=F700,J$544,IF(F686&lt;F700,K$544)))</f>
        <v>declining</v>
      </c>
      <c r="H699" s="2"/>
      <c r="I699" s="2" t="s">
        <v>120</v>
      </c>
      <c r="J699" s="2" t="s">
        <v>73</v>
      </c>
      <c r="K699" s="2" t="s">
        <v>117</v>
      </c>
      <c r="L699" s="2" t="str">
        <f>F699</f>
        <v>declining</v>
      </c>
      <c r="M699" s="2" t="s">
        <v>118</v>
      </c>
      <c r="N699" s="2"/>
      <c r="P699" s="18" t="str">
        <f>CONCATENATE(I699,J699,K699,L699,M699)</f>
        <v xml:space="preserve">and your level of addictiveness is declining. </v>
      </c>
    </row>
    <row r="700" spans="2:16" hidden="1" x14ac:dyDescent="0.3">
      <c r="B700" s="17"/>
      <c r="C700" s="2" t="str">
        <f>IF(J200="","",J200)</f>
        <v>It’s at a manageable level</v>
      </c>
      <c r="F700" s="2">
        <f>IF($C700=B$537,E$537,IF($C700=B$538,E$538,IF($C700=B$539,E$539,IF($C700=B$540,E$540,IF($C700=B$541,E$541,IF($C700="",0))))))</f>
        <v>0.25</v>
      </c>
      <c r="G700" s="24">
        <f>IF(C700="",0,1)</f>
        <v>1</v>
      </c>
    </row>
    <row r="701" spans="2:16" hidden="1" x14ac:dyDescent="0.3">
      <c r="B701" s="17"/>
      <c r="C701" s="17"/>
      <c r="D701" s="17"/>
      <c r="E701" s="17"/>
      <c r="G701" s="17"/>
      <c r="H701" s="17"/>
      <c r="I701" s="17"/>
      <c r="J701" s="17"/>
    </row>
    <row r="702" spans="2:16" hidden="1" x14ac:dyDescent="0.3">
      <c r="B702" s="69" t="str">
        <f>CONCATENATE(P695,P697,P699,P$603)</f>
        <v xml:space="preserve">Compared to last time, your level of anxiety is increasing, your level of depression is declining, and your level of addictiveness is declining. Stay the course for improving your wellness in the long run. </v>
      </c>
      <c r="C702" s="17"/>
      <c r="D702" s="17"/>
      <c r="E702" s="17"/>
      <c r="F702" s="17"/>
      <c r="G702" s="17"/>
      <c r="H702" s="17"/>
      <c r="I702" s="17"/>
      <c r="J702" s="17"/>
    </row>
    <row r="703" spans="2:16" hidden="1" x14ac:dyDescent="0.3">
      <c r="B703" s="69" t="str">
        <f>B689</f>
        <v>The more these levels decline, the better we are doing. Progress isn't necessarily linear. Leveling or increases may occur. An overall pattern of improvement should emerge as we stay the course.</v>
      </c>
      <c r="C703" s="17"/>
      <c r="D703" s="17"/>
      <c r="E703" s="17"/>
      <c r="F703" s="17"/>
      <c r="G703" s="17"/>
      <c r="H703" s="17"/>
      <c r="I703" s="17"/>
      <c r="J703" s="17"/>
    </row>
    <row r="704" spans="2:16" hidden="1" x14ac:dyDescent="0.3">
      <c r="B704" s="68" t="str">
        <f>IF(G694=3,B702,B703)</f>
        <v xml:space="preserve">Compared to last time, your level of anxiety is increasing, your level of depression is declining, and your level of addictiveness is declining. Stay the course for improving your wellness in the long run. </v>
      </c>
      <c r="C704" s="17"/>
      <c r="D704" s="17"/>
      <c r="E704" s="17"/>
      <c r="F704" s="17"/>
      <c r="G704" s="17"/>
      <c r="H704" s="17"/>
      <c r="I704" s="17"/>
      <c r="J704" s="17"/>
      <c r="K704" s="17"/>
      <c r="L704" s="17"/>
      <c r="M704" s="17"/>
      <c r="N704" s="17"/>
      <c r="O704" s="17"/>
    </row>
    <row r="705" spans="2:11" hidden="1" x14ac:dyDescent="0.3">
      <c r="B705" s="17"/>
    </row>
    <row r="706" spans="2:11" hidden="1" x14ac:dyDescent="0.3">
      <c r="B706" s="17"/>
    </row>
    <row r="707" spans="2:11" hidden="1" x14ac:dyDescent="0.3">
      <c r="B707" s="17"/>
    </row>
    <row r="708" spans="2:11" hidden="1" x14ac:dyDescent="0.3">
      <c r="B708" s="17"/>
    </row>
    <row r="709" spans="2:11" hidden="1" x14ac:dyDescent="0.3">
      <c r="B709" s="17"/>
    </row>
    <row r="710" spans="2:11" hidden="1" x14ac:dyDescent="0.3">
      <c r="B710" s="25" t="s">
        <v>111</v>
      </c>
    </row>
    <row r="711" spans="2:11" hidden="1" x14ac:dyDescent="0.3">
      <c r="B711" s="17" t="str">
        <f>B205</f>
        <v>Final anxiety assessment</v>
      </c>
      <c r="C711" s="66" t="e">
        <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IF(B711=#REF!,#REF!)))))))))))))))))))))))))))))))))</f>
        <v>#REF!</v>
      </c>
      <c r="D711" s="66">
        <f ca="1">IF(J205="",D652+7,J205)</f>
        <v>45813</v>
      </c>
      <c r="E711" s="84">
        <f ca="1">D711</f>
        <v>45813</v>
      </c>
      <c r="F711" s="2" t="str">
        <f>IF(C661&gt;C719,I711,IF(C661=C719,J711,IF(C661&lt;C719,K711)))</f>
        <v>declining</v>
      </c>
      <c r="I711" s="2" t="str">
        <f>I$544</f>
        <v>increasing</v>
      </c>
      <c r="J711" s="2" t="str">
        <f t="shared" ref="J711:K711" si="23">J$544</f>
        <v>leveling</v>
      </c>
      <c r="K711" s="2" t="str">
        <f t="shared" si="23"/>
        <v>declining</v>
      </c>
    </row>
    <row r="712" spans="2:11" hidden="1" x14ac:dyDescent="0.3">
      <c r="B712" s="61">
        <v>1</v>
      </c>
      <c r="C712" s="62" t="str">
        <f t="shared" ref="C712:C718" si="24">IF(J210="","",J210)</f>
        <v>not at all</v>
      </c>
      <c r="F712" s="2">
        <f t="shared" ref="F712:F718" si="25">IF($C712=L$517,0,IF($C712=L$518,1,IF($C712=L$519,2,IF($C712=L$520,3,IF($C712="",0)))))</f>
        <v>0</v>
      </c>
      <c r="G712" s="24">
        <f>IF(C712="",0,1)</f>
        <v>1</v>
      </c>
    </row>
    <row r="713" spans="2:11" hidden="1" x14ac:dyDescent="0.3">
      <c r="B713" s="61">
        <v>2</v>
      </c>
      <c r="C713" s="62" t="str">
        <f t="shared" si="24"/>
        <v>several days</v>
      </c>
      <c r="F713" s="2">
        <f t="shared" si="25"/>
        <v>1</v>
      </c>
      <c r="G713" s="24">
        <f t="shared" ref="G713:G718" si="26">IF(C713="",0,1)</f>
        <v>1</v>
      </c>
    </row>
    <row r="714" spans="2:11" hidden="1" x14ac:dyDescent="0.3">
      <c r="B714" s="61">
        <v>3</v>
      </c>
      <c r="C714" s="62" t="str">
        <f t="shared" si="24"/>
        <v>not at all</v>
      </c>
      <c r="F714" s="2">
        <f t="shared" si="25"/>
        <v>0</v>
      </c>
      <c r="G714" s="24">
        <f t="shared" si="26"/>
        <v>1</v>
      </c>
    </row>
    <row r="715" spans="2:11" hidden="1" x14ac:dyDescent="0.3">
      <c r="B715" s="61">
        <v>4</v>
      </c>
      <c r="C715" s="62" t="str">
        <f t="shared" si="24"/>
        <v>several days</v>
      </c>
      <c r="F715" s="2">
        <f t="shared" si="25"/>
        <v>1</v>
      </c>
      <c r="G715" s="24">
        <f t="shared" si="26"/>
        <v>1</v>
      </c>
    </row>
    <row r="716" spans="2:11" hidden="1" x14ac:dyDescent="0.3">
      <c r="B716" s="61">
        <v>5</v>
      </c>
      <c r="C716" s="62" t="str">
        <f t="shared" si="24"/>
        <v>not at all</v>
      </c>
      <c r="F716" s="2">
        <f t="shared" si="25"/>
        <v>0</v>
      </c>
      <c r="G716" s="24">
        <f t="shared" si="26"/>
        <v>1</v>
      </c>
    </row>
    <row r="717" spans="2:11" hidden="1" x14ac:dyDescent="0.3">
      <c r="B717" s="61">
        <v>6</v>
      </c>
      <c r="C717" s="62" t="str">
        <f t="shared" si="24"/>
        <v>several days</v>
      </c>
      <c r="F717" s="2">
        <f t="shared" si="25"/>
        <v>1</v>
      </c>
      <c r="G717" s="24">
        <f t="shared" si="26"/>
        <v>1</v>
      </c>
    </row>
    <row r="718" spans="2:11" hidden="1" x14ac:dyDescent="0.3">
      <c r="B718" s="61">
        <v>7</v>
      </c>
      <c r="C718" s="62" t="str">
        <f t="shared" si="24"/>
        <v>not at all</v>
      </c>
      <c r="F718" s="2">
        <f t="shared" si="25"/>
        <v>0</v>
      </c>
      <c r="G718" s="24">
        <f t="shared" si="26"/>
        <v>1</v>
      </c>
    </row>
    <row r="719" spans="2:11" hidden="1" x14ac:dyDescent="0.3">
      <c r="B719" s="17"/>
      <c r="C719" s="2">
        <f>IF(G719=7,F719,0)</f>
        <v>3</v>
      </c>
      <c r="E719" s="30">
        <f>IF(G719=7,C719/21,M514)</f>
        <v>0.14285714285714285</v>
      </c>
      <c r="F719" s="18">
        <f>SUM(F712:F718)</f>
        <v>3</v>
      </c>
      <c r="G719" s="25">
        <f>SUM(G712:G718)</f>
        <v>7</v>
      </c>
      <c r="I719" s="2" t="str">
        <f>IF(G719&lt;7,"Make sure you select all of the seven options, so this will work.","Thank you for responding to all seven items.")</f>
        <v>Thank you for responding to all seven items.</v>
      </c>
    </row>
    <row r="720" spans="2:11" hidden="1" x14ac:dyDescent="0.3">
      <c r="B720" s="17"/>
      <c r="C720" s="73" t="str">
        <f>IF(F719&lt;B$518,E$517,IF(AND(F719&gt;=B$518,F719&lt;B$519),E$518,IF(AND(F719&gt;=B$519,F719&lt;B$520),E$519,IF(AND(F719&gt;=B$520,F719&lt;=C$520),E$520))))</f>
        <v>mild anxiety</v>
      </c>
      <c r="E720" s="74" t="str">
        <f>IF(G719=7,C720,"yet to be determined")</f>
        <v>mild anxiety</v>
      </c>
      <c r="G720" s="18" t="str">
        <f>CONCATENATE(I720,J720,K720)</f>
        <v xml:space="preserve">Your final score of self-reported anxiety: </v>
      </c>
      <c r="H720" s="38" t="s">
        <v>50</v>
      </c>
      <c r="I720" s="2" t="s">
        <v>60</v>
      </c>
      <c r="J720" s="2" t="s">
        <v>129</v>
      </c>
      <c r="K720" s="2" t="s">
        <v>65</v>
      </c>
    </row>
    <row r="721" spans="2:11" hidden="1" x14ac:dyDescent="0.3">
      <c r="B721" s="17"/>
      <c r="E721" s="18"/>
    </row>
    <row r="722" spans="2:11" hidden="1" x14ac:dyDescent="0.3">
      <c r="B722" s="17"/>
      <c r="E722" s="18"/>
    </row>
    <row r="723" spans="2:11" hidden="1" x14ac:dyDescent="0.3">
      <c r="B723" s="17"/>
    </row>
    <row r="724" spans="2:11" hidden="1" x14ac:dyDescent="0.3">
      <c r="B724" s="17" t="str">
        <f>B225</f>
        <v>Final depression assessment</v>
      </c>
      <c r="C724" s="66" t="e">
        <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IF(B724=#REF!,#REF!)))))))))))))))))))))))))))))))))</f>
        <v>#REF!</v>
      </c>
      <c r="D724" s="66">
        <f ca="1">IF(J225="",D711+7,J225)</f>
        <v>45813</v>
      </c>
      <c r="E724" s="84">
        <f ca="1">D724</f>
        <v>45813</v>
      </c>
      <c r="F724" s="2" t="str">
        <f>IF(C719&gt;C735,I724,IF(C719=C735,J724,IF(C719&lt;C735,K724)))</f>
        <v>declining</v>
      </c>
      <c r="I724" s="2" t="str">
        <f>I$544</f>
        <v>increasing</v>
      </c>
      <c r="J724" s="2" t="str">
        <f t="shared" ref="J724:K724" si="27">J$544</f>
        <v>leveling</v>
      </c>
      <c r="K724" s="2" t="str">
        <f t="shared" si="27"/>
        <v>declining</v>
      </c>
    </row>
    <row r="725" spans="2:11" hidden="1" x14ac:dyDescent="0.3">
      <c r="B725" s="61">
        <v>1</v>
      </c>
      <c r="C725" s="62" t="str">
        <f t="shared" ref="C725:C734" si="28">IF(J230="","",J230)</f>
        <v>several days</v>
      </c>
      <c r="F725" s="2">
        <f t="shared" ref="F725:F733" si="29">IF($C725=L$517,0,IF($C725=L$518,1,IF($C725=L$519,2,IF($C725=L$520,3,IF($C725="",0)))))</f>
        <v>1</v>
      </c>
      <c r="G725" s="24">
        <f>IF(C725="",0,1)</f>
        <v>1</v>
      </c>
    </row>
    <row r="726" spans="2:11" hidden="1" x14ac:dyDescent="0.3">
      <c r="B726" s="61">
        <v>2</v>
      </c>
      <c r="C726" s="62" t="str">
        <f t="shared" si="28"/>
        <v>several days</v>
      </c>
      <c r="F726" s="2">
        <f t="shared" si="29"/>
        <v>1</v>
      </c>
      <c r="G726" s="24">
        <f t="shared" ref="G726:G734" si="30">IF(C726="",0,1)</f>
        <v>1</v>
      </c>
    </row>
    <row r="727" spans="2:11" hidden="1" x14ac:dyDescent="0.3">
      <c r="B727" s="61">
        <v>3</v>
      </c>
      <c r="C727" s="62" t="str">
        <f t="shared" si="28"/>
        <v>not at all</v>
      </c>
      <c r="F727" s="2">
        <f t="shared" si="29"/>
        <v>0</v>
      </c>
      <c r="G727" s="24">
        <f t="shared" si="30"/>
        <v>1</v>
      </c>
    </row>
    <row r="728" spans="2:11" hidden="1" x14ac:dyDescent="0.3">
      <c r="B728" s="61">
        <v>4</v>
      </c>
      <c r="C728" s="62" t="str">
        <f t="shared" si="28"/>
        <v>several days</v>
      </c>
      <c r="F728" s="2">
        <f t="shared" si="29"/>
        <v>1</v>
      </c>
      <c r="G728" s="24">
        <f t="shared" si="30"/>
        <v>1</v>
      </c>
    </row>
    <row r="729" spans="2:11" hidden="1" x14ac:dyDescent="0.3">
      <c r="B729" s="61">
        <v>5</v>
      </c>
      <c r="C729" s="62" t="str">
        <f t="shared" si="28"/>
        <v>several days</v>
      </c>
      <c r="F729" s="2">
        <f t="shared" si="29"/>
        <v>1</v>
      </c>
      <c r="G729" s="24">
        <f t="shared" si="30"/>
        <v>1</v>
      </c>
    </row>
    <row r="730" spans="2:11" hidden="1" x14ac:dyDescent="0.3">
      <c r="B730" s="61">
        <v>6</v>
      </c>
      <c r="C730" s="62" t="str">
        <f t="shared" si="28"/>
        <v>not at all</v>
      </c>
      <c r="F730" s="2">
        <f t="shared" si="29"/>
        <v>0</v>
      </c>
      <c r="G730" s="24">
        <f t="shared" si="30"/>
        <v>1</v>
      </c>
    </row>
    <row r="731" spans="2:11" hidden="1" x14ac:dyDescent="0.3">
      <c r="B731" s="61">
        <v>7</v>
      </c>
      <c r="C731" s="62" t="str">
        <f t="shared" si="28"/>
        <v>not at all</v>
      </c>
      <c r="F731" s="2">
        <f t="shared" si="29"/>
        <v>0</v>
      </c>
      <c r="G731" s="24">
        <f t="shared" si="30"/>
        <v>1</v>
      </c>
    </row>
    <row r="732" spans="2:11" hidden="1" x14ac:dyDescent="0.3">
      <c r="B732" s="61">
        <v>8</v>
      </c>
      <c r="C732" s="62" t="str">
        <f t="shared" si="28"/>
        <v>several days</v>
      </c>
      <c r="F732" s="2">
        <f t="shared" si="29"/>
        <v>1</v>
      </c>
      <c r="G732" s="24">
        <f t="shared" si="30"/>
        <v>1</v>
      </c>
    </row>
    <row r="733" spans="2:11" hidden="1" x14ac:dyDescent="0.3">
      <c r="B733" s="61">
        <v>9</v>
      </c>
      <c r="C733" s="62" t="str">
        <f t="shared" si="28"/>
        <v>not at all</v>
      </c>
      <c r="F733" s="2">
        <f t="shared" si="29"/>
        <v>0</v>
      </c>
      <c r="G733" s="24">
        <f t="shared" si="30"/>
        <v>1</v>
      </c>
    </row>
    <row r="734" spans="2:11" hidden="1" x14ac:dyDescent="0.3">
      <c r="B734" s="61">
        <v>10</v>
      </c>
      <c r="C734" s="62" t="str">
        <f t="shared" si="28"/>
        <v>not at all</v>
      </c>
      <c r="F734" s="2" t="b">
        <f>IF($C734=U$516,0,IF($C734=U$517,1,IF($C734=U$518,2,IF($C734=U$519,3,IF($C734="",0)))))</f>
        <v>0</v>
      </c>
      <c r="G734" s="24">
        <f t="shared" si="30"/>
        <v>1</v>
      </c>
    </row>
    <row r="735" spans="2:11" hidden="1" x14ac:dyDescent="0.3">
      <c r="B735" s="17"/>
      <c r="C735" s="2">
        <f>IF(G735=10,F735,0)</f>
        <v>5</v>
      </c>
      <c r="E735" s="30">
        <f>IF(G735=10,C735/30,M514)</f>
        <v>0.16666666666666666</v>
      </c>
      <c r="F735" s="18">
        <f>SUM(F725:F733)</f>
        <v>5</v>
      </c>
      <c r="G735" s="25">
        <f>SUM(G725:G734)</f>
        <v>10</v>
      </c>
      <c r="I735" s="2" t="str">
        <f>IF(G735&lt;7,"Make sure you select all of the seven options, so this will work.","Thank you for responding to all seven items.")</f>
        <v>Thank you for responding to all seven items.</v>
      </c>
    </row>
    <row r="736" spans="2:11" hidden="1" x14ac:dyDescent="0.3">
      <c r="B736" s="17"/>
      <c r="C736" s="73" t="str">
        <f>IF(F735&lt;B$518,E$517,IF(AND(F735&gt;=B$518,F735&lt;B$519),E$518,IF(AND(F735&gt;=B$519,F735&lt;B$520),E$519,IF(AND(F735&gt;=B$520,F735&lt;=C$520),E$520))))</f>
        <v>moderate anxiety</v>
      </c>
      <c r="E736" s="74" t="str">
        <f>IF(G735=7,C736,"yet to be determined")</f>
        <v>yet to be determined</v>
      </c>
      <c r="G736" s="18" t="str">
        <f>CONCATENATE(I736,J736,K736)</f>
        <v xml:space="preserve">Your final score of self-reported depression: </v>
      </c>
      <c r="H736" s="38" t="s">
        <v>50</v>
      </c>
      <c r="I736" s="2" t="s">
        <v>60</v>
      </c>
      <c r="J736" s="2" t="s">
        <v>129</v>
      </c>
      <c r="K736" s="2" t="s">
        <v>61</v>
      </c>
    </row>
    <row r="737" spans="2:21" hidden="1" x14ac:dyDescent="0.3">
      <c r="B737" s="17"/>
    </row>
    <row r="738" spans="2:21" hidden="1" x14ac:dyDescent="0.3">
      <c r="B738" s="17"/>
    </row>
    <row r="739" spans="2:21" hidden="1" x14ac:dyDescent="0.3">
      <c r="B739" s="17"/>
    </row>
    <row r="740" spans="2:21" hidden="1" x14ac:dyDescent="0.3">
      <c r="B740" s="17" t="str">
        <f>B246</f>
        <v>Final addictiveness assessment</v>
      </c>
      <c r="C740" s="66" t="e">
        <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IF(B740=#REF!,#REF!)))))))))))))))))))))))))))))))))</f>
        <v>#REF!</v>
      </c>
      <c r="D740" s="2">
        <f ca="1">IF(J246="",D724+7,J246)</f>
        <v>45813</v>
      </c>
      <c r="E740" s="27">
        <f ca="1">D740</f>
        <v>45813</v>
      </c>
      <c r="F740" s="2" t="str">
        <f>IF(C735&gt;C746,I740,IF(C735=C746,J740,IF(C735&lt;C746,K740)))</f>
        <v>increasing</v>
      </c>
      <c r="I740" s="2" t="str">
        <f>I$544</f>
        <v>increasing</v>
      </c>
      <c r="J740" s="2" t="str">
        <f t="shared" ref="J740:K740" si="31">J$544</f>
        <v>leveling</v>
      </c>
      <c r="K740" s="2" t="str">
        <f t="shared" si="31"/>
        <v>declining</v>
      </c>
    </row>
    <row r="741" spans="2:21" hidden="1" x14ac:dyDescent="0.3">
      <c r="B741" s="61">
        <v>1</v>
      </c>
      <c r="C741" s="62" t="str">
        <f>IF(J251="","",J251)</f>
        <v>not at all</v>
      </c>
      <c r="F741" s="2">
        <f>IF($C741=L$517,0,IF($C741=L$518,1,IF($C741=L$519,2,IF($C741=L$520,3,IF($C741="",0)))))</f>
        <v>0</v>
      </c>
      <c r="G741" s="24">
        <f>IF(C741="",0,1)</f>
        <v>1</v>
      </c>
    </row>
    <row r="742" spans="2:21" hidden="1" x14ac:dyDescent="0.3">
      <c r="B742" s="61">
        <v>2</v>
      </c>
      <c r="C742" s="62" t="str">
        <f>IF(J252="","",J252)</f>
        <v>not at all</v>
      </c>
      <c r="F742" s="2">
        <f>IF($C742=L$517,0,IF($C742=L$518,1,IF($C742=L$519,2,IF($C742=L$520,3,IF($C742="",0)))))</f>
        <v>0</v>
      </c>
      <c r="G742" s="24">
        <f t="shared" ref="G742:G745" si="32">IF(C742="",0,1)</f>
        <v>1</v>
      </c>
    </row>
    <row r="743" spans="2:21" hidden="1" x14ac:dyDescent="0.3">
      <c r="B743" s="61">
        <v>3</v>
      </c>
      <c r="C743" s="62" t="str">
        <f>IF(J253="","",J253)</f>
        <v>several days</v>
      </c>
      <c r="F743" s="2">
        <f>IF($C743=L$517,0,IF($C743=L$518,1,IF($C743=L$519,2,IF($C743=L$520,3,IF($C743="",0)))))</f>
        <v>1</v>
      </c>
      <c r="G743" s="24">
        <f t="shared" si="32"/>
        <v>1</v>
      </c>
    </row>
    <row r="744" spans="2:21" hidden="1" x14ac:dyDescent="0.3">
      <c r="B744" s="61">
        <v>4</v>
      </c>
      <c r="C744" s="62" t="str">
        <f>IF(J254="","",J254)</f>
        <v>several days</v>
      </c>
      <c r="F744" s="2">
        <f>IF($C744=L$517,0,IF($C744=L$518,1,IF($C744=L$519,2,IF($C744=L$520,3,IF($C744="",0)))))</f>
        <v>1</v>
      </c>
      <c r="G744" s="24">
        <f t="shared" si="32"/>
        <v>1</v>
      </c>
    </row>
    <row r="745" spans="2:21" hidden="1" x14ac:dyDescent="0.3">
      <c r="B745" s="61">
        <v>5</v>
      </c>
      <c r="C745" s="62" t="str">
        <f>IF(J255="","",J255)</f>
        <v>not at all</v>
      </c>
      <c r="F745" s="2">
        <f>IF($C745=L$517,0,IF($C745=L$518,1,IF($C745=L$519,2,IF($C745=L$520,3,IF($C745="",0)))))</f>
        <v>0</v>
      </c>
      <c r="G745" s="24">
        <f t="shared" si="32"/>
        <v>1</v>
      </c>
    </row>
    <row r="746" spans="2:21" hidden="1" x14ac:dyDescent="0.3">
      <c r="B746" s="17"/>
      <c r="C746" s="2">
        <f>IF(G746=5,F746,0)</f>
        <v>2</v>
      </c>
      <c r="E746" s="30">
        <f>IF(G746=5,C746/15,M514)</f>
        <v>0.13333333333333333</v>
      </c>
      <c r="F746" s="18">
        <f>SUM(F741:F745)</f>
        <v>2</v>
      </c>
      <c r="G746" s="25">
        <f>SUM(G741:G745)</f>
        <v>5</v>
      </c>
      <c r="I746" s="2" t="str">
        <f>IF(G746&lt;7,"Make sure you select all of the seven options, so this will work.","Thank you for responding to all seven items.")</f>
        <v>Make sure you select all of the seven options, so this will work.</v>
      </c>
    </row>
    <row r="747" spans="2:21" hidden="1" x14ac:dyDescent="0.3">
      <c r="B747" s="17"/>
      <c r="C747" s="73" t="str">
        <f>IF(F746&lt;B$518,E$517,IF(AND(F746&gt;=B$518,F746&lt;B$519),E$518,IF(AND(F746&gt;=B$519,F746&lt;B$520),E$519,IF(AND(F746&gt;=B$520,F746&lt;=C$520),E$520))))</f>
        <v>mild anxiety</v>
      </c>
      <c r="E747" s="74" t="str">
        <f>IF(G746=7,C747,"yet to be determined")</f>
        <v>yet to be determined</v>
      </c>
      <c r="G747" s="18" t="str">
        <f>CONCATENATE(I747,J747,K747)</f>
        <v xml:space="preserve">Your final score of self-reported addictiveness: </v>
      </c>
      <c r="H747" s="38" t="s">
        <v>50</v>
      </c>
      <c r="I747" s="2" t="s">
        <v>60</v>
      </c>
      <c r="J747" s="2" t="s">
        <v>129</v>
      </c>
      <c r="K747" s="2" t="s">
        <v>69</v>
      </c>
    </row>
    <row r="748" spans="2:21" hidden="1" x14ac:dyDescent="0.3">
      <c r="B748" s="17"/>
    </row>
    <row r="749" spans="2:21" hidden="1" x14ac:dyDescent="0.3">
      <c r="B749" s="17"/>
    </row>
    <row r="750" spans="2:21" hidden="1" x14ac:dyDescent="0.3">
      <c r="B750" s="76"/>
      <c r="R750" s="66" t="s">
        <v>161</v>
      </c>
    </row>
    <row r="751" spans="2:21" hidden="1" x14ac:dyDescent="0.3">
      <c r="B751" s="76" t="str">
        <f>CONCATENATE(P751,Q755,Q756,Q757,Q751,R751,S751)</f>
        <v xml:space="preserve">Now that you filled every field to assess your impacted wellness, your self-reporting indicates that you are now less anxious, less depressed, and less addictive as before. Other persisting problems could hinder you from reaching full wellness. Problems likely resulting from the wrongful conviction. </v>
      </c>
      <c r="P751" s="76" t="s">
        <v>159</v>
      </c>
      <c r="Q751" s="2" t="s">
        <v>160</v>
      </c>
      <c r="R751" s="2" t="s">
        <v>162</v>
      </c>
    </row>
    <row r="752" spans="2:21" hidden="1" x14ac:dyDescent="0.3">
      <c r="B752" s="76" t="s">
        <v>163</v>
      </c>
      <c r="U752" s="76"/>
    </row>
    <row r="753" spans="2:30" hidden="1" x14ac:dyDescent="0.3">
      <c r="B753" s="18" t="str">
        <f>IF(AND(G$719=7,G$735=10,G$746=5),B751,B752)</f>
        <v xml:space="preserve">Now that you filled every field to assess your impacted wellness, your self-reporting indicates that you are now less anxious, less depressed, and less addictive as before. Other persisting problems could hinder you from reaching full wellness. Problems likely resulting from the wrongful conviction. </v>
      </c>
    </row>
    <row r="754" spans="2:30" hidden="1" x14ac:dyDescent="0.3">
      <c r="B754" s="17"/>
    </row>
    <row r="755" spans="2:30" hidden="1" x14ac:dyDescent="0.3">
      <c r="D755" s="60" t="str">
        <f>E260</f>
        <v>Baseline anxiety:</v>
      </c>
      <c r="F755" s="70">
        <f>IF(G552=7,E552,"")</f>
        <v>0.7142857142857143</v>
      </c>
      <c r="H755" s="60" t="str">
        <f>K260</f>
        <v>Final anxiety:</v>
      </c>
      <c r="I755" s="60"/>
      <c r="J755" s="70">
        <f>IF(G719=7,E719,"")</f>
        <v>0.14285714285714285</v>
      </c>
      <c r="L755" s="80">
        <f>IF(AND(G552=7,G719=7),F755-J755,"")</f>
        <v>0.5714285714285714</v>
      </c>
      <c r="Q755" s="2" t="str">
        <f>IF(L755&gt;0,"less anxious, ",IF(L755&lt;0,"more anxious, ",IF(L755=0,"equally anxious, ",IF(L755="",""))))</f>
        <v xml:space="preserve">less anxious, </v>
      </c>
    </row>
    <row r="756" spans="2:30" hidden="1" x14ac:dyDescent="0.3">
      <c r="D756" s="60" t="str">
        <f>E261</f>
        <v>Baseline depression:</v>
      </c>
      <c r="F756" s="70">
        <f>IF(G568=10,E568,"")</f>
        <v>0.7</v>
      </c>
      <c r="H756" s="60" t="str">
        <f>K261</f>
        <v>Final depression:</v>
      </c>
      <c r="I756" s="60"/>
      <c r="J756" s="70">
        <f>IF(G735=10,E735,"")</f>
        <v>0.16666666666666666</v>
      </c>
      <c r="L756" s="80">
        <f>IF(AND(G735=10,G568=10),F756-J756,"")</f>
        <v>0.53333333333333333</v>
      </c>
      <c r="Q756" s="2" t="str">
        <f>IF(L756&gt;0,"less depressed, ",IF(L756&lt;0,"more depressed, ",IF(L756=0,"equally depressed, ",IF(L756="",""))))</f>
        <v xml:space="preserve">less depressed, </v>
      </c>
    </row>
    <row r="757" spans="2:30" hidden="1" x14ac:dyDescent="0.3">
      <c r="D757" s="60" t="str">
        <f>E262</f>
        <v>Baseline addictiveness:</v>
      </c>
      <c r="F757" s="70">
        <f>IF(G579=5,E579,"")</f>
        <v>0.4</v>
      </c>
      <c r="H757" s="60" t="str">
        <f>K262</f>
        <v>Final addictiveness:</v>
      </c>
      <c r="I757" s="60"/>
      <c r="J757" s="70">
        <f>IF(G746=5,E746,"")</f>
        <v>0.13333333333333333</v>
      </c>
      <c r="L757" s="80">
        <f>IF(AND(G579=5,G746=5),F757-J757,"")</f>
        <v>0.26666666666666672</v>
      </c>
      <c r="Q757" s="2" t="str">
        <f>IF(L757&gt;0,"and less addictive",IF(L757&lt;0,"and more addictive",IF(L757=0,"and equally addictive",IF(L757="",""))))</f>
        <v>and less addictive</v>
      </c>
    </row>
    <row r="758" spans="2:30" hidden="1" x14ac:dyDescent="0.3">
      <c r="B758" s="17"/>
    </row>
    <row r="759" spans="2:30" hidden="1" x14ac:dyDescent="0.3">
      <c r="B759" s="2" t="s">
        <v>153</v>
      </c>
      <c r="G759" s="66" t="s">
        <v>142</v>
      </c>
    </row>
    <row r="760" spans="2:30" hidden="1" x14ac:dyDescent="0.3">
      <c r="B760" s="76" t="str">
        <f>IF(E760&gt;0,"your recovery from anxiety has ","your level of anxiety has ")</f>
        <v xml:space="preserve">your recovery from anxiety has </v>
      </c>
      <c r="C760" s="2" t="str">
        <f>IF(F755&gt;J755,"improved",IF(F755=J755,"remained the same. ",IF(F755&lt;J755,"worsened")))</f>
        <v>improved</v>
      </c>
      <c r="D760" s="13" t="str">
        <f>IF(F755=J755,""," by ")</f>
        <v xml:space="preserve"> by </v>
      </c>
      <c r="E760" s="49">
        <f>IF(F755=J755,"",ROUND((L755*100),0))</f>
        <v>57</v>
      </c>
      <c r="F760" s="19" t="str">
        <f>IF(F755=J755,"","%. ")</f>
        <v xml:space="preserve">%. </v>
      </c>
      <c r="G760" s="81" t="str">
        <f>CONCATENATE($B$759,B760,C760,D760,E760,F760)</f>
        <v xml:space="preserve">Compared to when you first started, according to your self-reporting, your recovery from anxiety has improved by 57%. </v>
      </c>
      <c r="H760" s="2"/>
    </row>
    <row r="761" spans="2:30" hidden="1" x14ac:dyDescent="0.3">
      <c r="B761" s="76" t="str">
        <f>IF(E761&gt;0,"Your recovery from depression has ","your level of depression has ")</f>
        <v xml:space="preserve">Your recovery from depression has </v>
      </c>
      <c r="C761" s="2" t="str">
        <f>IF(F756&gt;J756,"improved",IF(F756=J756,"remained the same. ",IF(F756&lt;J756,"worsened")))</f>
        <v>improved</v>
      </c>
      <c r="D761" s="13" t="str">
        <f>IF(F756=J756,""," by ")</f>
        <v xml:space="preserve"> by </v>
      </c>
      <c r="E761" s="49">
        <f>IF(F756=J756,"",ROUND((L756*100),0))</f>
        <v>53</v>
      </c>
      <c r="F761" s="19" t="str">
        <f>IF(F756=J756,"","%. ")</f>
        <v xml:space="preserve">%. </v>
      </c>
      <c r="G761" s="81" t="str">
        <f>CONCATENATE(B761,C761,D761,E761,F761)</f>
        <v xml:space="preserve">Your recovery from depression has improved by 53%. </v>
      </c>
      <c r="H761" s="2"/>
    </row>
    <row r="762" spans="2:30" hidden="1" x14ac:dyDescent="0.3">
      <c r="B762" s="76" t="str">
        <f>IF(E762&gt;0,"And your recovery from addictiveness has ","And your level of addictiveness has ")</f>
        <v xml:space="preserve">And your recovery from addictiveness has </v>
      </c>
      <c r="C762" s="2" t="str">
        <f>IF(F757&gt;J757,"improved",IF(F757=J757,"remained the same. ",IF(F757&lt;J757,"worsened")))</f>
        <v>improved</v>
      </c>
      <c r="D762" s="13" t="str">
        <f>IF(F757=J757,""," by ")</f>
        <v xml:space="preserve"> by </v>
      </c>
      <c r="E762" s="49">
        <f>IF(F757=J757,"",ROUND((L757*100),0))</f>
        <v>27</v>
      </c>
      <c r="F762" s="19" t="str">
        <f>IF(F757=J757,"","%. ")</f>
        <v xml:space="preserve">%. </v>
      </c>
      <c r="G762" s="81" t="str">
        <f>CONCATENATE(B762,C762,D762,E762,F762)</f>
        <v xml:space="preserve">And your recovery from addictiveness has improved by 27%. </v>
      </c>
      <c r="H762" s="2"/>
    </row>
    <row r="763" spans="2:30" hidden="1" x14ac:dyDescent="0.3">
      <c r="B763" s="76"/>
      <c r="D763" s="13"/>
      <c r="E763" s="49"/>
      <c r="F763" s="19"/>
      <c r="G763" s="81" t="str">
        <f>IF(AND(E760&gt;0,E761&gt;0,E762&gt;0),"We expect it's mostly because of this problem-solving program.","")</f>
        <v>We expect it's mostly because of this problem-solving program.</v>
      </c>
      <c r="H763" s="2"/>
    </row>
    <row r="764" spans="2:30" hidden="1" x14ac:dyDescent="0.3">
      <c r="B764" s="76" t="str">
        <f>IF(G746=5,CONCATENATE(G760,G761,G762,G763),"After your final self-assessment, you will see the results here. Keep in mind that others may doubt the reliability of self-assessed levels of anxiety, depression and addictiveness. Let is serve as a starting point for greater understanding. ")</f>
        <v>Compared to when you first started, according to your self-reporting, your recovery from anxiety has improved by 57%. Your recovery from depression has improved by 53%. And your recovery from addictiveness has improved by 27%. We expect it's mostly because of this problem-solving program.</v>
      </c>
    </row>
    <row r="765" spans="2:30" hidden="1" x14ac:dyDescent="0.3">
      <c r="B765" s="76" t="s">
        <v>164</v>
      </c>
    </row>
    <row r="766" spans="2:30" hidden="1" x14ac:dyDescent="0.3">
      <c r="B766" s="18" t="str">
        <f>IF(AND(G$719=7,G$735=10,G$746=5),B764,B765)</f>
        <v>Compared to when you first started, according to your self-reporting, your recovery from anxiety has improved by 57%. Your recovery from depression has improved by 53%. And your recovery from addictiveness has improved by 27%. We expect it's mostly because of this problem-solving program.</v>
      </c>
    </row>
    <row r="767" spans="2:30" hidden="1" x14ac:dyDescent="0.3">
      <c r="B767" s="17"/>
    </row>
    <row r="768" spans="2:30" hidden="1" x14ac:dyDescent="0.3">
      <c r="B768" s="76" t="str">
        <f>IF(AND(E760&gt;0,E761&gt;0,E762&gt;0,E762),AD768,AD769)</f>
        <v xml:space="preserve">Great! Whether you are closer to official exoneration or public exoneration, or can find a meaningful path independent of exoneration, you are now closer than ever to living life more fully. You are now better equipped to compel the public of your innocence. </v>
      </c>
      <c r="AD768" s="2" t="s">
        <v>157</v>
      </c>
    </row>
    <row r="769" spans="2:30" hidden="1" x14ac:dyDescent="0.3">
      <c r="B769" s="76" t="s">
        <v>158</v>
      </c>
      <c r="AD769" s="2" t="s">
        <v>156</v>
      </c>
    </row>
    <row r="770" spans="2:30" hidden="1" x14ac:dyDescent="0.3">
      <c r="B770" s="18" t="str">
        <f>IF(AND(G$719=7,G$735=10,G$746=5),B768,B769)</f>
        <v xml:space="preserve">Great! Whether you are closer to official exoneration or public exoneration, or can find a meaningful path independent of exoneration, you are now closer than ever to living life more fully. You are now better equipped to compel the public of your innocence. </v>
      </c>
    </row>
    <row r="771" spans="2:30" hidden="1" x14ac:dyDescent="0.3">
      <c r="B771" s="17"/>
    </row>
    <row r="772" spans="2:30" hidden="1" x14ac:dyDescent="0.3">
      <c r="B772" s="76" t="s">
        <v>154</v>
      </c>
    </row>
    <row r="773" spans="2:30" hidden="1" x14ac:dyDescent="0.3">
      <c r="B773" s="76" t="s">
        <v>155</v>
      </c>
    </row>
    <row r="774" spans="2:30" hidden="1" x14ac:dyDescent="0.3">
      <c r="B774" s="18" t="str">
        <f>IF(AND(G$719=7,G$735=10,G$746=5),B772,B773)</f>
        <v>one</v>
      </c>
    </row>
    <row r="775" spans="2:30" hidden="1" x14ac:dyDescent="0.3">
      <c r="B775" s="18"/>
    </row>
    <row r="776" spans="2:30" hidden="1" x14ac:dyDescent="0.3">
      <c r="B776" s="18"/>
    </row>
    <row r="777" spans="2:30" hidden="1" x14ac:dyDescent="0.3">
      <c r="B777" s="59" t="str">
        <f>CONCATENATE(E778,F778,G778,H778,I778)</f>
        <v>Anxiety assessment 1 of 8</v>
      </c>
    </row>
    <row r="778" spans="2:30" hidden="1" x14ac:dyDescent="0.3">
      <c r="B778" s="17"/>
      <c r="E778" s="2" t="s">
        <v>71</v>
      </c>
      <c r="F778" s="2" t="s">
        <v>104</v>
      </c>
      <c r="G778" s="2">
        <v>1</v>
      </c>
      <c r="H778" s="13" t="s">
        <v>103</v>
      </c>
      <c r="I778" s="60">
        <v>8</v>
      </c>
    </row>
    <row r="779" spans="2:30" hidden="1" x14ac:dyDescent="0.3">
      <c r="B779" s="59" t="str">
        <f>CONCATENATE(E780,F780,G780,H780,I780)</f>
        <v>Depression assessment 1 of 8</v>
      </c>
      <c r="I779" s="60"/>
    </row>
    <row r="780" spans="2:30" hidden="1" x14ac:dyDescent="0.3">
      <c r="B780" s="17"/>
      <c r="E780" s="2" t="s">
        <v>75</v>
      </c>
      <c r="F780" s="2" t="s">
        <v>104</v>
      </c>
      <c r="G780" s="2">
        <v>1</v>
      </c>
      <c r="H780" s="13" t="s">
        <v>103</v>
      </c>
      <c r="I780" s="60">
        <v>8</v>
      </c>
    </row>
    <row r="781" spans="2:30" hidden="1" x14ac:dyDescent="0.3">
      <c r="B781" s="59" t="str">
        <f>CONCATENATE(E782,F782,G782,H782,I782)</f>
        <v>Addictiveness assessment 1 of 8</v>
      </c>
      <c r="I781" s="60"/>
    </row>
    <row r="782" spans="2:30" hidden="1" x14ac:dyDescent="0.3">
      <c r="B782" s="17"/>
      <c r="E782" s="2" t="s">
        <v>76</v>
      </c>
      <c r="F782" s="2" t="s">
        <v>104</v>
      </c>
      <c r="G782" s="2">
        <v>1</v>
      </c>
      <c r="H782" s="13" t="s">
        <v>103</v>
      </c>
      <c r="I782" s="60">
        <v>8</v>
      </c>
    </row>
    <row r="783" spans="2:30" hidden="1" x14ac:dyDescent="0.3">
      <c r="B783" s="17"/>
    </row>
    <row r="784" spans="2:30" hidden="1" x14ac:dyDescent="0.3">
      <c r="B784" s="59" t="str">
        <f>CONCATENATE(E785,F785,G785,H785,I785)</f>
        <v>Anxiety assessment 2 of 8</v>
      </c>
    </row>
    <row r="785" spans="2:9" hidden="1" x14ac:dyDescent="0.3">
      <c r="B785" s="17"/>
      <c r="E785" s="2" t="s">
        <v>71</v>
      </c>
      <c r="F785" s="2" t="s">
        <v>104</v>
      </c>
      <c r="G785" s="2">
        <f>G778+1</f>
        <v>2</v>
      </c>
      <c r="H785" s="13" t="s">
        <v>103</v>
      </c>
      <c r="I785" s="60">
        <v>8</v>
      </c>
    </row>
    <row r="786" spans="2:9" hidden="1" x14ac:dyDescent="0.3">
      <c r="B786" s="59" t="str">
        <f>CONCATENATE(E787,F787,G787,H787,I787)</f>
        <v>Depression assessment 2 of 8</v>
      </c>
      <c r="I786" s="60"/>
    </row>
    <row r="787" spans="2:9" hidden="1" x14ac:dyDescent="0.3">
      <c r="B787" s="17"/>
      <c r="E787" s="2" t="s">
        <v>75</v>
      </c>
      <c r="F787" s="2" t="s">
        <v>104</v>
      </c>
      <c r="G787" s="2">
        <f t="shared" ref="G787" si="33">G780+1</f>
        <v>2</v>
      </c>
      <c r="H787" s="13" t="s">
        <v>103</v>
      </c>
      <c r="I787" s="60">
        <v>8</v>
      </c>
    </row>
    <row r="788" spans="2:9" hidden="1" x14ac:dyDescent="0.3">
      <c r="B788" s="59" t="str">
        <f>CONCATENATE(E789,F789,G789,H789,I789)</f>
        <v>Addictiveness assessment 2 of 8</v>
      </c>
      <c r="I788" s="60"/>
    </row>
    <row r="789" spans="2:9" hidden="1" x14ac:dyDescent="0.3">
      <c r="B789" s="17"/>
      <c r="E789" s="2" t="s">
        <v>76</v>
      </c>
      <c r="F789" s="2" t="s">
        <v>104</v>
      </c>
      <c r="G789" s="2">
        <f t="shared" ref="G789" si="34">G782+1</f>
        <v>2</v>
      </c>
      <c r="H789" s="13" t="s">
        <v>103</v>
      </c>
      <c r="I789" s="60">
        <v>8</v>
      </c>
    </row>
    <row r="790" spans="2:9" hidden="1" x14ac:dyDescent="0.3">
      <c r="B790" s="17"/>
    </row>
    <row r="791" spans="2:9" hidden="1" x14ac:dyDescent="0.3">
      <c r="B791" s="59" t="str">
        <f>CONCATENATE(E792,F792,G792,H792,I792)</f>
        <v>Anxiety assessment 3 of 8</v>
      </c>
    </row>
    <row r="792" spans="2:9" hidden="1" x14ac:dyDescent="0.3">
      <c r="B792" s="17"/>
      <c r="E792" s="2" t="s">
        <v>71</v>
      </c>
      <c r="F792" s="2" t="s">
        <v>104</v>
      </c>
      <c r="G792" s="2">
        <f>G785+1</f>
        <v>3</v>
      </c>
      <c r="H792" s="13" t="s">
        <v>103</v>
      </c>
      <c r="I792" s="60">
        <v>8</v>
      </c>
    </row>
    <row r="793" spans="2:9" hidden="1" x14ac:dyDescent="0.3">
      <c r="B793" s="59" t="str">
        <f>CONCATENATE(E794,F794,G794,H794,I794)</f>
        <v>Depression assessment 3 of 8</v>
      </c>
      <c r="I793" s="60"/>
    </row>
    <row r="794" spans="2:9" hidden="1" x14ac:dyDescent="0.3">
      <c r="B794" s="17"/>
      <c r="E794" s="2" t="s">
        <v>75</v>
      </c>
      <c r="F794" s="2" t="s">
        <v>104</v>
      </c>
      <c r="G794" s="2">
        <f t="shared" ref="G794" si="35">G787+1</f>
        <v>3</v>
      </c>
      <c r="H794" s="13" t="s">
        <v>103</v>
      </c>
      <c r="I794" s="60">
        <v>8</v>
      </c>
    </row>
    <row r="795" spans="2:9" hidden="1" x14ac:dyDescent="0.3">
      <c r="B795" s="59" t="str">
        <f>CONCATENATE(E796,F796,G796,H796,I796)</f>
        <v>Addictiveness assessment 3 of 8</v>
      </c>
      <c r="I795" s="60"/>
    </row>
    <row r="796" spans="2:9" hidden="1" x14ac:dyDescent="0.3">
      <c r="B796" s="17"/>
      <c r="E796" s="2" t="s">
        <v>76</v>
      </c>
      <c r="F796" s="2" t="s">
        <v>104</v>
      </c>
      <c r="G796" s="2">
        <f t="shared" ref="G796" si="36">G789+1</f>
        <v>3</v>
      </c>
      <c r="H796" s="13" t="s">
        <v>103</v>
      </c>
      <c r="I796" s="60">
        <v>8</v>
      </c>
    </row>
    <row r="797" spans="2:9" hidden="1" x14ac:dyDescent="0.3">
      <c r="B797" s="17"/>
    </row>
    <row r="798" spans="2:9" hidden="1" x14ac:dyDescent="0.3">
      <c r="B798" s="59" t="str">
        <f>CONCATENATE(E799,F799,G799,H799,I799)</f>
        <v>Anxiety assessment 4 of 8</v>
      </c>
    </row>
    <row r="799" spans="2:9" hidden="1" x14ac:dyDescent="0.3">
      <c r="B799" s="17"/>
      <c r="E799" s="2" t="s">
        <v>71</v>
      </c>
      <c r="F799" s="2" t="s">
        <v>104</v>
      </c>
      <c r="G799" s="2">
        <f>G792+1</f>
        <v>4</v>
      </c>
      <c r="H799" s="13" t="s">
        <v>103</v>
      </c>
      <c r="I799" s="60">
        <v>8</v>
      </c>
    </row>
    <row r="800" spans="2:9" hidden="1" x14ac:dyDescent="0.3">
      <c r="B800" s="59" t="str">
        <f>CONCATENATE(E801,F801,G801,H801,I801)</f>
        <v>Depression assessment 4 of 8</v>
      </c>
      <c r="I800" s="60"/>
    </row>
    <row r="801" spans="2:9" hidden="1" x14ac:dyDescent="0.3">
      <c r="B801" s="17"/>
      <c r="E801" s="2" t="s">
        <v>75</v>
      </c>
      <c r="F801" s="2" t="s">
        <v>104</v>
      </c>
      <c r="G801" s="2">
        <f t="shared" ref="G801" si="37">G794+1</f>
        <v>4</v>
      </c>
      <c r="H801" s="13" t="s">
        <v>103</v>
      </c>
      <c r="I801" s="60">
        <v>8</v>
      </c>
    </row>
    <row r="802" spans="2:9" hidden="1" x14ac:dyDescent="0.3">
      <c r="B802" s="59" t="str">
        <f>CONCATENATE(E803,F803,G803,H803,I803)</f>
        <v>Addictiveness assessment 4 of 8</v>
      </c>
      <c r="I802" s="60"/>
    </row>
    <row r="803" spans="2:9" hidden="1" x14ac:dyDescent="0.3">
      <c r="B803" s="17"/>
      <c r="E803" s="2" t="s">
        <v>76</v>
      </c>
      <c r="F803" s="2" t="s">
        <v>104</v>
      </c>
      <c r="G803" s="2">
        <f t="shared" ref="G803" si="38">G796+1</f>
        <v>4</v>
      </c>
      <c r="H803" s="13" t="s">
        <v>103</v>
      </c>
      <c r="I803" s="60">
        <v>8</v>
      </c>
    </row>
    <row r="804" spans="2:9" hidden="1" x14ac:dyDescent="0.3">
      <c r="B804" s="17"/>
    </row>
    <row r="805" spans="2:9" hidden="1" x14ac:dyDescent="0.3">
      <c r="B805" s="59" t="str">
        <f>CONCATENATE(E806,F806,G806,H806,I806)</f>
        <v>Anxiety assessment 5 of 8</v>
      </c>
    </row>
    <row r="806" spans="2:9" hidden="1" x14ac:dyDescent="0.3">
      <c r="B806" s="17"/>
      <c r="E806" s="2" t="s">
        <v>71</v>
      </c>
      <c r="F806" s="2" t="s">
        <v>104</v>
      </c>
      <c r="G806" s="2">
        <f>G799+1</f>
        <v>5</v>
      </c>
      <c r="H806" s="13" t="s">
        <v>103</v>
      </c>
      <c r="I806" s="60">
        <v>8</v>
      </c>
    </row>
    <row r="807" spans="2:9" hidden="1" x14ac:dyDescent="0.3">
      <c r="B807" s="59" t="str">
        <f>CONCATENATE(E808,F808,G808,H808,I808)</f>
        <v>Depression assessment 5 of 8</v>
      </c>
      <c r="I807" s="60"/>
    </row>
    <row r="808" spans="2:9" hidden="1" x14ac:dyDescent="0.3">
      <c r="B808" s="17"/>
      <c r="E808" s="2" t="s">
        <v>75</v>
      </c>
      <c r="F808" s="2" t="s">
        <v>104</v>
      </c>
      <c r="G808" s="2">
        <f t="shared" ref="G808" si="39">G801+1</f>
        <v>5</v>
      </c>
      <c r="H808" s="13" t="s">
        <v>103</v>
      </c>
      <c r="I808" s="60">
        <v>8</v>
      </c>
    </row>
    <row r="809" spans="2:9" hidden="1" x14ac:dyDescent="0.3">
      <c r="B809" s="59" t="str">
        <f>CONCATENATE(E810,F810,G810,H810,I810)</f>
        <v>Addictiveness assessment 5 of 8</v>
      </c>
      <c r="I809" s="60"/>
    </row>
    <row r="810" spans="2:9" hidden="1" x14ac:dyDescent="0.3">
      <c r="B810" s="17"/>
      <c r="E810" s="2" t="s">
        <v>76</v>
      </c>
      <c r="F810" s="2" t="s">
        <v>104</v>
      </c>
      <c r="G810" s="2">
        <f t="shared" ref="G810" si="40">G803+1</f>
        <v>5</v>
      </c>
      <c r="H810" s="13" t="s">
        <v>103</v>
      </c>
      <c r="I810" s="60">
        <v>8</v>
      </c>
    </row>
    <row r="811" spans="2:9" hidden="1" x14ac:dyDescent="0.3"/>
    <row r="812" spans="2:9" hidden="1" x14ac:dyDescent="0.3">
      <c r="B812" s="59" t="str">
        <f>CONCATENATE(E813,F813,G813,H813,I813)</f>
        <v>Anxiety assessment 6 of 8</v>
      </c>
    </row>
    <row r="813" spans="2:9" hidden="1" x14ac:dyDescent="0.3">
      <c r="B813" s="17"/>
      <c r="E813" s="2" t="s">
        <v>71</v>
      </c>
      <c r="F813" s="2" t="s">
        <v>104</v>
      </c>
      <c r="G813" s="2">
        <f>G806+1</f>
        <v>6</v>
      </c>
      <c r="H813" s="13" t="s">
        <v>103</v>
      </c>
      <c r="I813" s="60">
        <v>8</v>
      </c>
    </row>
    <row r="814" spans="2:9" hidden="1" x14ac:dyDescent="0.3">
      <c r="B814" s="59" t="str">
        <f>CONCATENATE(E815,F815,G815,H815,I815)</f>
        <v>Depression assessment 6 of 8</v>
      </c>
      <c r="I814" s="60"/>
    </row>
    <row r="815" spans="2:9" hidden="1" x14ac:dyDescent="0.3">
      <c r="B815" s="17"/>
      <c r="E815" s="2" t="s">
        <v>75</v>
      </c>
      <c r="F815" s="2" t="s">
        <v>104</v>
      </c>
      <c r="G815" s="2">
        <f t="shared" ref="G815" si="41">G808+1</f>
        <v>6</v>
      </c>
      <c r="H815" s="13" t="s">
        <v>103</v>
      </c>
      <c r="I815" s="60">
        <v>8</v>
      </c>
    </row>
    <row r="816" spans="2:9" hidden="1" x14ac:dyDescent="0.3">
      <c r="B816" s="59" t="str">
        <f>CONCATENATE(E817,F817,G817,H817,I817)</f>
        <v>Addictiveness assessment 6 of 8</v>
      </c>
      <c r="I816" s="60"/>
    </row>
    <row r="817" spans="2:9" hidden="1" x14ac:dyDescent="0.3">
      <c r="B817" s="17"/>
      <c r="E817" s="2" t="s">
        <v>76</v>
      </c>
      <c r="F817" s="2" t="s">
        <v>104</v>
      </c>
      <c r="G817" s="2">
        <f t="shared" ref="G817" si="42">G810+1</f>
        <v>6</v>
      </c>
      <c r="H817" s="13" t="s">
        <v>103</v>
      </c>
      <c r="I817" s="60">
        <v>8</v>
      </c>
    </row>
    <row r="818" spans="2:9" hidden="1" x14ac:dyDescent="0.3"/>
    <row r="819" spans="2:9" hidden="1" x14ac:dyDescent="0.3">
      <c r="B819" s="59" t="str">
        <f>CONCATENATE(E820,F820,G820,H820,I820)</f>
        <v>Anxiety assessment 7 of 8</v>
      </c>
    </row>
    <row r="820" spans="2:9" hidden="1" x14ac:dyDescent="0.3">
      <c r="B820" s="17"/>
      <c r="E820" s="2" t="s">
        <v>71</v>
      </c>
      <c r="F820" s="2" t="s">
        <v>104</v>
      </c>
      <c r="G820" s="2">
        <f>G813+1</f>
        <v>7</v>
      </c>
      <c r="H820" s="13" t="s">
        <v>103</v>
      </c>
      <c r="I820" s="60">
        <v>8</v>
      </c>
    </row>
    <row r="821" spans="2:9" hidden="1" x14ac:dyDescent="0.3">
      <c r="B821" s="59" t="str">
        <f>CONCATENATE(E822,F822,G822,H822,I822)</f>
        <v>Depression assessment 7 of 8</v>
      </c>
      <c r="I821" s="60"/>
    </row>
    <row r="822" spans="2:9" hidden="1" x14ac:dyDescent="0.3">
      <c r="B822" s="17"/>
      <c r="E822" s="2" t="s">
        <v>75</v>
      </c>
      <c r="F822" s="2" t="s">
        <v>104</v>
      </c>
      <c r="G822" s="2">
        <f t="shared" ref="G822" si="43">G815+1</f>
        <v>7</v>
      </c>
      <c r="H822" s="13" t="s">
        <v>103</v>
      </c>
      <c r="I822" s="60">
        <v>8</v>
      </c>
    </row>
    <row r="823" spans="2:9" hidden="1" x14ac:dyDescent="0.3">
      <c r="B823" s="59" t="str">
        <f>CONCATENATE(E824,F824,G824,H824,I824)</f>
        <v>Addictiveness assessment 7 of 8</v>
      </c>
      <c r="I823" s="60"/>
    </row>
    <row r="824" spans="2:9" hidden="1" x14ac:dyDescent="0.3">
      <c r="B824" s="17"/>
      <c r="E824" s="2" t="s">
        <v>76</v>
      </c>
      <c r="F824" s="2" t="s">
        <v>104</v>
      </c>
      <c r="G824" s="2">
        <f t="shared" ref="G824" si="44">G817+1</f>
        <v>7</v>
      </c>
      <c r="H824" s="13" t="s">
        <v>103</v>
      </c>
      <c r="I824" s="60">
        <v>8</v>
      </c>
    </row>
    <row r="825" spans="2:9" hidden="1" x14ac:dyDescent="0.3"/>
    <row r="826" spans="2:9" hidden="1" x14ac:dyDescent="0.3">
      <c r="B826" s="59" t="str">
        <f>CONCATENATE(E827,F827,G827,H827,I827)</f>
        <v>Anxiety assessment 8 of 8</v>
      </c>
    </row>
    <row r="827" spans="2:9" hidden="1" x14ac:dyDescent="0.3">
      <c r="B827" s="17"/>
      <c r="E827" s="2" t="s">
        <v>71</v>
      </c>
      <c r="F827" s="2" t="s">
        <v>104</v>
      </c>
      <c r="G827" s="2">
        <f>G820+1</f>
        <v>8</v>
      </c>
      <c r="H827" s="13" t="s">
        <v>103</v>
      </c>
      <c r="I827" s="60">
        <v>8</v>
      </c>
    </row>
    <row r="828" spans="2:9" hidden="1" x14ac:dyDescent="0.3">
      <c r="B828" s="59" t="str">
        <f>CONCATENATE(E829,F829,G829,H829,I829)</f>
        <v>Depression assessment 8 of 8</v>
      </c>
      <c r="I828" s="60"/>
    </row>
    <row r="829" spans="2:9" hidden="1" x14ac:dyDescent="0.3">
      <c r="B829" s="17"/>
      <c r="E829" s="2" t="s">
        <v>75</v>
      </c>
      <c r="F829" s="2" t="s">
        <v>104</v>
      </c>
      <c r="G829" s="2">
        <f t="shared" ref="G829" si="45">G822+1</f>
        <v>8</v>
      </c>
      <c r="H829" s="13" t="s">
        <v>103</v>
      </c>
      <c r="I829" s="60">
        <v>8</v>
      </c>
    </row>
    <row r="830" spans="2:9" hidden="1" x14ac:dyDescent="0.3">
      <c r="B830" s="59" t="str">
        <f>CONCATENATE(E831,F831,G831,H831,I831)</f>
        <v>Addictiveness assessment 8 of 8</v>
      </c>
      <c r="I830" s="60"/>
    </row>
    <row r="831" spans="2:9" hidden="1" x14ac:dyDescent="0.3">
      <c r="B831" s="17"/>
      <c r="E831" s="2" t="s">
        <v>76</v>
      </c>
      <c r="F831" s="2" t="s">
        <v>104</v>
      </c>
      <c r="G831" s="2">
        <f t="shared" ref="G831" si="46">G824+1</f>
        <v>8</v>
      </c>
      <c r="H831" s="13" t="s">
        <v>103</v>
      </c>
      <c r="I831" s="60">
        <v>8</v>
      </c>
    </row>
    <row r="832" spans="2:9" hidden="1" x14ac:dyDescent="0.3"/>
    <row r="833" hidden="1" x14ac:dyDescent="0.3"/>
    <row r="834" hidden="1" x14ac:dyDescent="0.3"/>
    <row r="835" hidden="1" x14ac:dyDescent="0.3"/>
    <row r="836" hidden="1" x14ac:dyDescent="0.3"/>
    <row r="837" hidden="1" x14ac:dyDescent="0.3"/>
    <row r="838" hidden="1" x14ac:dyDescent="0.3"/>
    <row r="839" hidden="1" x14ac:dyDescent="0.3"/>
    <row r="840" hidden="1" x14ac:dyDescent="0.3"/>
    <row r="841" hidden="1" x14ac:dyDescent="0.3"/>
    <row r="842" hidden="1" x14ac:dyDescent="0.3"/>
    <row r="843" hidden="1" x14ac:dyDescent="0.3"/>
    <row r="844" hidden="1" x14ac:dyDescent="0.3"/>
    <row r="845" hidden="1" x14ac:dyDescent="0.3"/>
    <row r="846" hidden="1" x14ac:dyDescent="0.3"/>
    <row r="847" hidden="1" x14ac:dyDescent="0.3"/>
    <row r="848" hidden="1" x14ac:dyDescent="0.3"/>
    <row r="849" hidden="1" x14ac:dyDescent="0.3"/>
    <row r="850" hidden="1" x14ac:dyDescent="0.3"/>
    <row r="851" hidden="1" x14ac:dyDescent="0.3"/>
    <row r="852" hidden="1" x14ac:dyDescent="0.3"/>
    <row r="853" hidden="1" x14ac:dyDescent="0.3"/>
    <row r="854" hidden="1" x14ac:dyDescent="0.3"/>
    <row r="855" hidden="1" x14ac:dyDescent="0.3"/>
    <row r="856" hidden="1" x14ac:dyDescent="0.3"/>
    <row r="857" hidden="1" x14ac:dyDescent="0.3"/>
    <row r="858" hidden="1" x14ac:dyDescent="0.3"/>
    <row r="859" hidden="1" x14ac:dyDescent="0.3"/>
    <row r="860" hidden="1" x14ac:dyDescent="0.3"/>
    <row r="861" hidden="1" x14ac:dyDescent="0.3"/>
    <row r="862" hidden="1" x14ac:dyDescent="0.3"/>
    <row r="863" hidden="1" x14ac:dyDescent="0.3"/>
    <row r="864" hidden="1" x14ac:dyDescent="0.3"/>
    <row r="865" hidden="1" x14ac:dyDescent="0.3"/>
    <row r="866" hidden="1" x14ac:dyDescent="0.3"/>
    <row r="867" hidden="1" x14ac:dyDescent="0.3"/>
    <row r="868" hidden="1" x14ac:dyDescent="0.3"/>
    <row r="869" hidden="1" x14ac:dyDescent="0.3"/>
    <row r="870" hidden="1" x14ac:dyDescent="0.3"/>
    <row r="871" hidden="1" x14ac:dyDescent="0.3"/>
    <row r="872" hidden="1" x14ac:dyDescent="0.3"/>
    <row r="873" hidden="1" x14ac:dyDescent="0.3"/>
    <row r="874" hidden="1" x14ac:dyDescent="0.3"/>
    <row r="875" hidden="1" x14ac:dyDescent="0.3"/>
    <row r="876" hidden="1" x14ac:dyDescent="0.3"/>
    <row r="877" hidden="1" x14ac:dyDescent="0.3"/>
    <row r="878" hidden="1" x14ac:dyDescent="0.3"/>
    <row r="879" hidden="1" x14ac:dyDescent="0.3"/>
    <row r="880" hidden="1" x14ac:dyDescent="0.3"/>
    <row r="881" hidden="1" x14ac:dyDescent="0.3"/>
    <row r="882" hidden="1" x14ac:dyDescent="0.3"/>
    <row r="883" hidden="1" x14ac:dyDescent="0.3"/>
    <row r="884" hidden="1" x14ac:dyDescent="0.3"/>
    <row r="885" hidden="1" x14ac:dyDescent="0.3"/>
    <row r="886" hidden="1" x14ac:dyDescent="0.3"/>
    <row r="887" hidden="1" x14ac:dyDescent="0.3"/>
    <row r="888" hidden="1" x14ac:dyDescent="0.3"/>
    <row r="889" hidden="1" x14ac:dyDescent="0.3"/>
    <row r="890" hidden="1" x14ac:dyDescent="0.3"/>
    <row r="891" hidden="1" x14ac:dyDescent="0.3"/>
    <row r="892" hidden="1" x14ac:dyDescent="0.3"/>
    <row r="893" hidden="1" x14ac:dyDescent="0.3"/>
    <row r="894" hidden="1" x14ac:dyDescent="0.3"/>
    <row r="895" hidden="1" x14ac:dyDescent="0.3"/>
    <row r="896" hidden="1" x14ac:dyDescent="0.3"/>
    <row r="897" spans="1:14" hidden="1" x14ac:dyDescent="0.3"/>
    <row r="898" spans="1:14" hidden="1" x14ac:dyDescent="0.3"/>
    <row r="899" spans="1:14" hidden="1" x14ac:dyDescent="0.3"/>
    <row r="900" spans="1:14" ht="18.5" hidden="1" thickBot="1" x14ac:dyDescent="0.55000000000000004">
      <c r="A900" s="43"/>
      <c r="B900" s="43"/>
      <c r="C900" s="44" t="s">
        <v>24</v>
      </c>
      <c r="D900" s="43"/>
      <c r="E900" s="43"/>
      <c r="F900" s="43"/>
      <c r="G900" s="43"/>
      <c r="H900" s="43"/>
      <c r="I900" s="45"/>
      <c r="J900" s="43"/>
      <c r="K900" s="43"/>
      <c r="L900" s="43"/>
      <c r="M900" s="43"/>
      <c r="N900" s="43"/>
    </row>
    <row r="901" spans="1:14" x14ac:dyDescent="0.3">
      <c r="N901" s="2"/>
    </row>
  </sheetData>
  <mergeCells count="277">
    <mergeCell ref="B258:M258"/>
    <mergeCell ref="B259:M259"/>
    <mergeCell ref="B263:M263"/>
    <mergeCell ref="B264:M264"/>
    <mergeCell ref="C253:I253"/>
    <mergeCell ref="J253:M253"/>
    <mergeCell ref="C254:I254"/>
    <mergeCell ref="J254:M254"/>
    <mergeCell ref="C255:I255"/>
    <mergeCell ref="J255:M255"/>
    <mergeCell ref="B249:M249"/>
    <mergeCell ref="B250:F250"/>
    <mergeCell ref="C251:I251"/>
    <mergeCell ref="J251:M251"/>
    <mergeCell ref="C252:I252"/>
    <mergeCell ref="J252:M252"/>
    <mergeCell ref="C239:I239"/>
    <mergeCell ref="J239:M239"/>
    <mergeCell ref="B242:M242"/>
    <mergeCell ref="B243:M243"/>
    <mergeCell ref="B246:H246"/>
    <mergeCell ref="J246:M246"/>
    <mergeCell ref="C236:I236"/>
    <mergeCell ref="J236:M236"/>
    <mergeCell ref="C237:I237"/>
    <mergeCell ref="J237:M237"/>
    <mergeCell ref="C238:I238"/>
    <mergeCell ref="J238:M238"/>
    <mergeCell ref="C233:I233"/>
    <mergeCell ref="J233:M233"/>
    <mergeCell ref="C234:I234"/>
    <mergeCell ref="J234:M234"/>
    <mergeCell ref="C235:I235"/>
    <mergeCell ref="J235:M235"/>
    <mergeCell ref="C230:I230"/>
    <mergeCell ref="J230:M230"/>
    <mergeCell ref="C231:I231"/>
    <mergeCell ref="J231:M231"/>
    <mergeCell ref="C232:I232"/>
    <mergeCell ref="J232:M232"/>
    <mergeCell ref="B221:M221"/>
    <mergeCell ref="B222:M222"/>
    <mergeCell ref="B225:H225"/>
    <mergeCell ref="J225:M225"/>
    <mergeCell ref="B228:M228"/>
    <mergeCell ref="B229:F229"/>
    <mergeCell ref="C215:I215"/>
    <mergeCell ref="J215:M215"/>
    <mergeCell ref="C216:I216"/>
    <mergeCell ref="J216:M216"/>
    <mergeCell ref="B219:M219"/>
    <mergeCell ref="B220:M220"/>
    <mergeCell ref="C212:I212"/>
    <mergeCell ref="J212:M212"/>
    <mergeCell ref="C213:I213"/>
    <mergeCell ref="J213:M213"/>
    <mergeCell ref="C214:I214"/>
    <mergeCell ref="J214:M214"/>
    <mergeCell ref="B208:M208"/>
    <mergeCell ref="B209:F209"/>
    <mergeCell ref="C210:I210"/>
    <mergeCell ref="J210:M210"/>
    <mergeCell ref="C211:I211"/>
    <mergeCell ref="J211:M211"/>
    <mergeCell ref="B200:I200"/>
    <mergeCell ref="J200:M200"/>
    <mergeCell ref="B202:M202"/>
    <mergeCell ref="B203:M203"/>
    <mergeCell ref="B205:H205"/>
    <mergeCell ref="J205:M205"/>
    <mergeCell ref="B197:G197"/>
    <mergeCell ref="L197:M197"/>
    <mergeCell ref="B198:I198"/>
    <mergeCell ref="J198:M198"/>
    <mergeCell ref="B199:G199"/>
    <mergeCell ref="L199:M199"/>
    <mergeCell ref="B191:D191"/>
    <mergeCell ref="J191:M191"/>
    <mergeCell ref="B194:M194"/>
    <mergeCell ref="B195:G195"/>
    <mergeCell ref="L195:M195"/>
    <mergeCell ref="B196:I196"/>
    <mergeCell ref="J196:M196"/>
    <mergeCell ref="B185:G185"/>
    <mergeCell ref="L185:M185"/>
    <mergeCell ref="B186:I186"/>
    <mergeCell ref="J186:M186"/>
    <mergeCell ref="B188:M188"/>
    <mergeCell ref="B189:M189"/>
    <mergeCell ref="B182:I182"/>
    <mergeCell ref="J182:M182"/>
    <mergeCell ref="B183:G183"/>
    <mergeCell ref="L183:M183"/>
    <mergeCell ref="B184:I184"/>
    <mergeCell ref="J184:M184"/>
    <mergeCell ref="B174:M174"/>
    <mergeCell ref="B175:M175"/>
    <mergeCell ref="B177:D177"/>
    <mergeCell ref="J177:M177"/>
    <mergeCell ref="B180:M180"/>
    <mergeCell ref="B181:G181"/>
    <mergeCell ref="L181:M181"/>
    <mergeCell ref="B170:I170"/>
    <mergeCell ref="J170:M170"/>
    <mergeCell ref="B171:G171"/>
    <mergeCell ref="L171:M171"/>
    <mergeCell ref="B172:I172"/>
    <mergeCell ref="J172:M172"/>
    <mergeCell ref="B166:M166"/>
    <mergeCell ref="B167:G167"/>
    <mergeCell ref="L167:M167"/>
    <mergeCell ref="B168:I168"/>
    <mergeCell ref="J168:M168"/>
    <mergeCell ref="B169:G169"/>
    <mergeCell ref="L169:M169"/>
    <mergeCell ref="B158:I158"/>
    <mergeCell ref="J158:M158"/>
    <mergeCell ref="B160:M160"/>
    <mergeCell ref="B161:M161"/>
    <mergeCell ref="B163:D163"/>
    <mergeCell ref="J163:M163"/>
    <mergeCell ref="B155:G155"/>
    <mergeCell ref="L155:M155"/>
    <mergeCell ref="B156:I156"/>
    <mergeCell ref="J156:M156"/>
    <mergeCell ref="B157:G157"/>
    <mergeCell ref="L157:M157"/>
    <mergeCell ref="B149:D149"/>
    <mergeCell ref="J149:M149"/>
    <mergeCell ref="B152:M152"/>
    <mergeCell ref="B153:G153"/>
    <mergeCell ref="L153:M153"/>
    <mergeCell ref="B154:I154"/>
    <mergeCell ref="J154:M154"/>
    <mergeCell ref="B143:G143"/>
    <mergeCell ref="L143:M143"/>
    <mergeCell ref="B144:I144"/>
    <mergeCell ref="J144:M144"/>
    <mergeCell ref="B146:M146"/>
    <mergeCell ref="B147:M147"/>
    <mergeCell ref="B140:I140"/>
    <mergeCell ref="J140:M140"/>
    <mergeCell ref="B141:G141"/>
    <mergeCell ref="L141:M141"/>
    <mergeCell ref="B142:I142"/>
    <mergeCell ref="J142:M142"/>
    <mergeCell ref="B132:M132"/>
    <mergeCell ref="B133:M133"/>
    <mergeCell ref="B135:D135"/>
    <mergeCell ref="J135:M135"/>
    <mergeCell ref="B138:M138"/>
    <mergeCell ref="B139:G139"/>
    <mergeCell ref="L139:M139"/>
    <mergeCell ref="B128:I128"/>
    <mergeCell ref="J128:M128"/>
    <mergeCell ref="B129:G129"/>
    <mergeCell ref="L129:M129"/>
    <mergeCell ref="B130:I130"/>
    <mergeCell ref="J130:M130"/>
    <mergeCell ref="B124:M124"/>
    <mergeCell ref="B125:G125"/>
    <mergeCell ref="L125:M125"/>
    <mergeCell ref="B126:I126"/>
    <mergeCell ref="J126:M126"/>
    <mergeCell ref="B127:G127"/>
    <mergeCell ref="L127:M127"/>
    <mergeCell ref="B116:I116"/>
    <mergeCell ref="J116:M116"/>
    <mergeCell ref="B118:M118"/>
    <mergeCell ref="B119:M119"/>
    <mergeCell ref="B121:D121"/>
    <mergeCell ref="J121:M121"/>
    <mergeCell ref="B113:G113"/>
    <mergeCell ref="L113:M113"/>
    <mergeCell ref="B114:I114"/>
    <mergeCell ref="J114:M114"/>
    <mergeCell ref="B115:G115"/>
    <mergeCell ref="L115:M115"/>
    <mergeCell ref="B107:D107"/>
    <mergeCell ref="J107:M107"/>
    <mergeCell ref="B110:M110"/>
    <mergeCell ref="B111:G111"/>
    <mergeCell ref="L111:M111"/>
    <mergeCell ref="B112:I112"/>
    <mergeCell ref="J112:M112"/>
    <mergeCell ref="B101:G101"/>
    <mergeCell ref="L101:M101"/>
    <mergeCell ref="B102:I102"/>
    <mergeCell ref="J102:M102"/>
    <mergeCell ref="B104:M104"/>
    <mergeCell ref="B105:M105"/>
    <mergeCell ref="B98:I98"/>
    <mergeCell ref="J98:M98"/>
    <mergeCell ref="B99:G99"/>
    <mergeCell ref="L99:M99"/>
    <mergeCell ref="B100:I100"/>
    <mergeCell ref="J100:M100"/>
    <mergeCell ref="B89:M89"/>
    <mergeCell ref="B90:M90"/>
    <mergeCell ref="B93:D93"/>
    <mergeCell ref="J93:M93"/>
    <mergeCell ref="B96:M96"/>
    <mergeCell ref="B97:G97"/>
    <mergeCell ref="L97:M97"/>
    <mergeCell ref="C83:I83"/>
    <mergeCell ref="J83:M83"/>
    <mergeCell ref="C84:I84"/>
    <mergeCell ref="J84:M84"/>
    <mergeCell ref="B87:M87"/>
    <mergeCell ref="B88:M88"/>
    <mergeCell ref="C80:I80"/>
    <mergeCell ref="J80:M80"/>
    <mergeCell ref="C81:I81"/>
    <mergeCell ref="J81:M81"/>
    <mergeCell ref="C82:I82"/>
    <mergeCell ref="J82:M82"/>
    <mergeCell ref="B70:M70"/>
    <mergeCell ref="B71:M71"/>
    <mergeCell ref="B72:M72"/>
    <mergeCell ref="B75:C75"/>
    <mergeCell ref="J75:M75"/>
    <mergeCell ref="B78:M78"/>
    <mergeCell ref="C65:I65"/>
    <mergeCell ref="J65:M65"/>
    <mergeCell ref="C66:I66"/>
    <mergeCell ref="J66:M66"/>
    <mergeCell ref="C67:I67"/>
    <mergeCell ref="J67:M67"/>
    <mergeCell ref="C62:I62"/>
    <mergeCell ref="J62:M62"/>
    <mergeCell ref="C63:I63"/>
    <mergeCell ref="J63:M63"/>
    <mergeCell ref="C64:I64"/>
    <mergeCell ref="J64:M64"/>
    <mergeCell ref="C59:I59"/>
    <mergeCell ref="J59:M59"/>
    <mergeCell ref="C60:I60"/>
    <mergeCell ref="J60:M60"/>
    <mergeCell ref="C61:I61"/>
    <mergeCell ref="J61:M61"/>
    <mergeCell ref="B50:M50"/>
    <mergeCell ref="B53:C53"/>
    <mergeCell ref="J53:M53"/>
    <mergeCell ref="B56:M56"/>
    <mergeCell ref="C58:I58"/>
    <mergeCell ref="J58:M58"/>
    <mergeCell ref="C43:I43"/>
    <mergeCell ref="J43:M43"/>
    <mergeCell ref="B46:M46"/>
    <mergeCell ref="B47:M47"/>
    <mergeCell ref="B48:M48"/>
    <mergeCell ref="B49:M49"/>
    <mergeCell ref="C40:I40"/>
    <mergeCell ref="J40:M40"/>
    <mergeCell ref="C41:I41"/>
    <mergeCell ref="J41:M41"/>
    <mergeCell ref="C42:I42"/>
    <mergeCell ref="J42:M42"/>
    <mergeCell ref="C38:I38"/>
    <mergeCell ref="J38:M38"/>
    <mergeCell ref="C39:I39"/>
    <mergeCell ref="J39:M39"/>
    <mergeCell ref="B8:C8"/>
    <mergeCell ref="B21:M21"/>
    <mergeCell ref="B24:M24"/>
    <mergeCell ref="B29:M29"/>
    <mergeCell ref="B32:C32"/>
    <mergeCell ref="J32:M32"/>
    <mergeCell ref="B1:M1"/>
    <mergeCell ref="A2:A3"/>
    <mergeCell ref="B2:M3"/>
    <mergeCell ref="N2:N3"/>
    <mergeCell ref="B6:C6"/>
    <mergeCell ref="B7:C7"/>
    <mergeCell ref="B35:M35"/>
    <mergeCell ref="C37:I37"/>
    <mergeCell ref="J37:M37"/>
  </mergeCells>
  <conditionalFormatting sqref="B32">
    <cfRule type="containsText" dxfId="40" priority="46" operator="containsText" text="stone">
      <formula>NOT(ISERROR(SEARCH("stone",B32)))</formula>
    </cfRule>
    <cfRule type="containsText" dxfId="39" priority="45" operator="containsText" text="base">
      <formula>NOT(ISERROR(SEARCH("base",B32)))</formula>
    </cfRule>
  </conditionalFormatting>
  <conditionalFormatting sqref="B53">
    <cfRule type="containsText" dxfId="38" priority="43" operator="containsText" text="base">
      <formula>NOT(ISERROR(SEARCH("base",B53)))</formula>
    </cfRule>
    <cfRule type="containsText" dxfId="37" priority="44" operator="containsText" text="stone">
      <formula>NOT(ISERROR(SEARCH("stone",B53)))</formula>
    </cfRule>
  </conditionalFormatting>
  <conditionalFormatting sqref="B75">
    <cfRule type="containsText" dxfId="36" priority="38" operator="containsText" text="stone">
      <formula>NOT(ISERROR(SEARCH("stone",B75)))</formula>
    </cfRule>
    <cfRule type="containsText" dxfId="35" priority="37" operator="containsText" text="base">
      <formula>NOT(ISERROR(SEARCH("base",B75)))</formula>
    </cfRule>
  </conditionalFormatting>
  <conditionalFormatting sqref="B93">
    <cfRule type="containsText" dxfId="34" priority="42" operator="containsText" text="stone">
      <formula>NOT(ISERROR(SEARCH("stone",B93)))</formula>
    </cfRule>
  </conditionalFormatting>
  <conditionalFormatting sqref="B107">
    <cfRule type="containsText" dxfId="33" priority="28" operator="containsText" text="stone">
      <formula>NOT(ISERROR(SEARCH("stone",B107)))</formula>
    </cfRule>
  </conditionalFormatting>
  <conditionalFormatting sqref="B121">
    <cfRule type="containsText" dxfId="32" priority="25" operator="containsText" text="stone">
      <formula>NOT(ISERROR(SEARCH("stone",B121)))</formula>
    </cfRule>
  </conditionalFormatting>
  <conditionalFormatting sqref="B135">
    <cfRule type="containsText" dxfId="31" priority="22" operator="containsText" text="stone">
      <formula>NOT(ISERROR(SEARCH("stone",B135)))</formula>
    </cfRule>
  </conditionalFormatting>
  <conditionalFormatting sqref="B149">
    <cfRule type="containsText" dxfId="30" priority="19" operator="containsText" text="stone">
      <formula>NOT(ISERROR(SEARCH("stone",B149)))</formula>
    </cfRule>
  </conditionalFormatting>
  <conditionalFormatting sqref="B163">
    <cfRule type="containsText" dxfId="29" priority="16" operator="containsText" text="stone">
      <formula>NOT(ISERROR(SEARCH("stone",B163)))</formula>
    </cfRule>
  </conditionalFormatting>
  <conditionalFormatting sqref="B177">
    <cfRule type="containsText" dxfId="28" priority="13" operator="containsText" text="stone">
      <formula>NOT(ISERROR(SEARCH("stone",B177)))</formula>
    </cfRule>
  </conditionalFormatting>
  <conditionalFormatting sqref="B191">
    <cfRule type="containsText" dxfId="27" priority="10" operator="containsText" text="stone">
      <formula>NOT(ISERROR(SEARCH("stone",B191)))</formula>
    </cfRule>
  </conditionalFormatting>
  <conditionalFormatting sqref="B205">
    <cfRule type="containsText" dxfId="26" priority="40" operator="containsText" text="stone">
      <formula>NOT(ISERROR(SEARCH("stone",B205)))</formula>
    </cfRule>
    <cfRule type="containsText" dxfId="25" priority="39" operator="containsText" text="base">
      <formula>NOT(ISERROR(SEARCH("base",B205)))</formula>
    </cfRule>
    <cfRule type="containsText" dxfId="24" priority="36" operator="containsText" text="Final">
      <formula>NOT(ISERROR(SEARCH("Final",B205)))</formula>
    </cfRule>
  </conditionalFormatting>
  <conditionalFormatting sqref="B225">
    <cfRule type="containsText" dxfId="23" priority="32" operator="containsText" text="stone">
      <formula>NOT(ISERROR(SEARCH("stone",B225)))</formula>
    </cfRule>
    <cfRule type="containsText" dxfId="22" priority="31" operator="containsText" text="base">
      <formula>NOT(ISERROR(SEARCH("base",B225)))</formula>
    </cfRule>
    <cfRule type="containsText" dxfId="21" priority="30" operator="containsText" text="Final">
      <formula>NOT(ISERROR(SEARCH("Final",B225)))</formula>
    </cfRule>
  </conditionalFormatting>
  <conditionalFormatting sqref="B246">
    <cfRule type="containsText" dxfId="20" priority="35" operator="containsText" text="stone">
      <formula>NOT(ISERROR(SEARCH("stone",B246)))</formula>
    </cfRule>
    <cfRule type="containsText" dxfId="19" priority="34" operator="containsText" text="base">
      <formula>NOT(ISERROR(SEARCH("base",B246)))</formula>
    </cfRule>
    <cfRule type="containsText" dxfId="18" priority="33" operator="containsText" text="Final">
      <formula>NOT(ISERROR(SEARCH("Final",B246)))</formula>
    </cfRule>
  </conditionalFormatting>
  <conditionalFormatting sqref="B93:D93">
    <cfRule type="containsText" dxfId="17" priority="29" operator="containsText" text="Milestone">
      <formula>NOT(ISERROR(SEARCH("Milestone",B93)))</formula>
    </cfRule>
    <cfRule type="containsText" dxfId="16" priority="41" operator="containsText" text="base">
      <formula>NOT(ISERROR(SEARCH("base",B93)))</formula>
    </cfRule>
  </conditionalFormatting>
  <conditionalFormatting sqref="B107:D107">
    <cfRule type="containsText" dxfId="15" priority="27" operator="containsText" text="base">
      <formula>NOT(ISERROR(SEARCH("base",B107)))</formula>
    </cfRule>
    <cfRule type="containsText" dxfId="14" priority="26" operator="containsText" text="Milestone">
      <formula>NOT(ISERROR(SEARCH("Milestone",B107)))</formula>
    </cfRule>
  </conditionalFormatting>
  <conditionalFormatting sqref="B121:D121">
    <cfRule type="containsText" dxfId="13" priority="24" operator="containsText" text="base">
      <formula>NOT(ISERROR(SEARCH("base",B121)))</formula>
    </cfRule>
    <cfRule type="containsText" dxfId="12" priority="23" operator="containsText" text="Milestone">
      <formula>NOT(ISERROR(SEARCH("Milestone",B121)))</formula>
    </cfRule>
  </conditionalFormatting>
  <conditionalFormatting sqref="B135:D135">
    <cfRule type="containsText" dxfId="11" priority="21" operator="containsText" text="base">
      <formula>NOT(ISERROR(SEARCH("base",B135)))</formula>
    </cfRule>
    <cfRule type="containsText" dxfId="10" priority="20" operator="containsText" text="Milestone">
      <formula>NOT(ISERROR(SEARCH("Milestone",B135)))</formula>
    </cfRule>
  </conditionalFormatting>
  <conditionalFormatting sqref="B149:D149">
    <cfRule type="containsText" dxfId="9" priority="17" operator="containsText" text="Milestone">
      <formula>NOT(ISERROR(SEARCH("Milestone",B149)))</formula>
    </cfRule>
    <cfRule type="containsText" dxfId="8" priority="18" operator="containsText" text="base">
      <formula>NOT(ISERROR(SEARCH("base",B149)))</formula>
    </cfRule>
  </conditionalFormatting>
  <conditionalFormatting sqref="B163:D163">
    <cfRule type="containsText" dxfId="7" priority="15" operator="containsText" text="base">
      <formula>NOT(ISERROR(SEARCH("base",B163)))</formula>
    </cfRule>
    <cfRule type="containsText" dxfId="6" priority="14" operator="containsText" text="Milestone">
      <formula>NOT(ISERROR(SEARCH("Milestone",B163)))</formula>
    </cfRule>
  </conditionalFormatting>
  <conditionalFormatting sqref="B177:D177">
    <cfRule type="containsText" dxfId="5" priority="12" operator="containsText" text="base">
      <formula>NOT(ISERROR(SEARCH("base",B177)))</formula>
    </cfRule>
    <cfRule type="containsText" dxfId="4" priority="11" operator="containsText" text="Milestone">
      <formula>NOT(ISERROR(SEARCH("Milestone",B177)))</formula>
    </cfRule>
  </conditionalFormatting>
  <conditionalFormatting sqref="B191:D191">
    <cfRule type="containsText" dxfId="3" priority="9" operator="containsText" text="base">
      <formula>NOT(ISERROR(SEARCH("base",B191)))</formula>
    </cfRule>
    <cfRule type="containsText" dxfId="2" priority="8" operator="containsText" text="Milestone">
      <formula>NOT(ISERROR(SEARCH("Milestone",B191)))</formula>
    </cfRule>
  </conditionalFormatting>
  <conditionalFormatting sqref="B21:M21">
    <cfRule type="containsText" dxfId="1" priority="7" operator="containsText" text="e">
      <formula>NOT(ISERROR(SEARCH("e",B21)))</formula>
    </cfRule>
  </conditionalFormatting>
  <conditionalFormatting sqref="D6:M8">
    <cfRule type="cellIs" dxfId="0" priority="1" operator="greaterThan">
      <formula>1</formula>
    </cfRule>
  </conditionalFormatting>
  <dataValidations count="7">
    <dataValidation allowBlank="1" showInputMessage="1" showErrorMessage="1" sqref="B135:D135 B149:D149 B163:D163 B177:D177 B191:D191 B205:H205 B225:H225 B246:H246" xr:uid="{1D13FE20-C14B-4BFE-AC7A-9223B119DD6F}"/>
    <dataValidation type="list" errorStyle="warning" allowBlank="1" showInputMessage="1" showErrorMessage="1" error="Select one of our need-response services from the dropdown list." sqref="B21:M21" xr:uid="{82082215-3259-4444-BFCF-B2658F86B8A0}">
      <formula1>$B$503</formula1>
    </dataValidation>
    <dataValidation type="list" errorStyle="warning" allowBlank="1" showInputMessage="1" showErrorMessage="1" error="use the dropdown menu" sqref="J37:J43 J185 J187 J199 J159 J171 J131 J143 J101 J210:J216 J80:J84 J129 J157 J103 J115 J230:J239 J58:J66 J251:J255" xr:uid="{830369B5-DC86-4CFE-932D-150843A70DFE}">
      <formula1>$L$517:$L$520</formula1>
    </dataValidation>
    <dataValidation type="list" errorStyle="warning" allowBlank="1" showInputMessage="1" showErrorMessage="1" error="use the dropdown menu" sqref="J102:M102 J116:M116 J130:M130 J144:M144 J158:M158 J172:M172 J186:M186 J200:M200" xr:uid="{F38FEC62-F507-4767-AC59-AC0B19A27609}">
      <formula1>$B$537:$B$541</formula1>
    </dataValidation>
    <dataValidation type="list" errorStyle="warning" allowBlank="1" showInputMessage="1" showErrorMessage="1" error="use the dropdown menu" sqref="J100:M100 J114:M114 J128:M128 J142:M142 J156:M156 J170:M170 J184:M184 J198:M198" xr:uid="{3F153B36-4128-43A4-A10D-091D0E295867}">
      <formula1>$B$530:$B$534</formula1>
    </dataValidation>
    <dataValidation type="list" errorStyle="warning" allowBlank="1" showInputMessage="1" showErrorMessage="1" error="use the dropdown menu" sqref="J98:M98 J112:M112 J126:M126 J140:M140 J154:M154 J168:M168 J182:M182 J196:M196" xr:uid="{F0FAA045-E98D-4285-8441-44C2FD72961C}">
      <formula1>$B$523:$B$527</formula1>
    </dataValidation>
    <dataValidation type="list" allowBlank="1" showInputMessage="1" showErrorMessage="1" prompt="Select an option from the dropdown list" sqref="J67:M67" xr:uid="{D450EBAB-FE90-45C2-84B9-1C81E6D7DF06}">
      <formula1>$U$516:$U$519</formula1>
    </dataValidation>
  </dataValidations>
  <printOptions horizontalCentered="1"/>
  <pageMargins left="0.5" right="0.5" top="0.75" bottom="0.75" header="0.3" footer="0.3"/>
  <pageSetup orientation="portrait" r:id="rId1"/>
  <headerFooter differentFirst="1">
    <oddHeader>&amp;L&amp;12 &amp;"Verdana,Bold"&amp;K7030A0Public Exoneration&amp;R&amp;12 &amp;"Arial Black,Regular"&amp;K005528Anankelogy &amp;K4B196EFoundation</oddHeader>
    <oddFooter>&amp;L&amp;D&amp;CPage &amp;P&amp;R&amp;F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well check</vt:lpstr>
      <vt:lpstr>sample</vt:lpstr>
      <vt:lpstr>sample!Print_Area</vt:lpstr>
      <vt:lpstr>'well check'!Print_Area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 Turner</dc:creator>
  <cp:lastModifiedBy>Steph Turner</cp:lastModifiedBy>
  <cp:lastPrinted>2025-06-09T07:32:14Z</cp:lastPrinted>
  <dcterms:created xsi:type="dcterms:W3CDTF">2025-01-25T12:53:58Z</dcterms:created>
  <dcterms:modified xsi:type="dcterms:W3CDTF">2025-06-12T08:07:44Z</dcterms:modified>
</cp:coreProperties>
</file>