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Documents\Steph\Business\A - Anakelogy\Anankelogy Foundation\Responsivism\Personally Responsive\"/>
    </mc:Choice>
  </mc:AlternateContent>
  <xr:revisionPtr revIDLastSave="0" documentId="13_ncr:1_{B81996F9-58D9-4A84-9479-603CBB7131A5}" xr6:coauthVersionLast="47" xr6:coauthVersionMax="47" xr10:uidLastSave="{00000000-0000-0000-0000-000000000000}"/>
  <bookViews>
    <workbookView xWindow="-110" yWindow="-110" windowWidth="19420" windowHeight="10300" xr2:uid="{77591C9C-7672-4A46-850B-9A4397AEAD89}"/>
  </bookViews>
  <sheets>
    <sheet name="PR" sheetId="1" r:id="rId1"/>
    <sheet name="save" sheetId="2" r:id="rId2"/>
    <sheet name="log" sheetId="4" r:id="rId3"/>
  </sheets>
  <definedNames>
    <definedName name="_xlnm.Print_Area" localSheetId="2">log!$A$1:$N$64</definedName>
    <definedName name="_xlnm.Print_Area" localSheetId="0">PR!$A$32:$N$126</definedName>
    <definedName name="_xlnm.Print_Area" localSheetId="1">save!$A$1:$N$133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9" i="4" l="1"/>
  <c r="J769" i="4"/>
  <c r="P769" i="4" s="1"/>
  <c r="I769" i="4"/>
  <c r="O769" i="4" s="1"/>
  <c r="H769" i="4"/>
  <c r="E769" i="4"/>
  <c r="S770" i="4" s="1"/>
  <c r="P770" i="4" s="1"/>
  <c r="B769" i="4"/>
  <c r="B770" i="4" s="1"/>
  <c r="B64" i="4" s="1"/>
  <c r="K767" i="4"/>
  <c r="J767" i="4"/>
  <c r="P767" i="4" s="1"/>
  <c r="I767" i="4"/>
  <c r="O767" i="4" s="1"/>
  <c r="H767" i="4"/>
  <c r="E767" i="4"/>
  <c r="S768" i="4" s="1"/>
  <c r="P768" i="4" s="1"/>
  <c r="B767" i="4"/>
  <c r="B768" i="4" s="1"/>
  <c r="B62" i="4" s="1"/>
  <c r="K765" i="4"/>
  <c r="J765" i="4"/>
  <c r="P765" i="4" s="1"/>
  <c r="I765" i="4"/>
  <c r="O765" i="4" s="1"/>
  <c r="H765" i="4"/>
  <c r="E765" i="4"/>
  <c r="S766" i="4" s="1"/>
  <c r="P766" i="4" s="1"/>
  <c r="B765" i="4"/>
  <c r="B766" i="4" s="1"/>
  <c r="B60" i="4" s="1"/>
  <c r="K763" i="4"/>
  <c r="J763" i="4"/>
  <c r="P763" i="4" s="1"/>
  <c r="I763" i="4"/>
  <c r="O763" i="4" s="1"/>
  <c r="H763" i="4"/>
  <c r="E763" i="4"/>
  <c r="S764" i="4" s="1"/>
  <c r="P764" i="4" s="1"/>
  <c r="B763" i="4"/>
  <c r="B764" i="4" s="1"/>
  <c r="B58" i="4" s="1"/>
  <c r="K761" i="4"/>
  <c r="J761" i="4"/>
  <c r="P761" i="4" s="1"/>
  <c r="I761" i="4"/>
  <c r="O761" i="4" s="1"/>
  <c r="H761" i="4"/>
  <c r="E761" i="4"/>
  <c r="F761" i="4" s="1"/>
  <c r="B761" i="4"/>
  <c r="B762" i="4" s="1"/>
  <c r="B56" i="4" s="1"/>
  <c r="K759" i="4"/>
  <c r="J759" i="4"/>
  <c r="P759" i="4" s="1"/>
  <c r="I759" i="4"/>
  <c r="O759" i="4" s="1"/>
  <c r="H759" i="4"/>
  <c r="E759" i="4"/>
  <c r="S760" i="4" s="1"/>
  <c r="P760" i="4" s="1"/>
  <c r="B759" i="4"/>
  <c r="B760" i="4" s="1"/>
  <c r="B54" i="4" s="1"/>
  <c r="K757" i="4"/>
  <c r="J757" i="4"/>
  <c r="P757" i="4" s="1"/>
  <c r="I757" i="4"/>
  <c r="O757" i="4" s="1"/>
  <c r="H757" i="4"/>
  <c r="E757" i="4"/>
  <c r="S758" i="4" s="1"/>
  <c r="P758" i="4" s="1"/>
  <c r="B757" i="4"/>
  <c r="B758" i="4" s="1"/>
  <c r="B52" i="4" s="1"/>
  <c r="K755" i="4"/>
  <c r="J755" i="4"/>
  <c r="P755" i="4" s="1"/>
  <c r="I755" i="4"/>
  <c r="H755" i="4"/>
  <c r="E755" i="4"/>
  <c r="S756" i="4" s="1"/>
  <c r="P756" i="4" s="1"/>
  <c r="B755" i="4"/>
  <c r="B756" i="4" s="1"/>
  <c r="B50" i="4" s="1"/>
  <c r="K753" i="4"/>
  <c r="J753" i="4"/>
  <c r="P753" i="4" s="1"/>
  <c r="I753" i="4"/>
  <c r="O753" i="4" s="1"/>
  <c r="H753" i="4"/>
  <c r="E753" i="4"/>
  <c r="S754" i="4" s="1"/>
  <c r="P754" i="4" s="1"/>
  <c r="B753" i="4"/>
  <c r="B754" i="4" s="1"/>
  <c r="B48" i="4" s="1"/>
  <c r="K751" i="4"/>
  <c r="J751" i="4"/>
  <c r="P751" i="4" s="1"/>
  <c r="I751" i="4"/>
  <c r="O751" i="4" s="1"/>
  <c r="H751" i="4"/>
  <c r="E751" i="4"/>
  <c r="S752" i="4" s="1"/>
  <c r="P752" i="4" s="1"/>
  <c r="B751" i="4"/>
  <c r="B752" i="4" s="1"/>
  <c r="B46" i="4" s="1"/>
  <c r="K749" i="4"/>
  <c r="J749" i="4"/>
  <c r="P749" i="4" s="1"/>
  <c r="I749" i="4"/>
  <c r="O749" i="4" s="1"/>
  <c r="H749" i="4"/>
  <c r="E749" i="4"/>
  <c r="T749" i="4" s="1"/>
  <c r="B749" i="4"/>
  <c r="B750" i="4" s="1"/>
  <c r="B44" i="4" s="1"/>
  <c r="K747" i="4"/>
  <c r="J747" i="4"/>
  <c r="P747" i="4" s="1"/>
  <c r="I747" i="4"/>
  <c r="O747" i="4" s="1"/>
  <c r="H747" i="4"/>
  <c r="E747" i="4"/>
  <c r="S748" i="4" s="1"/>
  <c r="P748" i="4" s="1"/>
  <c r="B747" i="4"/>
  <c r="B748" i="4" s="1"/>
  <c r="B42" i="4" s="1"/>
  <c r="K745" i="4"/>
  <c r="J745" i="4"/>
  <c r="P745" i="4" s="1"/>
  <c r="I745" i="4"/>
  <c r="O745" i="4" s="1"/>
  <c r="H745" i="4"/>
  <c r="E745" i="4"/>
  <c r="S746" i="4" s="1"/>
  <c r="P746" i="4" s="1"/>
  <c r="B745" i="4"/>
  <c r="B746" i="4" s="1"/>
  <c r="B40" i="4" s="1"/>
  <c r="K743" i="4"/>
  <c r="J743" i="4"/>
  <c r="P743" i="4" s="1"/>
  <c r="I743" i="4"/>
  <c r="O743" i="4" s="1"/>
  <c r="H743" i="4"/>
  <c r="E743" i="4"/>
  <c r="T743" i="4" s="1"/>
  <c r="B743" i="4"/>
  <c r="B744" i="4" s="1"/>
  <c r="B38" i="4" s="1"/>
  <c r="K741" i="4"/>
  <c r="J741" i="4"/>
  <c r="P741" i="4" s="1"/>
  <c r="I741" i="4"/>
  <c r="H741" i="4"/>
  <c r="E741" i="4"/>
  <c r="S742" i="4" s="1"/>
  <c r="P742" i="4" s="1"/>
  <c r="B741" i="4"/>
  <c r="A741" i="4"/>
  <c r="K736" i="4"/>
  <c r="J736" i="4"/>
  <c r="P736" i="4" s="1"/>
  <c r="I736" i="4"/>
  <c r="O736" i="4" s="1"/>
  <c r="H736" i="4"/>
  <c r="E736" i="4"/>
  <c r="T736" i="4" s="1"/>
  <c r="B736" i="4"/>
  <c r="B737" i="4" s="1"/>
  <c r="K734" i="4"/>
  <c r="J734" i="4"/>
  <c r="P734" i="4" s="1"/>
  <c r="I734" i="4"/>
  <c r="O734" i="4" s="1"/>
  <c r="H734" i="4"/>
  <c r="E734" i="4"/>
  <c r="S735" i="4" s="1"/>
  <c r="P735" i="4" s="1"/>
  <c r="B734" i="4"/>
  <c r="B735" i="4" s="1"/>
  <c r="B29" i="4" s="1"/>
  <c r="K732" i="4"/>
  <c r="J732" i="4"/>
  <c r="P732" i="4" s="1"/>
  <c r="I732" i="4"/>
  <c r="O732" i="4" s="1"/>
  <c r="H732" i="4"/>
  <c r="E732" i="4"/>
  <c r="T732" i="4" s="1"/>
  <c r="B732" i="4"/>
  <c r="B733" i="4" s="1"/>
  <c r="B27" i="4" s="1"/>
  <c r="K730" i="4"/>
  <c r="J730" i="4"/>
  <c r="P730" i="4" s="1"/>
  <c r="I730" i="4"/>
  <c r="O730" i="4" s="1"/>
  <c r="H730" i="4"/>
  <c r="E730" i="4"/>
  <c r="T730" i="4" s="1"/>
  <c r="B730" i="4"/>
  <c r="B731" i="4" s="1"/>
  <c r="B25" i="4" s="1"/>
  <c r="K728" i="4"/>
  <c r="J728" i="4"/>
  <c r="P728" i="4" s="1"/>
  <c r="I728" i="4"/>
  <c r="O728" i="4" s="1"/>
  <c r="H728" i="4"/>
  <c r="E728" i="4"/>
  <c r="T728" i="4" s="1"/>
  <c r="B728" i="4"/>
  <c r="B729" i="4" s="1"/>
  <c r="B23" i="4" s="1"/>
  <c r="K726" i="4"/>
  <c r="J726" i="4"/>
  <c r="P726" i="4" s="1"/>
  <c r="I726" i="4"/>
  <c r="O726" i="4" s="1"/>
  <c r="H726" i="4"/>
  <c r="E726" i="4"/>
  <c r="S727" i="4" s="1"/>
  <c r="P727" i="4" s="1"/>
  <c r="B726" i="4"/>
  <c r="B727" i="4" s="1"/>
  <c r="B21" i="4" s="1"/>
  <c r="K724" i="4"/>
  <c r="J724" i="4"/>
  <c r="P724" i="4" s="1"/>
  <c r="I724" i="4"/>
  <c r="O724" i="4" s="1"/>
  <c r="H724" i="4"/>
  <c r="E724" i="4"/>
  <c r="T724" i="4" s="1"/>
  <c r="B724" i="4"/>
  <c r="B725" i="4" s="1"/>
  <c r="B19" i="4" s="1"/>
  <c r="K722" i="4"/>
  <c r="J722" i="4"/>
  <c r="P722" i="4" s="1"/>
  <c r="I722" i="4"/>
  <c r="O722" i="4" s="1"/>
  <c r="H722" i="4"/>
  <c r="E722" i="4"/>
  <c r="T722" i="4" s="1"/>
  <c r="B722" i="4"/>
  <c r="K720" i="4"/>
  <c r="J720" i="4"/>
  <c r="P720" i="4" s="1"/>
  <c r="I720" i="4"/>
  <c r="H720" i="4"/>
  <c r="E720" i="4"/>
  <c r="T720" i="4" s="1"/>
  <c r="B720" i="4"/>
  <c r="B721" i="4" s="1"/>
  <c r="B15" i="4" s="1"/>
  <c r="K718" i="4"/>
  <c r="J718" i="4"/>
  <c r="P718" i="4" s="1"/>
  <c r="I718" i="4"/>
  <c r="O718" i="4" s="1"/>
  <c r="H718" i="4"/>
  <c r="E718" i="4"/>
  <c r="S719" i="4" s="1"/>
  <c r="P719" i="4" s="1"/>
  <c r="B718" i="4"/>
  <c r="B719" i="4" s="1"/>
  <c r="B13" i="4" s="1"/>
  <c r="B32" i="4"/>
  <c r="A37" i="4"/>
  <c r="A39" i="4" s="1"/>
  <c r="A41" i="4" s="1"/>
  <c r="A43" i="4" s="1"/>
  <c r="I711" i="4"/>
  <c r="K716" i="4"/>
  <c r="K714" i="4"/>
  <c r="K705" i="4"/>
  <c r="K706" i="4"/>
  <c r="K707" i="4"/>
  <c r="K708" i="4"/>
  <c r="K704" i="4"/>
  <c r="D735" i="4" l="1"/>
  <c r="S732" i="4"/>
  <c r="S736" i="4"/>
  <c r="F732" i="4"/>
  <c r="V769" i="4"/>
  <c r="F757" i="4"/>
  <c r="F743" i="4"/>
  <c r="T757" i="4"/>
  <c r="F759" i="4"/>
  <c r="S743" i="4"/>
  <c r="S733" i="4"/>
  <c r="P733" i="4" s="1"/>
  <c r="D733" i="4" s="1"/>
  <c r="F749" i="4"/>
  <c r="F765" i="4"/>
  <c r="F724" i="4"/>
  <c r="F751" i="4"/>
  <c r="F767" i="4"/>
  <c r="F741" i="4"/>
  <c r="F730" i="4"/>
  <c r="T761" i="4"/>
  <c r="S726" i="4"/>
  <c r="D766" i="4"/>
  <c r="T753" i="4"/>
  <c r="S762" i="4"/>
  <c r="P762" i="4" s="1"/>
  <c r="D762" i="4" s="1"/>
  <c r="T769" i="4"/>
  <c r="F718" i="4"/>
  <c r="F726" i="4"/>
  <c r="F734" i="4"/>
  <c r="F745" i="4"/>
  <c r="F753" i="4"/>
  <c r="F769" i="4"/>
  <c r="F722" i="4"/>
  <c r="D748" i="4"/>
  <c r="F720" i="4"/>
  <c r="F728" i="4"/>
  <c r="F736" i="4"/>
  <c r="F747" i="4"/>
  <c r="F755" i="4"/>
  <c r="F763" i="4"/>
  <c r="S761" i="4"/>
  <c r="R749" i="4"/>
  <c r="V722" i="4"/>
  <c r="S724" i="4"/>
  <c r="V730" i="4"/>
  <c r="S731" i="4"/>
  <c r="P731" i="4" s="1"/>
  <c r="D731" i="4" s="1"/>
  <c r="V726" i="4"/>
  <c r="D719" i="4"/>
  <c r="D727" i="4"/>
  <c r="R728" i="4"/>
  <c r="R745" i="4"/>
  <c r="V747" i="4"/>
  <c r="V751" i="4"/>
  <c r="V759" i="4"/>
  <c r="V763" i="4"/>
  <c r="S769" i="4"/>
  <c r="T718" i="4"/>
  <c r="T755" i="4"/>
  <c r="R765" i="4"/>
  <c r="V714" i="4"/>
  <c r="S718" i="4"/>
  <c r="V724" i="4"/>
  <c r="V732" i="4"/>
  <c r="V736" i="4"/>
  <c r="A743" i="4"/>
  <c r="R753" i="4"/>
  <c r="R757" i="4"/>
  <c r="S725" i="4"/>
  <c r="P725" i="4" s="1"/>
  <c r="D725" i="4" s="1"/>
  <c r="S729" i="4"/>
  <c r="P729" i="4" s="1"/>
  <c r="D729" i="4" s="1"/>
  <c r="T734" i="4"/>
  <c r="V753" i="4"/>
  <c r="V716" i="4"/>
  <c r="R722" i="4"/>
  <c r="A747" i="4"/>
  <c r="S747" i="4"/>
  <c r="S751" i="4"/>
  <c r="D756" i="4"/>
  <c r="D758" i="4"/>
  <c r="V757" i="4"/>
  <c r="S759" i="4"/>
  <c r="S763" i="4"/>
  <c r="V765" i="4"/>
  <c r="S767" i="4"/>
  <c r="T726" i="4"/>
  <c r="T745" i="4"/>
  <c r="T751" i="4"/>
  <c r="T763" i="4"/>
  <c r="T767" i="4"/>
  <c r="R734" i="4"/>
  <c r="S734" i="4"/>
  <c r="R751" i="4"/>
  <c r="R718" i="4"/>
  <c r="R743" i="4"/>
  <c r="R763" i="4"/>
  <c r="R767" i="4"/>
  <c r="V728" i="4"/>
  <c r="V734" i="4"/>
  <c r="D754" i="4"/>
  <c r="D760" i="4"/>
  <c r="S737" i="4"/>
  <c r="P737" i="4" s="1"/>
  <c r="D737" i="4" s="1"/>
  <c r="D768" i="4"/>
  <c r="R747" i="4"/>
  <c r="R759" i="4"/>
  <c r="R769" i="4"/>
  <c r="R726" i="4"/>
  <c r="R732" i="4"/>
  <c r="V720" i="4"/>
  <c r="S728" i="4"/>
  <c r="S730" i="4"/>
  <c r="V743" i="4"/>
  <c r="T747" i="4"/>
  <c r="V749" i="4"/>
  <c r="T759" i="4"/>
  <c r="T765" i="4"/>
  <c r="D746" i="4"/>
  <c r="D752" i="4"/>
  <c r="S753" i="4"/>
  <c r="R761" i="4"/>
  <c r="S721" i="4"/>
  <c r="P721" i="4" s="1"/>
  <c r="D721" i="4" s="1"/>
  <c r="R724" i="4"/>
  <c r="R736" i="4"/>
  <c r="V741" i="4"/>
  <c r="V745" i="4"/>
  <c r="S750" i="4"/>
  <c r="P750" i="4" s="1"/>
  <c r="D750" i="4" s="1"/>
  <c r="O755" i="4"/>
  <c r="S755" i="4" s="1"/>
  <c r="V761" i="4"/>
  <c r="V767" i="4"/>
  <c r="D764" i="4"/>
  <c r="A45" i="4"/>
  <c r="A749" i="4"/>
  <c r="V718" i="4"/>
  <c r="A745" i="4"/>
  <c r="S745" i="4"/>
  <c r="V755" i="4"/>
  <c r="D770" i="4"/>
  <c r="O720" i="4"/>
  <c r="S720" i="4" s="1"/>
  <c r="S722" i="4"/>
  <c r="S744" i="4"/>
  <c r="P744" i="4" s="1"/>
  <c r="D744" i="4" s="1"/>
  <c r="S749" i="4"/>
  <c r="S757" i="4"/>
  <c r="S765" i="4"/>
  <c r="O741" i="4"/>
  <c r="S741" i="4" s="1"/>
  <c r="T741" i="4"/>
  <c r="S723" i="4"/>
  <c r="P723" i="4" s="1"/>
  <c r="D723" i="4" s="1"/>
  <c r="B723" i="4" s="1"/>
  <c r="B17" i="4" s="1"/>
  <c r="R730" i="4"/>
  <c r="G727" i="4" l="1"/>
  <c r="G733" i="4"/>
  <c r="G729" i="4"/>
  <c r="G750" i="4"/>
  <c r="G731" i="4"/>
  <c r="G723" i="4"/>
  <c r="G764" i="4"/>
  <c r="G754" i="4"/>
  <c r="G746" i="4"/>
  <c r="G748" i="4"/>
  <c r="G766" i="4"/>
  <c r="G758" i="4"/>
  <c r="G737" i="4"/>
  <c r="G725" i="4"/>
  <c r="G770" i="4"/>
  <c r="G760" i="4"/>
  <c r="G768" i="4"/>
  <c r="G752" i="4"/>
  <c r="G762" i="4"/>
  <c r="A47" i="4"/>
  <c r="A751" i="4"/>
  <c r="R720" i="4"/>
  <c r="G721" i="4" s="1"/>
  <c r="R755" i="4"/>
  <c r="G756" i="4" s="1"/>
  <c r="G744" i="4"/>
  <c r="G735" i="4"/>
  <c r="G719" i="4"/>
  <c r="R741" i="4"/>
  <c r="G742" i="4" s="1"/>
  <c r="D742" i="4" s="1"/>
  <c r="B742" i="4" s="1"/>
  <c r="B36" i="4" s="1"/>
  <c r="A49" i="4" l="1"/>
  <c r="A753" i="4"/>
  <c r="A51" i="4" l="1"/>
  <c r="A755" i="4"/>
  <c r="A53" i="4" l="1"/>
  <c r="A757" i="4"/>
  <c r="A55" i="4" l="1"/>
  <c r="A759" i="4"/>
  <c r="J716" i="4"/>
  <c r="P716" i="4" s="1"/>
  <c r="R716" i="4" s="1"/>
  <c r="I716" i="4"/>
  <c r="O716" i="4" s="1"/>
  <c r="H716" i="4"/>
  <c r="E716" i="4"/>
  <c r="F716" i="4" s="1"/>
  <c r="B716" i="4"/>
  <c r="B717" i="4" s="1"/>
  <c r="B11" i="4" s="1"/>
  <c r="J714" i="4"/>
  <c r="P714" i="4" s="1"/>
  <c r="I714" i="4"/>
  <c r="O714" i="4" s="1"/>
  <c r="H714" i="4"/>
  <c r="E714" i="4"/>
  <c r="F714" i="4" s="1"/>
  <c r="B714" i="4"/>
  <c r="B715" i="4" s="1"/>
  <c r="B9" i="4" s="1"/>
  <c r="B712" i="4"/>
  <c r="E712" i="4"/>
  <c r="F712" i="4" s="1"/>
  <c r="H712" i="4"/>
  <c r="I712" i="4"/>
  <c r="J712" i="4"/>
  <c r="P712" i="4" s="1"/>
  <c r="K712" i="4"/>
  <c r="V712" i="4" s="1"/>
  <c r="A712" i="4"/>
  <c r="B678" i="1"/>
  <c r="G678" i="1" s="1"/>
  <c r="B679" i="1"/>
  <c r="G679" i="1" s="1"/>
  <c r="B680" i="1"/>
  <c r="C680" i="1" s="1"/>
  <c r="B681" i="1"/>
  <c r="C681" i="1" s="1"/>
  <c r="B677" i="1"/>
  <c r="G677" i="1" s="1"/>
  <c r="B662" i="1"/>
  <c r="J662" i="1"/>
  <c r="B646" i="1"/>
  <c r="J646" i="1" s="1"/>
  <c r="B68" i="1"/>
  <c r="B660" i="1"/>
  <c r="B630" i="1"/>
  <c r="B629" i="1"/>
  <c r="B38" i="1" s="1"/>
  <c r="C97" i="1"/>
  <c r="C95" i="1"/>
  <c r="C93" i="1"/>
  <c r="C91" i="1"/>
  <c r="C89" i="1"/>
  <c r="A8" i="4"/>
  <c r="A714" i="4" s="1"/>
  <c r="G815" i="1"/>
  <c r="F817" i="1"/>
  <c r="H817" i="1"/>
  <c r="J817" i="1"/>
  <c r="K817" i="1"/>
  <c r="E820" i="1"/>
  <c r="B819" i="1" s="1"/>
  <c r="C822" i="1"/>
  <c r="D822" i="1"/>
  <c r="E822" i="1"/>
  <c r="F822" i="1"/>
  <c r="G822" i="1"/>
  <c r="H822" i="1"/>
  <c r="I822" i="1"/>
  <c r="C825" i="1"/>
  <c r="D825" i="1"/>
  <c r="E825" i="1"/>
  <c r="F825" i="1"/>
  <c r="G825" i="1"/>
  <c r="H825" i="1"/>
  <c r="I825" i="1"/>
  <c r="D827" i="1"/>
  <c r="J827" i="1" s="1"/>
  <c r="G829" i="1"/>
  <c r="I829" i="1"/>
  <c r="H834" i="1"/>
  <c r="B834" i="1" s="1"/>
  <c r="B843" i="1"/>
  <c r="C844" i="1"/>
  <c r="E844" i="1"/>
  <c r="C848" i="1"/>
  <c r="B846" i="1" s="1"/>
  <c r="G853" i="1"/>
  <c r="I853" i="1"/>
  <c r="G859" i="1"/>
  <c r="I859" i="1"/>
  <c r="G865" i="1"/>
  <c r="I865" i="1"/>
  <c r="F873" i="1"/>
  <c r="H873" i="1"/>
  <c r="F875" i="1"/>
  <c r="H875" i="1"/>
  <c r="F877" i="1"/>
  <c r="H877" i="1"/>
  <c r="B885" i="1"/>
  <c r="H886" i="1"/>
  <c r="J886" i="1"/>
  <c r="K886" i="1"/>
  <c r="H605" i="1"/>
  <c r="I608" i="1" s="1"/>
  <c r="B608" i="1" s="1"/>
  <c r="B605" i="1"/>
  <c r="G748" i="1" s="1"/>
  <c r="G749" i="1" s="1"/>
  <c r="B749" i="1" s="1"/>
  <c r="B132" i="1" s="1"/>
  <c r="H604" i="1"/>
  <c r="B604" i="1"/>
  <c r="B125" i="1"/>
  <c r="B122" i="1"/>
  <c r="B121" i="1"/>
  <c r="B117" i="1"/>
  <c r="B116" i="1"/>
  <c r="B115" i="1"/>
  <c r="B114" i="1"/>
  <c r="B111" i="1"/>
  <c r="B112" i="1"/>
  <c r="B110" i="1"/>
  <c r="B109" i="1"/>
  <c r="B108" i="1"/>
  <c r="B107" i="1"/>
  <c r="B105" i="1"/>
  <c r="B674" i="1"/>
  <c r="I674" i="1" s="1"/>
  <c r="C666" i="1"/>
  <c r="B665" i="1"/>
  <c r="B651" i="1"/>
  <c r="C652" i="1"/>
  <c r="B632" i="1"/>
  <c r="C633" i="1"/>
  <c r="B710" i="4" l="1"/>
  <c r="S714" i="4"/>
  <c r="A10" i="4"/>
  <c r="A12" i="4" s="1"/>
  <c r="S717" i="4"/>
  <c r="P717" i="4" s="1"/>
  <c r="D717" i="4" s="1"/>
  <c r="T716" i="4"/>
  <c r="S715" i="4"/>
  <c r="P715" i="4" s="1"/>
  <c r="D715" i="4" s="1"/>
  <c r="T714" i="4"/>
  <c r="R714" i="4"/>
  <c r="S716" i="4"/>
  <c r="G717" i="4" s="1"/>
  <c r="A57" i="4"/>
  <c r="A761" i="4"/>
  <c r="T712" i="4"/>
  <c r="S713" i="4"/>
  <c r="P713" i="4" s="1"/>
  <c r="O712" i="4"/>
  <c r="S712" i="4" s="1"/>
  <c r="A716" i="4"/>
  <c r="G686" i="1"/>
  <c r="B686" i="1" s="1"/>
  <c r="B100" i="1" s="1"/>
  <c r="G681" i="1"/>
  <c r="G680" i="1"/>
  <c r="G682" i="1" s="1"/>
  <c r="C679" i="1"/>
  <c r="C677" i="1"/>
  <c r="C678" i="1"/>
  <c r="C662" i="1"/>
  <c r="B80" i="1" s="1"/>
  <c r="C646" i="1"/>
  <c r="B62" i="1" s="1"/>
  <c r="I660" i="1"/>
  <c r="B70" i="1" s="1"/>
  <c r="H619" i="1"/>
  <c r="H622" i="1" s="1"/>
  <c r="B622" i="1" s="1"/>
  <c r="B36" i="1" s="1"/>
  <c r="I618" i="1"/>
  <c r="B618" i="1" s="1"/>
  <c r="B34" i="1" s="1"/>
  <c r="I612" i="1"/>
  <c r="B612" i="1" s="1"/>
  <c r="B29" i="1" s="1"/>
  <c r="J619" i="1"/>
  <c r="F747" i="1"/>
  <c r="B747" i="1" s="1"/>
  <c r="B130" i="1" s="1"/>
  <c r="B19" i="1"/>
  <c r="B886" i="1"/>
  <c r="B829" i="1"/>
  <c r="C874" i="1"/>
  <c r="B840" i="1"/>
  <c r="H835" i="1"/>
  <c r="H836" i="1" s="1"/>
  <c r="B836" i="1" s="1"/>
  <c r="C876" i="1"/>
  <c r="C872" i="1"/>
  <c r="B853" i="1"/>
  <c r="B865" i="1"/>
  <c r="I748" i="1"/>
  <c r="B748" i="1" s="1"/>
  <c r="B131" i="1" s="1"/>
  <c r="B817" i="1"/>
  <c r="B859" i="1"/>
  <c r="I615" i="1"/>
  <c r="B615" i="1" s="1"/>
  <c r="B32" i="1" s="1"/>
  <c r="F707" i="4" l="1"/>
  <c r="B707" i="4" s="1"/>
  <c r="B705" i="4" s="1"/>
  <c r="B4" i="4" s="1"/>
  <c r="A14" i="4"/>
  <c r="A718" i="4"/>
  <c r="A59" i="4"/>
  <c r="A763" i="4"/>
  <c r="G715" i="4"/>
  <c r="R712" i="4"/>
  <c r="G713" i="4" s="1"/>
  <c r="D713" i="4" s="1"/>
  <c r="B713" i="4" s="1"/>
  <c r="B7" i="4" s="1"/>
  <c r="I682" i="1"/>
  <c r="J682" i="1" s="1"/>
  <c r="N676" i="1" s="1"/>
  <c r="B99" i="1"/>
  <c r="C683" i="1"/>
  <c r="J676" i="1" s="1"/>
  <c r="B619" i="1"/>
  <c r="B35" i="1" s="1"/>
  <c r="H837" i="1"/>
  <c r="H838" i="1" s="1"/>
  <c r="B838" i="1" s="1"/>
  <c r="B835" i="1"/>
  <c r="A765" i="4" l="1"/>
  <c r="A61" i="4"/>
  <c r="A16" i="4"/>
  <c r="A720" i="4"/>
  <c r="L676" i="1"/>
  <c r="C676" i="1" s="1"/>
  <c r="B837" i="1"/>
  <c r="A63" i="4" l="1"/>
  <c r="A769" i="4" s="1"/>
  <c r="A767" i="4"/>
  <c r="A18" i="4"/>
  <c r="A722" i="4"/>
  <c r="B127" i="1"/>
  <c r="B744" i="1" s="1"/>
  <c r="H74" i="1"/>
  <c r="D798" i="1" s="1"/>
  <c r="J798" i="1" s="1"/>
  <c r="H56" i="1"/>
  <c r="D795" i="1" s="1"/>
  <c r="J795" i="1" s="1"/>
  <c r="B644" i="1"/>
  <c r="I644" i="1" s="1"/>
  <c r="B50" i="1"/>
  <c r="H796" i="1"/>
  <c r="B74" i="1" s="1"/>
  <c r="G796" i="1"/>
  <c r="B76" i="1" s="1"/>
  <c r="F796" i="1"/>
  <c r="B75" i="1" s="1"/>
  <c r="D796" i="1"/>
  <c r="C796" i="1"/>
  <c r="H793" i="1"/>
  <c r="B56" i="1" s="1"/>
  <c r="G793" i="1"/>
  <c r="B58" i="1" s="1"/>
  <c r="F793" i="1"/>
  <c r="B57" i="1" s="1"/>
  <c r="D793" i="1"/>
  <c r="C793" i="1"/>
  <c r="E791" i="1"/>
  <c r="E790" i="1"/>
  <c r="E796" i="1" s="1"/>
  <c r="B77" i="1" s="1"/>
  <c r="E789" i="1"/>
  <c r="E788" i="1"/>
  <c r="E787" i="1"/>
  <c r="E786" i="1"/>
  <c r="E785" i="1"/>
  <c r="E784" i="1"/>
  <c r="E783" i="1"/>
  <c r="E782" i="1"/>
  <c r="E781" i="1"/>
  <c r="E780" i="1"/>
  <c r="E779" i="1"/>
  <c r="E778" i="1"/>
  <c r="E777" i="1"/>
  <c r="E776" i="1"/>
  <c r="E775" i="1"/>
  <c r="E774" i="1"/>
  <c r="E773" i="1"/>
  <c r="E772" i="1"/>
  <c r="M771" i="1"/>
  <c r="L771" i="1"/>
  <c r="K771" i="1"/>
  <c r="J771" i="1"/>
  <c r="D824" i="1"/>
  <c r="J824" i="1" s="1"/>
  <c r="AQ56" i="1"/>
  <c r="A20" i="4" l="1"/>
  <c r="A724" i="4"/>
  <c r="B52" i="1"/>
  <c r="F806" i="1"/>
  <c r="F799" i="1"/>
  <c r="I815" i="1" s="1"/>
  <c r="B815" i="1" s="1"/>
  <c r="I791" i="1"/>
  <c r="I779" i="1"/>
  <c r="I775" i="1"/>
  <c r="I781" i="1"/>
  <c r="I787" i="1"/>
  <c r="I773" i="1"/>
  <c r="I790" i="1"/>
  <c r="I796" i="1" s="1"/>
  <c r="E78" i="1" s="1"/>
  <c r="E793" i="1"/>
  <c r="B59" i="1" s="1"/>
  <c r="I783" i="1"/>
  <c r="I789" i="1"/>
  <c r="I777" i="1"/>
  <c r="I785" i="1"/>
  <c r="I772" i="1"/>
  <c r="I774" i="1"/>
  <c r="I776" i="1"/>
  <c r="I778" i="1"/>
  <c r="I780" i="1"/>
  <c r="I782" i="1"/>
  <c r="I784" i="1"/>
  <c r="I786" i="1"/>
  <c r="I788" i="1"/>
  <c r="A22" i="4" l="1"/>
  <c r="A726" i="4"/>
  <c r="I793" i="1"/>
  <c r="E60" i="1" s="1"/>
  <c r="A24" i="4" l="1"/>
  <c r="A728" i="4"/>
  <c r="A26" i="4" l="1"/>
  <c r="A730" i="4"/>
  <c r="A28" i="4" l="1"/>
  <c r="A732" i="4"/>
  <c r="A30" i="4" l="1"/>
  <c r="A736" i="4" s="1"/>
  <c r="A7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 Turner</author>
  </authors>
  <commentList>
    <comment ref="A9" authorId="0" shapeId="0" xr:uid="{38F97CBC-E7D6-4A65-997B-F713457B7E1D}">
      <text/>
    </comment>
  </commentList>
</comments>
</file>

<file path=xl/sharedStrings.xml><?xml version="1.0" encoding="utf-8"?>
<sst xmlns="http://schemas.openxmlformats.org/spreadsheetml/2006/main" count="738" uniqueCount="428">
  <si>
    <t>i</t>
  </si>
  <si>
    <t>justice</t>
  </si>
  <si>
    <t>moderately satisfactory</t>
  </si>
  <si>
    <t>Christianity</t>
  </si>
  <si>
    <r>
      <t xml:space="preserve">2. Improve: desirable </t>
    </r>
    <r>
      <rPr>
        <b/>
        <i/>
        <sz val="14"/>
        <color theme="1"/>
        <rFont val="Tahoma"/>
        <family val="2"/>
      </rPr>
      <t>character refunction</t>
    </r>
    <r>
      <rPr>
        <b/>
        <sz val="14"/>
        <color theme="1"/>
        <rFont val="Tahoma"/>
        <family val="2"/>
      </rPr>
      <t xml:space="preserve"> to help resolve needs</t>
    </r>
  </si>
  <si>
    <t>empathy</t>
  </si>
  <si>
    <t>moderately unsatisfactory</t>
  </si>
  <si>
    <t>#</t>
  </si>
  <si>
    <t>$</t>
  </si>
  <si>
    <t>will consider reviewing the EIR</t>
  </si>
  <si>
    <t>A refunction is anankelogy’s answer to defunctions, which is anankelogy’s version of pathology. Refunctions are what we apply to return to full functioning, toward personal and interpersonal wellness.
Learn more at ValueRelating.com.</t>
  </si>
  <si>
    <t>other</t>
  </si>
  <si>
    <t>Optional: select your moral tradition from the dropdown list at left</t>
  </si>
  <si>
    <t>gratitude</t>
  </si>
  <si>
    <t>ungratefulness, entitlement</t>
  </si>
  <si>
    <t>The more you show your thankfulness, the more your needs resolve.</t>
  </si>
  <si>
    <t xml:space="preserve">Orient yourself to make the most of what you receive in life and avoid taking it for granted. Position yourself with your attitude to receive more of what your life requires. Affirm other's generosity toward you. Insist others not take your offerings for granted. Spur their gratitude by refusing their exploitation of your generosity. With more gratitude, observe more needs resolving. </t>
  </si>
  <si>
    <t>Foundational to relating:</t>
  </si>
  <si>
    <t>Phil 4:6-7; 1 Thes 5:16-18; 2 Cor 2:15; Psalm 118:1</t>
  </si>
  <si>
    <t>N/A</t>
  </si>
  <si>
    <r>
      <t>1.</t>
    </r>
    <r>
      <rPr>
        <sz val="10"/>
        <color rgb="FF000000"/>
        <rFont val="Georgia"/>
        <family val="1"/>
      </rPr>
      <t> </t>
    </r>
    <r>
      <rPr>
        <sz val="10"/>
        <color rgb="FF008770"/>
        <rFont val="Franklin Gothic Medium"/>
        <family val="2"/>
      </rPr>
      <t>gratitude</t>
    </r>
  </si>
  <si>
    <t>humility</t>
  </si>
  <si>
    <t>arrogance, hubris, haughtiness</t>
  </si>
  <si>
    <t>The less arrogant you are toward others, the more your needs resolve.</t>
  </si>
  <si>
    <t>Drop any pretense that you know best for others. Don’t cling too tightly to what you think must be good for yourself. Make room for others to face you honestly and interact with you as authentically as possible. Let your pride balance with your capacity to be critiqued. Nurture the humility in others by not provoking their defensiveness, but instead treating them with kindness. With more humility, see more needs resolve.</t>
  </si>
  <si>
    <t>Col 3:12; Eph 4:2; Jam 4:6,10; 1 Pet 5:5; Prov 3:34, 11:2</t>
  </si>
  <si>
    <r>
      <t>2.</t>
    </r>
    <r>
      <rPr>
        <sz val="10"/>
        <color rgb="FF000000"/>
        <rFont val="Georgia"/>
        <family val="1"/>
      </rPr>
      <t> </t>
    </r>
    <r>
      <rPr>
        <sz val="10"/>
        <color rgb="FF008770"/>
        <rFont val="Franklin Gothic Medium"/>
        <family val="2"/>
      </rPr>
      <t>humility</t>
    </r>
  </si>
  <si>
    <t>honesty</t>
  </si>
  <si>
    <t>dishonesty, disingenuousness, deceitfulness</t>
  </si>
  <si>
    <t>The more others hear you speak truthfully, the more your needs resolve.</t>
  </si>
  <si>
    <t xml:space="preserve">Say what you need to say without guile. Avoid manipulating others with words you know aren't true. Avoid putting yourself in a situation you feel you must deceive others. Nurture a reputation of being reliable in what you express. Be authentic. Hold others to a higher standard of being forthright with you. See how honesty resolves more needs in your life. </t>
  </si>
  <si>
    <t>Col 3:9; Eph 3:25; Jam 1:26; Luke 12:2; 1 John 1:6</t>
  </si>
  <si>
    <r>
      <t>3.</t>
    </r>
    <r>
      <rPr>
        <sz val="10"/>
        <color rgb="FF000000"/>
        <rFont val="Georgia"/>
        <family val="1"/>
      </rPr>
      <t> </t>
    </r>
    <r>
      <rPr>
        <sz val="10"/>
        <color rgb="FF008770"/>
        <rFont val="Franklin Gothic Medium"/>
        <family val="2"/>
      </rPr>
      <t>honesty</t>
    </r>
  </si>
  <si>
    <t>kindness</t>
  </si>
  <si>
    <t>unkindness, rudeness, rashness</t>
  </si>
  <si>
    <t>The more you pleasantly smile and encourage others, the more your needs resolve.</t>
  </si>
  <si>
    <t xml:space="preserve">Refrain from harsh words. Give encouragement to those in need. Smile more towards others, even if they do not smile back. Let your smile sustain your positive attitude, especially in those moments when you don't feel like smiling. Yet be sure your positive regard stays sincere. Be an example of the level of kindness we all need for more civil interactions, leading to more meaningful lives. </t>
  </si>
  <si>
    <t>Gal 5:22; 2 Cor 6:6; Eph 4:32; I Pet 3:9; Acts 28:2</t>
  </si>
  <si>
    <r>
      <t>4.</t>
    </r>
    <r>
      <rPr>
        <sz val="10"/>
        <color rgb="FF000000"/>
        <rFont val="Georgia"/>
        <family val="1"/>
      </rPr>
      <t> </t>
    </r>
    <r>
      <rPr>
        <sz val="10"/>
        <color rgb="FF008770"/>
        <rFont val="Franklin Gothic Medium"/>
        <family val="2"/>
      </rPr>
      <t>kindness</t>
    </r>
  </si>
  <si>
    <t>gentleness</t>
  </si>
  <si>
    <t>roughness, harshness, brashness</t>
  </si>
  <si>
    <t>The softer you approach others in need of care, the more your needs resolve.</t>
  </si>
  <si>
    <t xml:space="preserve">Be ready to give a softer touch where appropriate. Stay sensitive to those who appear alarmed by any harshness. They may be going through intense pain, or suffering some kind of trauma. Discern when a scalpel is better than a sledgehammer. Know where it's best to be humble yet firm. Tread softly through a field of wounded soldiers. Avoid reopening old wounds. Let your gentleness help them to more fully heal and grow strong. </t>
  </si>
  <si>
    <t>Prov 15:1; Gal 5:22-23; 1 John 3:18; 1 Tim 6:11</t>
  </si>
  <si>
    <r>
      <t>5.</t>
    </r>
    <r>
      <rPr>
        <sz val="10"/>
        <color rgb="FF000000"/>
        <rFont val="Georgia"/>
        <family val="1"/>
      </rPr>
      <t> </t>
    </r>
    <r>
      <rPr>
        <sz val="10"/>
        <color rgb="FF008770"/>
        <rFont val="Franklin Gothic Medium"/>
        <family val="2"/>
      </rPr>
      <t>gentleness</t>
    </r>
  </si>
  <si>
    <t>grace</t>
  </si>
  <si>
    <t>unrealistic expectations, perfectionism</t>
  </si>
  <si>
    <t>The more you humbly admit your current imperfections, the more your needs resolve.</t>
  </si>
  <si>
    <t>Admit where you are honestly at in life, and not quite where you or others expect you to be. Release yourself from unrealistic expectations, and appreciate getting to your goals one step at a time. Allow room for unavoid_x001F_able setbacks.  Meet others where they are at, instead of where you may expect them to be. With more grace, observe more needs resolving.</t>
  </si>
  <si>
    <t>For renewing relationships:</t>
  </si>
  <si>
    <t>Jam 4:6; Eph 2:4-10; Rom 3:24; 2 Cor 9:8; 2 Cor 12:9; 1 Pet 5:10</t>
  </si>
  <si>
    <r>
      <t>6.</t>
    </r>
    <r>
      <rPr>
        <sz val="10"/>
        <color rgb="FF000000"/>
        <rFont val="Georgia"/>
        <family val="1"/>
      </rPr>
      <t> </t>
    </r>
    <r>
      <rPr>
        <sz val="10"/>
        <color rgb="FF008770"/>
        <rFont val="Franklin Gothic Medium"/>
        <family val="2"/>
      </rPr>
      <t>grace</t>
    </r>
  </si>
  <si>
    <t>forgiveness</t>
  </si>
  <si>
    <t>grudge, rage, spitefulness</t>
  </si>
  <si>
    <t>The more you let go of your anger toward those who wronged you, the more your needs resolve.</t>
  </si>
  <si>
    <t xml:space="preserve">Let go of your anger when wronged. Release yourself from your own self-chastisement. View any infringement of your rights as a mistake they can freely admit. Give others the space to honestly admit their imperfections. Rebuild trust by acknowledging your errors toward others. See how forgiveness resolves more needs. </t>
  </si>
  <si>
    <t>Col 3:13; Matt 6:14-15; 18:21-35; 1 John 1:9; Jer 31:34; Luke 6:37</t>
  </si>
  <si>
    <r>
      <t>7.</t>
    </r>
    <r>
      <rPr>
        <sz val="10"/>
        <color rgb="FF000000"/>
        <rFont val="Georgia"/>
        <family val="1"/>
      </rPr>
      <t> </t>
    </r>
    <r>
      <rPr>
        <sz val="10"/>
        <color rgb="FF008770"/>
        <rFont val="Franklin Gothic Medium"/>
        <family val="2"/>
      </rPr>
      <t>forgiveness</t>
    </r>
  </si>
  <si>
    <t>atonement</t>
  </si>
  <si>
    <t>condemnation, exaction, vengeance</t>
  </si>
  <si>
    <t>The more you rebuild your trustworthiness after admitting a wrong, the more your needs resolve.</t>
  </si>
  <si>
    <t xml:space="preserve">After letting go of your anger with forgiveness, continue nurturing the relationship by offering to restore any losses. Rebuild trust by compensating others for any damage for actions caused. Respect where others cannot go on without restoring what they’ve lost. Connect with others where they hurt, with empathetic generosity. Respond to other's gestures toward you who seek to rebuild any damaged trust. See how atonement resolves needs. </t>
  </si>
  <si>
    <t>Gal 6:1; Matt 6:33; Jam 5:16; Mark 10:45; 2 Cor 5:19; Rom 5:18</t>
  </si>
  <si>
    <r>
      <t>8.</t>
    </r>
    <r>
      <rPr>
        <sz val="10"/>
        <color rgb="FF000000"/>
        <rFont val="Georgia"/>
        <family val="1"/>
      </rPr>
      <t> </t>
    </r>
    <r>
      <rPr>
        <sz val="10"/>
        <color rgb="FF008770"/>
        <rFont val="Franklin Gothic Medium"/>
        <family val="2"/>
      </rPr>
      <t>atonement</t>
    </r>
  </si>
  <si>
    <t>mercy</t>
  </si>
  <si>
    <t>cruelty, vindictiveness, retaliation</t>
  </si>
  <si>
    <t xml:space="preserve">The more you let go of your rightful reaction to being wronged, the more your needs resolve. </t>
  </si>
  <si>
    <t xml:space="preserve">Be ready to let go not only of your anger, but let go also of your right to exact vengeance for a suffered wrong. Give more room to restore a damaged relationship by offering to forgo just compensation. Inspire their gratitude toward you with your readiness, willingness, and ability to clear their debts toward you. Engender mercy from others with your humility and remorse. Let your mercy demonstrate your love for others. See mercy resolve more needs. </t>
  </si>
  <si>
    <t>Matt 5:7; 7:12; 18:21-35; Jam 2:12-13; 2 Cor 5:17; Prov 11:7</t>
  </si>
  <si>
    <r>
      <t>9.</t>
    </r>
    <r>
      <rPr>
        <sz val="10"/>
        <color rgb="FF000000"/>
        <rFont val="Georgia"/>
        <family val="1"/>
      </rPr>
      <t> </t>
    </r>
    <r>
      <rPr>
        <sz val="10"/>
        <color rgb="FF008770"/>
        <rFont val="Franklin Gothic Medium"/>
        <family val="2"/>
      </rPr>
      <t>mercy</t>
    </r>
  </si>
  <si>
    <t>revenge, vengeance</t>
  </si>
  <si>
    <t>The more you pursue what is fair for all, the more your needs resolve.</t>
  </si>
  <si>
    <t xml:space="preserve">There is more to justice than grieving a loss due to violence. Step beyond mere relief to address your needs with others on par with them addressing their needs with you. Hold others accountable who try to ease their needs or wants at your unwelcome expense. While life isn't fair, interactions in relationships are either fair with balanced results or that relationship does not work. Instead of reacting with revenge, embarrass them by responding to their needs better than they respond to yours. Hold both sides to the same standard of conduct for any relation. See how substantive justice resolves more needs. </t>
  </si>
  <si>
    <t>Levit 19:15; Psa 140:12; Matt 5:23-24; 23:23; Isaiah 10:18</t>
  </si>
  <si>
    <r>
      <t>10.</t>
    </r>
    <r>
      <rPr>
        <sz val="10"/>
        <color rgb="FF000000"/>
        <rFont val="Georgia"/>
        <family val="1"/>
      </rPr>
      <t> </t>
    </r>
    <r>
      <rPr>
        <sz val="10"/>
        <color rgb="FF008770"/>
        <rFont val="Franklin Gothic Medium"/>
        <family val="2"/>
      </rPr>
      <t>justice</t>
    </r>
  </si>
  <si>
    <t>endurance</t>
  </si>
  <si>
    <t>intolerance, fleetingness</t>
  </si>
  <si>
    <t>The more of life’s discomforts you can boldly take, the more your needs resolve.</t>
  </si>
  <si>
    <t xml:space="preserve">Tolerate discomfort for as long as you can, and then for a little while longer. Discover your untapped capacity to tolerate more pain than you could before. Stretch your comfort zone, as you realize your body can suffer colder and hotter extremes with little to no lasting harm. Become stronger as you stretch your limits to tolerate more and more. Know you can more fully resolve more needs the more you can endure. </t>
  </si>
  <si>
    <t>For life’s challenges:</t>
  </si>
  <si>
    <t>Prov 4:25-26; Phil 1:6; 3:13-14; Heb 10:23; Jam 1:2-4</t>
  </si>
  <si>
    <r>
      <t>11.</t>
    </r>
    <r>
      <rPr>
        <sz val="10"/>
        <color rgb="FF000000"/>
        <rFont val="Georgia"/>
        <family val="1"/>
      </rPr>
      <t> </t>
    </r>
    <r>
      <rPr>
        <sz val="10"/>
        <color rgb="FF008770"/>
        <rFont val="Franklin Gothic Medium"/>
        <family val="2"/>
      </rPr>
      <t>endurance</t>
    </r>
  </si>
  <si>
    <t>perseverance</t>
  </si>
  <si>
    <t>hesitancy, inconsistency, satisficing</t>
  </si>
  <si>
    <t>The further you apply yourself to what must be done, the more your needs resolve.</t>
  </si>
  <si>
    <t xml:space="preserve">Consistently address needs as long as possible to fully resolve them. Avoid giving up if not immediately seeing expected results. Avoid settling for less than resolving a need. Let it take time to cover all angles. Build momentum. Pause if you must, then pick up where you left off. See this to the end to make the most from all your efforts. See how persevering through even the most challenging tasks can more fully resolve needs. </t>
  </si>
  <si>
    <t>Phil 4:13; Gal 6:9; Jam 1:12; 2 Thes 3:13; Heb 12:1-2; Rom 5:3-4</t>
  </si>
  <si>
    <r>
      <t>12.</t>
    </r>
    <r>
      <rPr>
        <sz val="10"/>
        <color rgb="FF000000"/>
        <rFont val="Georgia"/>
        <family val="1"/>
      </rPr>
      <t> </t>
    </r>
    <r>
      <rPr>
        <sz val="10"/>
        <color rgb="FF008770"/>
        <rFont val="Franklin Gothic Medium"/>
        <family val="2"/>
      </rPr>
      <t>perseverance</t>
    </r>
  </si>
  <si>
    <t>discipline</t>
  </si>
  <si>
    <t>undiscipline, overindulgence, negligence</t>
  </si>
  <si>
    <t>The longer you can delay gratification for what you want, the more your needs resolve.</t>
  </si>
  <si>
    <t xml:space="preserve">Put off getting rewards until later. Delay gratification to work a little longer on creating better results. Trust you can endure discomforts a little while longer for sweeter rewards. Since you may not recognize when indulging yourself at another's expense, keep yourself accountable to others you affect. Set a boundary for others not to indulge themselves at your unwelcome expense. Watch how discipline resolves more needs. </t>
  </si>
  <si>
    <t>Heb 12:11; Prov 12:1; 1 Cor 9:27; Heb 12:6; Eph 6:4; 2 Tim 1:7</t>
  </si>
  <si>
    <r>
      <t>13.</t>
    </r>
    <r>
      <rPr>
        <sz val="10"/>
        <color rgb="FF000000"/>
        <rFont val="Georgia"/>
        <family val="1"/>
      </rPr>
      <t> </t>
    </r>
    <r>
      <rPr>
        <sz val="10"/>
        <color rgb="FF008770"/>
        <rFont val="Franklin Gothic Medium"/>
        <family val="2"/>
      </rPr>
      <t>discipline</t>
    </r>
  </si>
  <si>
    <t>equanimity</t>
  </si>
  <si>
    <t>distempered, unsettled</t>
  </si>
  <si>
    <t>The more you can hold firm amidst calamity, the more your needs resolve.</t>
  </si>
  <si>
    <t xml:space="preserve">Cultivate your ability to not be easily perturbed by negative circumstances. Realize you can be knocked down a few times in life and still get up. Find how you can grow stronger after healing from each wound. Find your ground and stand firm to resolve needs. See how you flinch less during conflicts when you are more grounded with resolved needs.  </t>
  </si>
  <si>
    <t>2 Cor 4:16-18; Matt 6:25-34; Deut 31:8; Col 1:9-11</t>
  </si>
  <si>
    <r>
      <t>14.</t>
    </r>
    <r>
      <rPr>
        <sz val="10"/>
        <color rgb="FF000000"/>
        <rFont val="Georgia"/>
        <family val="1"/>
      </rPr>
      <t> </t>
    </r>
    <r>
      <rPr>
        <sz val="10"/>
        <color rgb="FF008770"/>
        <rFont val="Franklin Gothic Medium"/>
        <family val="2"/>
      </rPr>
      <t>equanimity</t>
    </r>
  </si>
  <si>
    <t>resilience</t>
  </si>
  <si>
    <t>fragility, rigidity, inflexibility</t>
  </si>
  <si>
    <t>The more you get back up after being knocked down, the more your needs resolve.</t>
  </si>
  <si>
    <t xml:space="preserve">Avoid assuming each painful circumstance shall hold you back. Try bouncing back as soon as possible. Get back on your feet while it still hurts. Realize you can typically endure more discomfort than you likely give me yourself credit. Stretch your capacity to take punishing blows by leaning more on your social supports. Find how resilience allows you to resolve more needs. </t>
  </si>
  <si>
    <t>Phil 4:13; Eph 6:10-14; 1 Thes 5:16-18; Josh 1:9; Rom 8:28</t>
  </si>
  <si>
    <r>
      <t>15.</t>
    </r>
    <r>
      <rPr>
        <sz val="10"/>
        <color rgb="FF000000"/>
        <rFont val="Georgia"/>
        <family val="1"/>
      </rPr>
      <t> </t>
    </r>
    <r>
      <rPr>
        <sz val="10"/>
        <color rgb="FF008770"/>
        <rFont val="Franklin Gothic Medium"/>
        <family val="2"/>
      </rPr>
      <t>resilience</t>
    </r>
  </si>
  <si>
    <t>patience</t>
  </si>
  <si>
    <t>impatience, false urgency</t>
  </si>
  <si>
    <t>The longer you can wait for what you rightfully expect, the more your needs resolve.</t>
  </si>
  <si>
    <t xml:space="preserve">Allow more time for anticipated results. Wait as long as possible to more fully resolve a need. Avoid rushing into easier alter_x001F_natives that can keep you from your full potential. Take as much time as necessary to regard all the needs involved. Yet, remain wary of expecting unrealistic results in the name of patience. And avoid exploiting the patience of others. See how properly disciplined patience resolves more needs. </t>
  </si>
  <si>
    <t>For excellence:</t>
  </si>
  <si>
    <t>1 Cor 13:4-5; Eph 4:2; Rom 8:25; 15:1-5; Gal 6:9</t>
  </si>
  <si>
    <r>
      <t>16.</t>
    </r>
    <r>
      <rPr>
        <sz val="10"/>
        <color rgb="FF000000"/>
        <rFont val="Georgia"/>
        <family val="1"/>
      </rPr>
      <t> </t>
    </r>
    <r>
      <rPr>
        <sz val="10"/>
        <color rgb="FF008770"/>
        <rFont val="Franklin Gothic Medium"/>
        <family val="2"/>
      </rPr>
      <t>patience</t>
    </r>
  </si>
  <si>
    <t>trustworthiness</t>
  </si>
  <si>
    <t>untrustworthiness, betrayal</t>
  </si>
  <si>
    <t>The more you keep your word and do as you say, the more your needs resolve.</t>
  </si>
  <si>
    <t xml:space="preserve">Let others faithfully count on you. Build your reputation for being reliable. Be there consistently when you agree to support them in their hour of need. Avoid expecting others to trust you until they can experience you repeatedly supporting what they need of you. Promptly warn others of unrealistic expectations of you, to safeguard your trust_x001F_worthiness. </t>
  </si>
  <si>
    <t>Luke 16:10-12; 1 Cor 4:1-2; Luke 12:48; 1 Tim 3:8; Titus 1:7</t>
  </si>
  <si>
    <r>
      <t>17.</t>
    </r>
    <r>
      <rPr>
        <sz val="10"/>
        <color rgb="FF000000"/>
        <rFont val="Georgia"/>
        <family val="1"/>
      </rPr>
      <t> </t>
    </r>
    <r>
      <rPr>
        <sz val="10"/>
        <color rgb="FF008770"/>
        <rFont val="Franklin Gothic Medium"/>
        <family val="2"/>
      </rPr>
      <t>trustworthiness</t>
    </r>
  </si>
  <si>
    <t>generosity</t>
  </si>
  <si>
    <t>selfishness, paternalism</t>
  </si>
  <si>
    <t>The more you give of yourself to others in need, the more your needs resolve.</t>
  </si>
  <si>
    <t>Let goods and services flow through you. Be a conduit through which others can find what they require to resolve their needs. Trust you will receive what your life requires the more you offer what you can give to satisfy what others require. Accumulate only to give. Discover how giving adds meaning to possessing stuff, as your generosity resolves more needs.</t>
  </si>
  <si>
    <t>Gal 6:2; Luke 6:38; 12:33; 1 John 3:17; Prov 18:27</t>
  </si>
  <si>
    <r>
      <t>18.</t>
    </r>
    <r>
      <rPr>
        <sz val="10"/>
        <color rgb="FF000000"/>
        <rFont val="Georgia"/>
        <family val="1"/>
      </rPr>
      <t> </t>
    </r>
    <r>
      <rPr>
        <sz val="10"/>
        <color rgb="FF008770"/>
        <rFont val="Franklin Gothic Medium"/>
        <family val="2"/>
      </rPr>
      <t>generosity</t>
    </r>
  </si>
  <si>
    <t>antipathy, hostility, alienation</t>
  </si>
  <si>
    <t>The more you see through the eyes of others, the more your needs resolve.</t>
  </si>
  <si>
    <t xml:space="preserve">Understand others through their own eyes, and less through the lens of your own expectations. Relate to them on their level. Feel their hurt when they are in pain. Feel their joy when life is in sync for them. Encounter their needs as if they were your needs in the moment. Look at life through their experiences, their daily challenges, and their needs in the moment. Let others empathize more with you by being less guarded. Feel more needs resolve with more empathy. </t>
  </si>
  <si>
    <t>Eph 2:3-4; 1 Cor 8:2; Rom 12:15; Gal 6:2-3; 1 Cor 10:24; 1 Pet 3:8</t>
  </si>
  <si>
    <r>
      <t>19.</t>
    </r>
    <r>
      <rPr>
        <sz val="10"/>
        <color rgb="FF000000"/>
        <rFont val="Georgia"/>
        <family val="1"/>
      </rPr>
      <t> </t>
    </r>
    <r>
      <rPr>
        <sz val="10"/>
        <color rgb="FF008770"/>
        <rFont val="Franklin Gothic Medium"/>
        <family val="2"/>
      </rPr>
      <t>empathy</t>
    </r>
  </si>
  <si>
    <t>love</t>
  </si>
  <si>
    <t>hate, animosity, outrage</t>
  </si>
  <si>
    <t>The more positive regard you show toward others, the more your needs resolve.</t>
  </si>
  <si>
    <t>Value life simply for its existence. Regard each other with high esteem. Honor their needs as you would have them honor yours. As much as it depends on you, and as much as you can, put their needs ahead of your own. At least in the moment when they are most in need. Model to others how you are to be treated by proactively valuing them and their current needs. Be known and affirmed for who you authentically are, as you do the same toward others. Bond with those closest to you. Reinforce each other's positive regard to spread love.</t>
  </si>
  <si>
    <t>1 John 3:11; 4:16-21; 1 Cor 13:1-13; John 15:9-12,17; Matt 22:37-40</t>
  </si>
  <si>
    <r>
      <t>20.</t>
    </r>
    <r>
      <rPr>
        <sz val="10"/>
        <color rgb="FF000000"/>
        <rFont val="Georgia"/>
        <family val="1"/>
      </rPr>
      <t> </t>
    </r>
    <r>
      <rPr>
        <sz val="10"/>
        <color rgb="FF008770"/>
        <rFont val="Franklin Gothic Medium"/>
        <family val="2"/>
      </rPr>
      <t>love</t>
    </r>
  </si>
  <si>
    <t>FIRST RATE ABOVE THE CURRENT QUALITY OF CHARACTER REFUNCTION</t>
  </si>
  <si>
    <t>SELECT ITEM</t>
  </si>
  <si>
    <t>SELECT ITEM AT RIGHT:</t>
  </si>
  <si>
    <t>Optional</t>
  </si>
  <si>
    <t>FIRST RATE ABOVE A DESIRABLE CHARACTER REFUNCTION</t>
  </si>
  <si>
    <t>Bible</t>
  </si>
  <si>
    <t>LIKERT SCALE:</t>
  </si>
  <si>
    <t>Quran</t>
  </si>
  <si>
    <t>Islam</t>
  </si>
  <si>
    <t>rate observed quality of praiseworthy character refunction</t>
  </si>
  <si>
    <t>Hinduism</t>
  </si>
  <si>
    <t>very unsatisfactory</t>
  </si>
  <si>
    <t>Buddhism</t>
  </si>
  <si>
    <t>somewhat adequate</t>
  </si>
  <si>
    <t>Sikhism</t>
  </si>
  <si>
    <t>very satisfactory</t>
  </si>
  <si>
    <t>Jainism</t>
  </si>
  <si>
    <t>Daoism</t>
  </si>
  <si>
    <t>rate current quality of character refunction to improve</t>
  </si>
  <si>
    <t>Indigenous</t>
  </si>
  <si>
    <t>Torah</t>
  </si>
  <si>
    <t>Judaism</t>
  </si>
  <si>
    <t/>
  </si>
  <si>
    <t xml:space="preserve">This process introduces a "Dynamic Responsiveness Score" (or DRS) that measurably gages how responsive each one is to the identified needs, starting with these character refunctions. According to the above selected options, </t>
  </si>
  <si>
    <t xml:space="preserve">'s current DRS is </t>
  </si>
  <si>
    <t xml:space="preserve"> out of 1. This process can improve it.</t>
  </si>
  <si>
    <t xml:space="preserve"> suggests </t>
  </si>
  <si>
    <t xml:space="preserve"> can improve responsiveness to the identified need(s) with more </t>
  </si>
  <si>
    <t xml:space="preserve"> is free to give a different view, below.</t>
  </si>
  <si>
    <t xml:space="preserve">It is possible for a guilty felon to exploit this process and claim innocence when they are not. </t>
  </si>
  <si>
    <t xml:space="preserve"> is encouraged to assess the assesser, to help ensure the integrity of this process.</t>
  </si>
  <si>
    <t>We also recognize how each AI could be an RI to those in higher authority. And each RI could impose some influence over another of lesser power. RI-NAME in this power relation has just as much need to be humble toward others as AI-NAME needs humility toward others. This process addresses the needs on all sides.</t>
  </si>
  <si>
    <t xml:space="preserve">We also recognize how each AI could be an RI to those in higher authority. And each RI could impose some influence over another of lesser power. </t>
  </si>
  <si>
    <t xml:space="preserve"> in this power relation has just as much need to be humble toward others as needing humility from </t>
  </si>
  <si>
    <t>. This process addresses the needs on all sides.</t>
  </si>
  <si>
    <t>We also recognize how each AI could be an RI to those in higher authority. And each RI could impose some influence over another of lesser power. The weaker party in this power relation has just as much need to be humble toward others as the more powerful one needs humility toward others. This process addresses the needs on all sides.</t>
  </si>
  <si>
    <t>DEGREE OF CERTAINTY</t>
  </si>
  <si>
    <t xml:space="preserve">I sense </t>
  </si>
  <si>
    <t xml:space="preserve"> is still guilty of something</t>
  </si>
  <si>
    <t>I sense the RI is still guilty of something</t>
  </si>
  <si>
    <t xml:space="preserve">I cannot tell whether </t>
  </si>
  <si>
    <t xml:space="preserve"> is actually innocent or not</t>
  </si>
  <si>
    <t xml:space="preserve">I am persuaded that </t>
  </si>
  <si>
    <t xml:space="preserve"> could be actually innocent</t>
  </si>
  <si>
    <t xml:space="preserve">I am compelled that </t>
  </si>
  <si>
    <t xml:space="preserve"> is more likely than not of being actually innocent</t>
  </si>
  <si>
    <t xml:space="preserve">I am convinced with little doubt </t>
  </si>
  <si>
    <t xml:space="preserve"> is actually innocent</t>
  </si>
  <si>
    <t xml:space="preserve">I cannot say for sure since I was not there. Based solely on the details provided in this report, </t>
  </si>
  <si>
    <t>I would have to know more</t>
  </si>
  <si>
    <t xml:space="preserve">. I realize </t>
  </si>
  <si>
    <t xml:space="preserve">'s need for </t>
  </si>
  <si>
    <t xml:space="preserve"> gets impeded by this wrongful conviction. </t>
  </si>
  <si>
    <t xml:space="preserve">I encourage others to look beyond the official court record to appreciate the nuance in </t>
  </si>
  <si>
    <t>'s viable innocence claim. No one is perfect, and our court systems do make mistakes. When passively accepting every conviction, we risk reinforcing these official mistakes. Together, we can change this.</t>
  </si>
  <si>
    <t>COMPETENCY TOWARD PUBLIC PROBLEM OF IGNORING ACTUAL INNOCENCE</t>
  </si>
  <si>
    <t xml:space="preserve">1. </t>
  </si>
  <si>
    <t xml:space="preserve"> assesses </t>
  </si>
  <si>
    <t>'s receptivity to the EIR</t>
  </si>
  <si>
    <t>1. RECEPTIVITY TO EIR (addressing overlooked specifics)</t>
  </si>
  <si>
    <t>refused to receive copy of EIR</t>
  </si>
  <si>
    <t>received copy of EIR yet declined to review it</t>
  </si>
  <si>
    <t>willing but reluctant to review the EIR</t>
  </si>
  <si>
    <t>pledged to review EIR</t>
  </si>
  <si>
    <t xml:space="preserve">2. </t>
  </si>
  <si>
    <t>'s review of the EIR</t>
  </si>
  <si>
    <t>2. REVIEWING THE EIR (engaging impacted need)</t>
  </si>
  <si>
    <t>presents as not reviewing any of the EIR</t>
  </si>
  <si>
    <t>present as reviewing some of the EIR</t>
  </si>
  <si>
    <t>presents as reviewing about half of the EIR</t>
  </si>
  <si>
    <t>presents as reviewing most of the EIR</t>
  </si>
  <si>
    <t>presents as thoroughly reviewing EIR</t>
  </si>
  <si>
    <t xml:space="preserve">3. </t>
  </si>
  <si>
    <t>'s response to the EIR</t>
  </si>
  <si>
    <t>3. RESPONDING TO EIR (address needs mutually)</t>
  </si>
  <si>
    <t>clings to belief that all guilty felons claim innocence</t>
  </si>
  <si>
    <t>fully dismissive of this particular innocence claim</t>
  </si>
  <si>
    <t>sympathetic but conceding with errant authority</t>
  </si>
  <si>
    <t>willing to support this innocence claim but limited</t>
  </si>
  <si>
    <t>fully supportive of this innocence claim</t>
  </si>
  <si>
    <t>'s assessment of receptivity:</t>
  </si>
  <si>
    <t>'s assessment of EIR review:</t>
  </si>
  <si>
    <t>'s assessment of response to EIR:</t>
  </si>
  <si>
    <t>strongly disagree</t>
  </si>
  <si>
    <t>We can proceed with this need-response process.</t>
  </si>
  <si>
    <t>somewhat disagree</t>
  </si>
  <si>
    <t>We should be able to proceed with this process.</t>
  </si>
  <si>
    <t>neither agree nor disagree</t>
  </si>
  <si>
    <t>There are some doubts about proceeding.</t>
  </si>
  <si>
    <t>somewhat agree</t>
  </si>
  <si>
    <t>We may not be able to proceed with this process.</t>
  </si>
  <si>
    <t>strongly agree</t>
  </si>
  <si>
    <t>We should not proceed with this process.</t>
  </si>
  <si>
    <t xml:space="preserve">You, </t>
  </si>
  <si>
    <t xml:space="preserve">, are currently assessed as </t>
  </si>
  <si>
    <t xml:space="preserve">You, [the AI|NAME], are currently assessed as </t>
  </si>
  <si>
    <t xml:space="preserve">lacking sufficient competency to effectively serve the innocence population. </t>
  </si>
  <si>
    <t xml:space="preserve">demonstrating minimal competency to effectively serve the innocence population. </t>
  </si>
  <si>
    <t xml:space="preserve">demonstrating sufficient competency to serve the innocence population. </t>
  </si>
  <si>
    <t xml:space="preserve">demonstrating full competency to serve the innocence population. </t>
  </si>
  <si>
    <t xml:space="preserve"> Value Relating invites you to improve your competency to serve this overlooked population. Let's explore how you can establish greater legitimacy by measurably helpling such people more fully resolve their affected needs. </t>
  </si>
  <si>
    <t>Recipient name</t>
  </si>
  <si>
    <t>Sender name</t>
  </si>
  <si>
    <t>What can I do for you?</t>
  </si>
  <si>
    <t>Could you do something for me?</t>
  </si>
  <si>
    <t>Is there something about me that I could improve?</t>
  </si>
  <si>
    <t>Is there anything I've done for which I should apologize?</t>
  </si>
  <si>
    <t>Do you need to meet in person and talk?</t>
  </si>
  <si>
    <t>Could you use a hug from me?</t>
  </si>
  <si>
    <t>Please fill out in the space below what I could specifically improve. We all have blind spots. Kindly point out one of my blind spots to help me be a better person. Thank you.</t>
  </si>
  <si>
    <t>Choose from this dropdown list something I can do for you.</t>
  </si>
  <si>
    <t>You tell me what it is I could do for you.</t>
  </si>
  <si>
    <t xml:space="preserve">I want to reveal to you something about myself. </t>
  </si>
  <si>
    <t>I found this easy to do.</t>
  </si>
  <si>
    <t>I found this challenging to do.</t>
  </si>
  <si>
    <t>I found this difficult to do.</t>
  </si>
  <si>
    <t>I found this next to impossible to do.</t>
  </si>
  <si>
    <t>I found this impossible to do.</t>
  </si>
  <si>
    <t>Please fill out in the space below something offensive I have done. Not in an accusatory tone, but in a way that encourages me to admit some mistake I've made. Thank you.</t>
  </si>
  <si>
    <t>I want to talk to you about something deeply personal.</t>
  </si>
  <si>
    <t>I want to pass along some memories.</t>
  </si>
  <si>
    <t>I want to tell you something I've never told anyone before.</t>
  </si>
  <si>
    <t>I want to forgive you for something you once did.</t>
  </si>
  <si>
    <t>Can I gift you with somethig special?</t>
  </si>
  <si>
    <t xml:space="preserve">First select an option from the dropdown list above. Then follow the instructions you see here. </t>
  </si>
  <si>
    <t>Choose from this dropdown list something I can personally do for you, to be more responsive to your needs.</t>
  </si>
  <si>
    <t>2. Bringing up my own affected needs</t>
  </si>
  <si>
    <t>1. Addressing and serving your needs</t>
  </si>
  <si>
    <t>Go to AnankelogyFoundation.org</t>
  </si>
  <si>
    <t>Anankelogy</t>
  </si>
  <si>
    <t>Foundation</t>
  </si>
  <si>
    <t>A communication tool by the</t>
  </si>
  <si>
    <r>
      <t xml:space="preserve">The </t>
    </r>
    <r>
      <rPr>
        <b/>
        <sz val="14"/>
        <color theme="0"/>
        <rFont val="Tahoma"/>
        <family val="2"/>
      </rPr>
      <t>Anankelogy Foundation</t>
    </r>
    <r>
      <rPr>
        <sz val="14"/>
        <color theme="0"/>
        <rFont val="Tahoma"/>
        <family val="2"/>
      </rPr>
      <t xml:space="preserve"> introduces you to this new social science for understanding your needs. And its application in the new professional field of "need-response". To resolve needs, remove pain and restore wellness.</t>
    </r>
  </si>
  <si>
    <t>Need help with this?</t>
  </si>
  <si>
    <t>If planning to roll this into a wellness campaign, starting gathering feedback from those you serve. You can suggest this simple format for a testimonial: 1) Situation prior to being serves; 2) what it was like being served (including any noted room to improve on this); and 3) any lasting results. Be sure to thank them for their helpful feedback.</t>
  </si>
  <si>
    <t>Here are some tips and ideas to consider when leaving your testimonial.</t>
  </si>
  <si>
    <t>2)  Speak in your own informal conversational tone.</t>
  </si>
  <si>
    <t>3)  Share how it was before, how it was during, and any improved relations since.</t>
  </si>
  <si>
    <t>Let these examples inspire you to write your own testimonial.</t>
  </si>
  <si>
    <t>Please let me know how this may have helped you. I invite you to leave a brief testimonial. Your feedback could be immensely helpful. Here are some tips and ideas to consider when leaving your testimonial.</t>
  </si>
  <si>
    <t xml:space="preserve">Learn more at AnankelogyFoundation.org. See how this revolutionary tool can improve your life. </t>
  </si>
  <si>
    <t>Was this helpful?</t>
  </si>
  <si>
    <t>After completing all the forms, save this document. Then send a copy back to the sender. You will then be on your way to improving your understanding of each other's needs!</t>
  </si>
  <si>
    <t>3. Continue supporting each other</t>
  </si>
  <si>
    <t>Have I hurt you in any way that I should rectify?</t>
  </si>
  <si>
    <r>
      <rPr>
        <b/>
        <sz val="86"/>
        <color rgb="FFD2FFE6"/>
        <rFont val="Tahoma"/>
        <family val="2"/>
      </rPr>
      <t>Personally</t>
    </r>
    <r>
      <rPr>
        <b/>
        <sz val="80"/>
        <color rgb="FFD2FFE6"/>
        <rFont val="Tahoma"/>
        <family val="2"/>
      </rPr>
      <t xml:space="preserve"> </t>
    </r>
    <r>
      <rPr>
        <b/>
        <sz val="78"/>
        <color rgb="FFD2FFE6"/>
        <rFont val="Tahoma"/>
        <family val="2"/>
      </rPr>
      <t>Responsive</t>
    </r>
  </si>
  <si>
    <t>Instructions for sender</t>
  </si>
  <si>
    <t>Instructions for recipient</t>
  </si>
  <si>
    <t>I am using this tool to break through the awkwardness of offering to do something for you.</t>
  </si>
  <si>
    <t>https://www.anankelogyfoundation.org/forum/testimonials</t>
  </si>
  <si>
    <t>Wondering what you could do?</t>
  </si>
  <si>
    <t>Want to keep this up?</t>
  </si>
  <si>
    <t>Thank you for agreeing to continue this exchange. Feel free to add comments in the space provided to you below. Then please return your completed version back to me. Thank you.</t>
  </si>
  <si>
    <t>Thank you for being open to continue this exchange. Feel free to share any concerns in the space provided to you below. Then please return your completed version back to me. Thank you.</t>
  </si>
  <si>
    <t>Thank you for your honest reply. I'd be glad to send you more info about this. Feel free to share any concerns in the space provided to you below. Then please return your completed version back to me. Thank you.</t>
  </si>
  <si>
    <t>Thank you for your honest reply. Feel free to share any concerns in the space provided to you below. Then please return your completed version back to me. Thank you.</t>
  </si>
  <si>
    <t>Thank you for agreeing to continue this exchange. You can discontinue at any time. Feel free to add comments in the space provided to you below. Then please return your completed version back to me. Thank you.</t>
  </si>
  <si>
    <t>Thank you for being open to continue this exchange. You can discontinue it at any time. Feel free to share any concerns in the space provided to you below. Then please return your completed version back to me. Thanks.</t>
  </si>
  <si>
    <t>TESTIMONIAL</t>
  </si>
  <si>
    <t>Providing social proof of my resonsiveness to your needs</t>
  </si>
  <si>
    <t>I invite you to take this a step further. And provide some social proof of my responsiveness to your needs.</t>
  </si>
  <si>
    <t>After drafting your testimonial, click the button below to post it online. Thank you.</t>
  </si>
  <si>
    <t>You must be online with access to the Internet to complete this step.</t>
  </si>
  <si>
    <t>Do you need my forgiveness for something?</t>
  </si>
  <si>
    <t>START A DEEPER CONVERSATION AROUND EACH OTHER'S NEEDS</t>
  </si>
  <si>
    <t xml:space="preserve">Send the link to </t>
  </si>
  <si>
    <t xml:space="preserve"> to use this tool to actively engage both of your needs. Or to invite </t>
  </si>
  <si>
    <t xml:space="preserve"> to proactively serve the needs of another. </t>
  </si>
  <si>
    <t xml:space="preserve"> a deeper conversation around each other's needs.</t>
  </si>
  <si>
    <t xml:space="preserve">Use this tool to grow your relationships. Consider your options to connect with </t>
  </si>
  <si>
    <t xml:space="preserve"> on deeper level. </t>
  </si>
  <si>
    <t>You utilize this communication tool to personally engage each other. You send each coordinated messages directly to each other, as an email attachment or other means available to you.</t>
  </si>
  <si>
    <r>
      <t xml:space="preserve">2. Moderated option </t>
    </r>
    <r>
      <rPr>
        <sz val="14"/>
        <color theme="1"/>
        <rFont val="Tahoma"/>
        <family val="2"/>
      </rPr>
      <t>- FREE</t>
    </r>
  </si>
  <si>
    <r>
      <t>1. Freewheeling option</t>
    </r>
    <r>
      <rPr>
        <sz val="14"/>
        <color theme="1"/>
        <rFont val="Tahoma"/>
        <family val="2"/>
      </rPr>
      <t xml:space="preserve"> - FREE</t>
    </r>
  </si>
  <si>
    <t>You post your exchange on our platform forum. You invite insight about how to understand your affected needs using anankelogy, the new social science for understanding your needs.</t>
  </si>
  <si>
    <r>
      <t>3. Supported option</t>
    </r>
    <r>
      <rPr>
        <sz val="14"/>
        <color theme="1"/>
        <rFont val="Tahoma"/>
        <family val="2"/>
      </rPr>
      <t xml:space="preserve"> - start FREE, see pricing plans</t>
    </r>
  </si>
  <si>
    <r>
      <t xml:space="preserve">You both will likely raise unresolved needs affected by others beyond your control. Begin a </t>
    </r>
    <r>
      <rPr>
        <b/>
        <sz val="12"/>
        <color theme="1"/>
        <rFont val="Times New Roman"/>
        <family val="1"/>
      </rPr>
      <t>wellness campaign</t>
    </r>
    <r>
      <rPr>
        <sz val="12"/>
        <color theme="1"/>
        <rFont val="Times New Roman"/>
        <family val="1"/>
      </rPr>
      <t xml:space="preserve"> to grow social support, and to eventually speak truth to power. </t>
    </r>
  </si>
  <si>
    <t xml:space="preserve">1. Address and serve their needs. </t>
  </si>
  <si>
    <t xml:space="preserve">2. Bring up your own affected needs. </t>
  </si>
  <si>
    <t xml:space="preserve">3. Continue supporting each other. </t>
  </si>
  <si>
    <t>Knowing each other's needs</t>
  </si>
  <si>
    <t>Character refunction option</t>
  </si>
  <si>
    <t>Save as</t>
  </si>
  <si>
    <t>Response Register</t>
  </si>
  <si>
    <t>Sender</t>
  </si>
  <si>
    <t>Receiver</t>
  </si>
  <si>
    <t>Msg#</t>
  </si>
  <si>
    <t>Date sent</t>
  </si>
  <si>
    <t>Date reply</t>
  </si>
  <si>
    <t>Response</t>
  </si>
  <si>
    <t>Click here to find more instructions online at AF.org</t>
  </si>
  <si>
    <t>This tool applies the "praise sandwich" format of sandwiching a likely negative between two positives. Follow these ABCs to improve each other's appreciation for one another's needs.</t>
  </si>
  <si>
    <t>Pick a need to serve from the list. Then fill in the white box. Optional: Select an applicable character trait, and fill in the next box.</t>
  </si>
  <si>
    <t>Pick a need of yours from the list. Then fill in the white box. Option: Select an applicable character trait, and fill the next box.</t>
  </si>
  <si>
    <t>"What do you require of me?"</t>
  </si>
  <si>
    <t>"What expectations do I have of you?"</t>
  </si>
  <si>
    <t>Perhaps you wonder…</t>
  </si>
  <si>
    <t>How well do you know what I specifically need of you? Do you sometimes wonder if you may have offended me? Do you ever wonder why I seem aloof? Do you wish you could know specifically how you could respect my needs?</t>
  </si>
  <si>
    <t>How well do others know what you specifically need? How well do you know what they need of you? Use this interactive tool to replace any alienation with mutual engagement of each other's affected needs.</t>
  </si>
  <si>
    <t>If frustrated by disappointment and feeling your needs repeatedly ignored, proactively convey what you actually need from others. Encourage them to proactively convey their needs to you. Turn any mutual estrangement into an opportunity for mutual support.</t>
  </si>
  <si>
    <t>Enter your first name in the Sender field on the right. Enter the recipient's first name in the field on the left. Find more detailed instructions online by clicking on the button below.</t>
  </si>
  <si>
    <r>
      <t xml:space="preserve">Save a version of this as a PDF. Send the PDF to the recipient. Click </t>
    </r>
    <r>
      <rPr>
        <b/>
        <sz val="11"/>
        <color rgb="FF0070C0"/>
        <rFont val="Cambria"/>
        <family val="1"/>
      </rPr>
      <t>here</t>
    </r>
    <r>
      <rPr>
        <sz val="11"/>
        <rFont val="Cambria"/>
        <family val="1"/>
      </rPr>
      <t xml:space="preserve"> for further helpful instructions.</t>
    </r>
  </si>
  <si>
    <t xml:space="preserve"> wants to serve you better. While you are under no obligation to respond, you should find it in your best interests to receive this "gift" of humanity.</t>
  </si>
  <si>
    <t xml:space="preserve">Welcome to a new kind of service. You are receiving this because </t>
  </si>
  <si>
    <t xml:space="preserve"> aims to turn over a new leaf, per se. To replace alienation with a better understanding of each other's needs. To improve relations. </t>
  </si>
  <si>
    <t xml:space="preserve"> May you find this a meaningful blessing to your life.</t>
  </si>
  <si>
    <t xml:space="preserve"> wants to know…</t>
  </si>
  <si>
    <t>"Is there something I could do for you?"</t>
  </si>
  <si>
    <t>"Have I disappointed your reasonable expectations of me?"</t>
  </si>
  <si>
    <t>"Is there anything I promised to you that I've forgotten?"</t>
  </si>
  <si>
    <t>"What to you need of me right now?"</t>
  </si>
  <si>
    <t xml:space="preserve">Apply one of 20 character traits to add depth to your offering. After reading its description, try to apply it to your message to </t>
  </si>
  <si>
    <t>. This optional step may make all the difference.</t>
  </si>
  <si>
    <t>How well do you think I know what you need of me? Have you been disappointed in my poor response to something you expected of me? Do you find it too awkward to ask me directly?</t>
  </si>
  <si>
    <t>Let this tool fill that awkward gap. Go ahead an express to me directly what you need of me.</t>
  </si>
  <si>
    <t>Reflect for a moment on what is happening to us. Modern society is sliding away from personally knowing each other's specific needs. Now we fall prey to faulty expectations and impersonal rules.</t>
  </si>
  <si>
    <t>Conflicts easily flare up. We usually back away from each other. We naturally steer clear of getting hurt. Alienation wins. We lose.</t>
  </si>
  <si>
    <t>This creates an opportunity to turn that trend around. This aims to start a conversation around what we could be doing better for each other. This could cultivate deeper connections, to improve understanding, and solve more problems. Thank you for being a part of this new approach.</t>
  </si>
  <si>
    <t>But we can turn this around. After each stated need, we can add universal principles of character to help address these needs. We can rediscover our neglected potential to respond more personally to each other's underserved needs.</t>
  </si>
  <si>
    <t>Nonverbal cues cannot convey what you specifically need. The rules I follow can't always address your specific needs. So let's put it explicitly into words. Let's remove any confusion. Let's get to the point so we can better understand and respect each other.</t>
  </si>
  <si>
    <t>Please fill out in the space below if you sense I'm holding some kind of grudge against you. Maybe I am, and with some reflection I can begin to let go of my anger. Thank you.</t>
  </si>
  <si>
    <t>Please fill out in the space below when and where you would like to meet in person. I can let you know when and where works okay for me. I am ready to listen. Thank you.</t>
  </si>
  <si>
    <t>Please fill out in the space below if you simply need my kind affectionate hug. I will remember to offer to warmly hug you the next time we meet in person. Thank you.</t>
  </si>
  <si>
    <t>Please fill out in the space below something that I could do for you soon. Something that you specifically need of me. Something that I can reasonably do for you. Thank you.</t>
  </si>
  <si>
    <t>Please fill out in the space below if you feel I am expecting too much of you. What do you think I am anticipate from you, and why it's unreasonable to expect it. Thank you.</t>
  </si>
  <si>
    <t>Please fill out in the space below anything that I've done that could have harmed you. I hope to make amends. After I apologize and learn from my mistakes. Thank you.</t>
  </si>
  <si>
    <t>In the space below, I want to bring up something that may be painful to recall. But I want to raise it so I can put it to rest. To let of any anger or bitterness I may still feel. Thank you.</t>
  </si>
  <si>
    <t>In the space below, I want to drop my guard and share something deeply personal. I want to be more open vulnerable, and trust you to be sensitive. Thank you for  your understanding.</t>
  </si>
  <si>
    <t>In the space below, I am sharing something with you that I don't think I have ever shared with anyone before. I believe it will be good for me to share this with you. Thank you.</t>
  </si>
  <si>
    <t>In the space below, I am diving deep into a personal subject. I am trusting you to hold this in confidence. I need to share it with somebody whom I can trust. Thank you for being trustworthy.</t>
  </si>
  <si>
    <t>In the space below, I share some old memories that I want to pass along. Perhaps by sharing them with you, I can leave something of a legacy for my life. Thank you being a part of my life.</t>
  </si>
  <si>
    <t>If the above space is empty, then I am opting out of this second item for now.</t>
  </si>
  <si>
    <t>Do I have an unrealistic expectation of you?</t>
  </si>
  <si>
    <t xml:space="preserve">I'm adding this universal character principle to add depth to my offering. </t>
  </si>
  <si>
    <t>But if the white space above is empty, then I am opting out of this first item for now. Please skip to the 2nd item. Thank you.</t>
  </si>
  <si>
    <t xml:space="preserve">I'm adding this universal character principle to add depth to my request. </t>
  </si>
  <si>
    <t xml:space="preserve">Please think of </t>
  </si>
  <si>
    <t xml:space="preserve"> when responding to my offer, as I explain here. </t>
  </si>
  <si>
    <t xml:space="preserve"> when responding to my request, as I explain here. </t>
  </si>
  <si>
    <r>
      <t xml:space="preserve">1. Praise: applicable </t>
    </r>
    <r>
      <rPr>
        <b/>
        <i/>
        <sz val="14"/>
        <color theme="1"/>
        <rFont val="Tahoma"/>
        <family val="2"/>
      </rPr>
      <t>character refunction</t>
    </r>
    <r>
      <rPr>
        <b/>
        <sz val="14"/>
        <color theme="1"/>
        <rFont val="Tahoma"/>
        <family val="2"/>
      </rPr>
      <t xml:space="preserve"> helpful for resolving needs</t>
    </r>
  </si>
  <si>
    <t>This could remain a one-off. Simply respond to this one and be done. No hassles. No commitments. Perhaps this first one is enough to get an informal exchange going. Or you prefer not interact in this way, or in anyway. That's completely up to you.</t>
  </si>
  <si>
    <t>Thank you for selecting the "</t>
  </si>
  <si>
    <t>.</t>
  </si>
  <si>
    <t xml:space="preserve">" </t>
  </si>
  <si>
    <t xml:space="preserve">Yes, this was helpful. </t>
  </si>
  <si>
    <t xml:space="preserve">Maybe, when I can find the time. </t>
  </si>
  <si>
    <t xml:space="preserve">Unsure. Could use more info about this. </t>
  </si>
  <si>
    <t xml:space="preserve">Not right now, but maybe later. </t>
  </si>
  <si>
    <t xml:space="preserve">No thank you. </t>
  </si>
  <si>
    <r>
      <t>Or this coud be the beginning of an amazing journey into something special. Into deeper awareness of each other's often overlooked needs. Can you really be better served without this tool? Which would you prefer? Mark an '</t>
    </r>
    <r>
      <rPr>
        <b/>
        <sz val="12"/>
        <rFont val="Times New Roman"/>
        <family val="1"/>
      </rPr>
      <t>X</t>
    </r>
    <r>
      <rPr>
        <sz val="12"/>
        <rFont val="Times New Roman"/>
        <family val="1"/>
      </rPr>
      <t xml:space="preserve">' in the best option for you. </t>
    </r>
  </si>
  <si>
    <t xml:space="preserve">If you find value in this new engaging tool, you can download your own copy. See the full version that </t>
  </si>
  <si>
    <t xml:space="preserve"> can see. You can use it to personalize your reply. </t>
  </si>
  <si>
    <t>With this tool prodding us to relate better to each other's needs, we can improve far more than our relation. Learn more at Anankelogy Foundation online.</t>
  </si>
  <si>
    <t xml:space="preserve">1. Go to File. </t>
  </si>
  <si>
    <t>3. Click browse. Pick a location.</t>
  </si>
  <si>
    <t>4. Click on Excel Workbook after Save as type:</t>
  </si>
  <si>
    <t>5. Select PDF</t>
  </si>
  <si>
    <t>Scroll through the list toward the bottom. Select PDF.</t>
  </si>
  <si>
    <t>6. Click save</t>
  </si>
  <si>
    <t>Check PDF</t>
  </si>
  <si>
    <t>2.  Go to Save as.</t>
  </si>
  <si>
    <t>1.  Go to File.</t>
  </si>
  <si>
    <t>3.  Click browse. Pick a location on your device.</t>
  </si>
  <si>
    <t>4.  Click on Excel Workbook after Save as type:</t>
  </si>
  <si>
    <t>5.  Select PDF.</t>
  </si>
  <si>
    <t>6.  Click save.</t>
  </si>
  <si>
    <t>Go to File in upper left corner to get ready to save as a PDF.</t>
  </si>
  <si>
    <r>
      <t xml:space="preserve">Go to </t>
    </r>
    <r>
      <rPr>
        <b/>
        <sz val="12"/>
        <color theme="1"/>
        <rFont val="Arial"/>
        <family val="2"/>
      </rPr>
      <t>Save As</t>
    </r>
    <r>
      <rPr>
        <sz val="12"/>
        <color theme="1"/>
        <rFont val="Arial"/>
        <family val="2"/>
      </rPr>
      <t xml:space="preserve"> in the menu on the left.</t>
    </r>
  </si>
  <si>
    <t>2. Go to Save As</t>
  </si>
  <si>
    <r>
      <t xml:space="preserve">Then go to </t>
    </r>
    <r>
      <rPr>
        <b/>
        <sz val="12"/>
        <color theme="1"/>
        <rFont val="Arial"/>
        <family val="2"/>
      </rPr>
      <t>Browse</t>
    </r>
    <r>
      <rPr>
        <sz val="12"/>
        <color theme="1"/>
        <rFont val="Arial"/>
        <family val="2"/>
      </rPr>
      <t xml:space="preserve"> to pick a location where you want to save the PDF for later.</t>
    </r>
  </si>
  <si>
    <r>
      <t xml:space="preserve">After editing the file name in the </t>
    </r>
    <r>
      <rPr>
        <b/>
        <sz val="12"/>
        <color theme="1"/>
        <rFont val="Arial"/>
        <family val="2"/>
      </rPr>
      <t>File name:</t>
    </r>
    <r>
      <rPr>
        <sz val="12"/>
        <color theme="1"/>
        <rFont val="Arial"/>
        <family val="2"/>
      </rPr>
      <t xml:space="preserve"> field, click on </t>
    </r>
    <r>
      <rPr>
        <sz val="12"/>
        <color rgb="FF0070C0"/>
        <rFont val="Arial"/>
        <family val="2"/>
      </rPr>
      <t>Excel Workbook</t>
    </r>
    <r>
      <rPr>
        <sz val="12"/>
        <color theme="1"/>
        <rFont val="Arial"/>
        <family val="2"/>
      </rPr>
      <t xml:space="preserve"> in the </t>
    </r>
    <r>
      <rPr>
        <b/>
        <sz val="12"/>
        <color theme="1"/>
        <rFont val="Arial"/>
        <family val="2"/>
      </rPr>
      <t>Save as type:</t>
    </r>
    <r>
      <rPr>
        <sz val="12"/>
        <color theme="1"/>
        <rFont val="Arial"/>
        <family val="2"/>
      </rPr>
      <t xml:space="preserve"> field.</t>
    </r>
  </si>
  <si>
    <r>
      <t xml:space="preserve">Click the </t>
    </r>
    <r>
      <rPr>
        <b/>
        <sz val="12"/>
        <color theme="1"/>
        <rFont val="Arial"/>
        <family val="2"/>
      </rPr>
      <t>Save</t>
    </r>
    <r>
      <rPr>
        <sz val="12"/>
        <color theme="1"/>
        <rFont val="Arial"/>
        <family val="2"/>
      </rPr>
      <t xml:space="preserve"> button at the lower right.</t>
    </r>
  </si>
  <si>
    <t>The saved PDF should now show up in your PDF reader. But only the portion to send to the recipient. Remember its location for later when you're ready to send it.</t>
  </si>
  <si>
    <t>a great candidate to invite to response reputation</t>
  </si>
  <si>
    <t>a good candidate to introduce to response reputation</t>
  </si>
  <si>
    <t xml:space="preserve"> could be a great candidate to invite to an ongoing need-responsive dialogue. </t>
  </si>
  <si>
    <t xml:space="preserve"> could be a good candidate to introduce to an ongoing need-responsive dialogue.</t>
  </si>
  <si>
    <t xml:space="preserve"> appears to be a poor candidate for an ongoing need-responsive dialogue.</t>
  </si>
  <si>
    <t xml:space="preserve"> might be a good candidate to introduce to an ongoing need-responsive dialogue.</t>
  </si>
  <si>
    <t xml:space="preserve"> is unlikely to be a good candidate to introduce to an ongoing need-responsive dialogue.</t>
  </si>
  <si>
    <t xml:space="preserve"> might be interested in an ongoing need-responsive dialogue. </t>
  </si>
  <si>
    <t xml:space="preserve">It has been </t>
  </si>
  <si>
    <t xml:space="preserve">. Perhaps </t>
  </si>
  <si>
    <t xml:space="preserve">Consider inviting </t>
  </si>
  <si>
    <t xml:space="preserve"> to an ongoing need-responsie dialogue.</t>
  </si>
  <si>
    <t>Use this space to track your Personally Responsive interactions.</t>
  </si>
  <si>
    <t xml:space="preserve">Use this space to track your </t>
  </si>
  <si>
    <t xml:space="preserve"> Personally Responsive interactions.</t>
  </si>
  <si>
    <t>1)  Let it be short and to the point. Include the sender's name.</t>
  </si>
  <si>
    <t>Example 1: "You know, Bill, we didn't really understand each other all that well. Thanks to this Personally Responsive tool, I can say I now know you quite better. Glad you asked me to participate!"</t>
  </si>
  <si>
    <t>Example 2: "At first, Anna, this was awkward. But now I'm sure glad I did and played along. Didn't realize how many of my assumptions were just plain wrong. Now I feel we can be so much closer."</t>
  </si>
  <si>
    <t>Example 3: "Maria, I'm glad we can agree to be more forgiving and merciful toward each other. Glad you had me participate. I'm going to try this tool myself, to see if I can improve my relations with my family."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</si>
</sst>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100" x14ac:knownFonts="1">
    <font>
      <sz val="11"/>
      <color theme="1"/>
      <name val="Calibri"/>
      <family val="2"/>
      <scheme val="minor"/>
    </font>
    <font>
      <u/>
      <sz val="11"/>
      <color theme="10"/>
      <name val="Calibri"/>
      <family val="2"/>
      <scheme val="minor"/>
    </font>
    <font>
      <b/>
      <sz val="64"/>
      <color rgb="FFD2FFE6"/>
      <name val="Tahoma"/>
      <family val="2"/>
    </font>
    <font>
      <sz val="10"/>
      <color theme="1"/>
      <name val="Arial Narrow"/>
      <family val="2"/>
    </font>
    <font>
      <b/>
      <sz val="8"/>
      <color rgb="FF3CFF96"/>
      <name val="Tw Cen MT Condensed Extra Bold"/>
      <family val="2"/>
    </font>
    <font>
      <b/>
      <sz val="40"/>
      <color rgb="FFD2FFE6"/>
      <name val="Tahoma"/>
      <family val="2"/>
    </font>
    <font>
      <sz val="11"/>
      <name val="Cambria"/>
      <family val="1"/>
    </font>
    <font>
      <b/>
      <sz val="20"/>
      <color rgb="FF532476"/>
      <name val="Tahoma"/>
      <family val="2"/>
    </font>
    <font>
      <b/>
      <sz val="20"/>
      <color rgb="FF006432"/>
      <name val="Tahoma"/>
      <family val="2"/>
    </font>
    <font>
      <sz val="10"/>
      <color theme="0"/>
      <name val="Wingdings 3"/>
      <family val="1"/>
      <charset val="2"/>
    </font>
    <font>
      <b/>
      <sz val="14"/>
      <color theme="1"/>
      <name val="Tahoma"/>
      <family val="2"/>
    </font>
    <font>
      <sz val="9"/>
      <color theme="1"/>
      <name val="Arial Narrow"/>
      <family val="2"/>
    </font>
    <font>
      <sz val="11"/>
      <color theme="1"/>
      <name val="Arial"/>
      <family val="2"/>
    </font>
    <font>
      <b/>
      <i/>
      <sz val="14"/>
      <color theme="1"/>
      <name val="Tahoma"/>
      <family val="2"/>
    </font>
    <font>
      <b/>
      <sz val="11"/>
      <color rgb="FF004623"/>
      <name val="Arial Narrow"/>
      <family val="2"/>
    </font>
    <font>
      <sz val="12"/>
      <color rgb="FF004623"/>
      <name val="Arial"/>
      <family val="2"/>
    </font>
    <font>
      <sz val="12"/>
      <color rgb="FFC00000"/>
      <name val="Arial Narrow"/>
      <family val="2"/>
    </font>
    <font>
      <sz val="12"/>
      <color theme="1"/>
      <name val="Arial"/>
      <family val="2"/>
    </font>
    <font>
      <sz val="11"/>
      <color theme="1"/>
      <name val="Arial Narrow"/>
      <family val="2"/>
    </font>
    <font>
      <sz val="10"/>
      <color rgb="FF008770"/>
      <name val="Arial"/>
      <family val="2"/>
    </font>
    <font>
      <sz val="10"/>
      <color theme="1"/>
      <name val="Arial"/>
      <family val="2"/>
    </font>
    <font>
      <b/>
      <sz val="20"/>
      <color theme="0"/>
      <name val="Wingdings 3"/>
      <family val="1"/>
      <charset val="2"/>
    </font>
    <font>
      <b/>
      <sz val="24"/>
      <color rgb="FF532476"/>
      <name val="Tahoma"/>
      <family val="2"/>
    </font>
    <font>
      <b/>
      <sz val="14"/>
      <color theme="1"/>
      <name val="Arial"/>
      <family val="2"/>
    </font>
    <font>
      <b/>
      <sz val="20"/>
      <color rgb="FF371950"/>
      <name val="Tahoma"/>
      <family val="2"/>
    </font>
    <font>
      <sz val="12"/>
      <color rgb="FF000000"/>
      <name val="Tahoma"/>
      <family val="2"/>
    </font>
    <font>
      <sz val="12"/>
      <color theme="1"/>
      <name val="Tahoma"/>
      <family val="2"/>
    </font>
    <font>
      <b/>
      <sz val="20"/>
      <color rgb="FFC8FFE1"/>
      <name val="Tahoma"/>
      <family val="2"/>
    </font>
    <font>
      <sz val="9"/>
      <color theme="1"/>
      <name val="Tahoma"/>
      <family val="2"/>
    </font>
    <font>
      <sz val="10"/>
      <color theme="1"/>
      <name val="Arial Black"/>
      <family val="2"/>
    </font>
    <font>
      <b/>
      <sz val="10"/>
      <color theme="1"/>
      <name val="Arial Narrow"/>
      <family val="2"/>
    </font>
    <font>
      <sz val="14"/>
      <color theme="1"/>
      <name val="Tahoma"/>
      <family val="2"/>
    </font>
    <font>
      <u/>
      <sz val="8"/>
      <color theme="1"/>
      <name val="Arial Narrow"/>
      <family val="2"/>
    </font>
    <font>
      <sz val="10"/>
      <color rgb="FF008770"/>
      <name val="Franklin Gothic Medium Cond"/>
      <family val="2"/>
    </font>
    <font>
      <sz val="10"/>
      <color rgb="FF008770"/>
      <name val="Franklin Gothic Medium"/>
      <family val="2"/>
    </font>
    <font>
      <sz val="10"/>
      <color rgb="FF000000"/>
      <name val="Georgia"/>
      <family val="1"/>
    </font>
    <font>
      <sz val="10"/>
      <color rgb="FF008770"/>
      <name val="Arial Narrow"/>
      <family val="2"/>
    </font>
    <font>
      <i/>
      <sz val="10"/>
      <color theme="1"/>
      <name val="Arial Narrow"/>
      <family val="2"/>
    </font>
    <font>
      <sz val="11"/>
      <color theme="1"/>
      <name val="Times New Roman"/>
      <family val="1"/>
    </font>
    <font>
      <b/>
      <sz val="80"/>
      <color rgb="FFD2FFE6"/>
      <name val="Tahoma"/>
      <family val="2"/>
    </font>
    <font>
      <sz val="11"/>
      <color theme="1"/>
      <name val="Arial Black"/>
      <family val="2"/>
    </font>
    <font>
      <b/>
      <sz val="20"/>
      <color rgb="FF007828"/>
      <name val="Tahoma"/>
      <family val="2"/>
    </font>
    <font>
      <sz val="10"/>
      <color theme="1"/>
      <name val="Tahoma"/>
      <family val="2"/>
    </font>
    <font>
      <sz val="12"/>
      <color theme="1"/>
      <name val="Times New Roman"/>
      <family val="1"/>
    </font>
    <font>
      <sz val="11"/>
      <name val="Times New Roman"/>
      <family val="1"/>
    </font>
    <font>
      <b/>
      <sz val="14"/>
      <color theme="0"/>
      <name val="Tahoma"/>
      <family val="2"/>
    </font>
    <font>
      <b/>
      <sz val="36"/>
      <color rgb="FFD2FFE6"/>
      <name val="Tahoma"/>
      <family val="2"/>
    </font>
    <font>
      <b/>
      <sz val="64"/>
      <color rgb="FF96FFBE"/>
      <name val="Arial Black"/>
      <family val="2"/>
    </font>
    <font>
      <b/>
      <sz val="64"/>
      <color rgb="FFE1C8FF"/>
      <name val="Arial Black"/>
      <family val="2"/>
    </font>
    <font>
      <sz val="14"/>
      <color theme="0"/>
      <name val="Tahoma"/>
      <family val="2"/>
    </font>
    <font>
      <b/>
      <sz val="32"/>
      <color rgb="FF32FFA5"/>
      <name val="Tahoma"/>
      <family val="2"/>
    </font>
    <font>
      <sz val="20"/>
      <color rgb="FF32FFA5"/>
      <name val="Wingdings 3"/>
      <family val="1"/>
      <charset val="2"/>
    </font>
    <font>
      <b/>
      <sz val="14"/>
      <color rgb="FF96FFBE"/>
      <name val="Tahoma"/>
      <family val="2"/>
    </font>
    <font>
      <sz val="11"/>
      <name val="Arial"/>
      <family val="2"/>
    </font>
    <font>
      <b/>
      <sz val="78"/>
      <color rgb="FFD2FFE6"/>
      <name val="Tahoma"/>
      <family val="2"/>
    </font>
    <font>
      <b/>
      <sz val="86"/>
      <color rgb="FFD2FFE6"/>
      <name val="Tahoma"/>
      <family val="2"/>
    </font>
    <font>
      <b/>
      <sz val="24"/>
      <color theme="1" tint="0.249977111117893"/>
      <name val="Tahoma"/>
      <family val="2"/>
    </font>
    <font>
      <b/>
      <sz val="24"/>
      <color rgb="FF2D1441"/>
      <name val="Tahoma"/>
      <family val="2"/>
    </font>
    <font>
      <sz val="12"/>
      <name val="Times New Roman"/>
      <family val="1"/>
    </font>
    <font>
      <sz val="11"/>
      <color rgb="FFFF0000"/>
      <name val="Calibri"/>
      <family val="2"/>
      <scheme val="minor"/>
    </font>
    <font>
      <sz val="10"/>
      <color rgb="FFFF0000"/>
      <name val="Arial Narrow"/>
      <family val="2"/>
    </font>
    <font>
      <sz val="9"/>
      <color rgb="FFFF0000"/>
      <name val="Arial Narrow"/>
      <family val="2"/>
    </font>
    <font>
      <b/>
      <sz val="10"/>
      <color rgb="FFFF0000"/>
      <name val="Arial Narrow"/>
      <family val="2"/>
    </font>
    <font>
      <b/>
      <sz val="12"/>
      <color rgb="FFFF0000"/>
      <name val="Arial Narrow"/>
      <family val="2"/>
    </font>
    <font>
      <b/>
      <sz val="11"/>
      <color rgb="FFFF0000"/>
      <name val="Arial Narrow"/>
      <family val="2"/>
    </font>
    <font>
      <sz val="14"/>
      <color theme="1"/>
      <name val="Arial Black"/>
      <family val="2"/>
    </font>
    <font>
      <b/>
      <sz val="16"/>
      <color theme="0"/>
      <name val="Tahoma"/>
      <family val="2"/>
    </font>
    <font>
      <sz val="12"/>
      <name val="Cambria"/>
      <family val="1"/>
    </font>
    <font>
      <b/>
      <sz val="14"/>
      <color rgb="FF004623"/>
      <name val="Tahoma"/>
      <family val="2"/>
    </font>
    <font>
      <b/>
      <sz val="20"/>
      <color theme="1"/>
      <name val="Tahoma"/>
      <family val="2"/>
    </font>
    <font>
      <b/>
      <sz val="12"/>
      <color theme="1"/>
      <name val="Times New Roman"/>
      <family val="1"/>
    </font>
    <font>
      <b/>
      <sz val="12"/>
      <name val="Arial"/>
      <family val="2"/>
    </font>
    <font>
      <sz val="10"/>
      <name val="Cambria"/>
      <family val="1"/>
    </font>
    <font>
      <b/>
      <sz val="12"/>
      <color theme="0"/>
      <name val="Tahoma"/>
      <family val="2"/>
    </font>
    <font>
      <sz val="24"/>
      <color rgb="FF8CFFC8"/>
      <name val="Arial Black"/>
      <family val="2"/>
    </font>
    <font>
      <sz val="48"/>
      <color rgb="FF8CFFC8"/>
      <name val="Arial Black"/>
      <family val="2"/>
    </font>
    <font>
      <b/>
      <sz val="9"/>
      <color theme="1"/>
      <name val="Arial Narrow"/>
      <family val="2"/>
    </font>
    <font>
      <b/>
      <sz val="8"/>
      <color rgb="FF7030A0"/>
      <name val="Tahoma"/>
      <family val="2"/>
    </font>
    <font>
      <b/>
      <sz val="8"/>
      <color rgb="FF00B050"/>
      <name val="Tahoma"/>
      <family val="2"/>
    </font>
    <font>
      <sz val="14"/>
      <color theme="1"/>
      <name val="Times New Roman"/>
      <family val="1"/>
    </font>
    <font>
      <b/>
      <sz val="24"/>
      <color rgb="FF007828"/>
      <name val="Tahoma"/>
      <family val="2"/>
    </font>
    <font>
      <b/>
      <sz val="14"/>
      <name val="Times New Roman"/>
      <family val="1"/>
    </font>
    <font>
      <b/>
      <sz val="34"/>
      <color theme="1" tint="0.249977111117893"/>
      <name val="Tahoma"/>
      <family val="2"/>
    </font>
    <font>
      <b/>
      <sz val="11"/>
      <color rgb="FF0070C0"/>
      <name val="Cambria"/>
      <family val="1"/>
    </font>
    <font>
      <sz val="11"/>
      <color rgb="FF7030A0"/>
      <name val="Tahoma"/>
      <family val="2"/>
    </font>
    <font>
      <b/>
      <sz val="14"/>
      <color rgb="FF2D1441"/>
      <name val="Tahoma"/>
      <family val="2"/>
    </font>
    <font>
      <sz val="12"/>
      <color rgb="FF008770"/>
      <name val="Arial"/>
      <family val="2"/>
    </font>
    <font>
      <b/>
      <sz val="12"/>
      <color rgb="FFE1C8FF"/>
      <name val="Arial Narrow"/>
      <family val="2"/>
    </font>
    <font>
      <b/>
      <sz val="12"/>
      <name val="Times New Roman"/>
      <family val="1"/>
    </font>
    <font>
      <b/>
      <sz val="12"/>
      <color theme="1"/>
      <name val="Arial"/>
      <family val="2"/>
    </font>
    <font>
      <sz val="14"/>
      <color rgb="FF000000"/>
      <name val="Arial"/>
      <family val="2"/>
    </font>
    <font>
      <b/>
      <sz val="14"/>
      <color rgb="FF000000"/>
      <name val="Arial"/>
      <family val="2"/>
    </font>
    <font>
      <b/>
      <sz val="16"/>
      <color theme="1"/>
      <name val="Arial"/>
      <family val="2"/>
    </font>
    <font>
      <sz val="12"/>
      <color rgb="FF0070C0"/>
      <name val="Arial"/>
      <family val="2"/>
    </font>
    <font>
      <sz val="9"/>
      <color theme="1"/>
      <name val="Arial"/>
      <family val="2"/>
    </font>
    <font>
      <sz val="9"/>
      <color theme="1"/>
      <name val="Calibri"/>
      <family val="2"/>
      <scheme val="minor"/>
    </font>
    <font>
      <sz val="24"/>
      <color rgb="FF007828"/>
      <name val="Arial Black"/>
      <family val="2"/>
    </font>
    <font>
      <i/>
      <sz val="9"/>
      <color theme="1"/>
      <name val="Arial Narrow"/>
      <family val="2"/>
    </font>
    <font>
      <b/>
      <i/>
      <sz val="9"/>
      <color theme="1"/>
      <name val="Arial Narrow"/>
      <family val="2"/>
    </font>
    <font>
      <b/>
      <sz val="14"/>
      <color rgb="FF004B19"/>
      <name val="Tahoma"/>
      <family val="2"/>
    </font>
  </fonts>
  <fills count="15">
    <fill>
      <patternFill patternType="none"/>
    </fill>
    <fill>
      <patternFill patternType="gray125"/>
    </fill>
    <fill>
      <patternFill patternType="solid">
        <fgColor rgb="FF00823C"/>
        <bgColor indexed="64"/>
      </patternFill>
    </fill>
    <fill>
      <patternFill patternType="solid">
        <fgColor theme="0"/>
        <bgColor indexed="64"/>
      </patternFill>
    </fill>
    <fill>
      <patternFill patternType="solid">
        <fgColor rgb="FFB7FFF3"/>
        <bgColor indexed="64"/>
      </patternFill>
    </fill>
    <fill>
      <patternFill patternType="solid">
        <fgColor rgb="FFE1C8FF"/>
        <bgColor indexed="64"/>
      </patternFill>
    </fill>
    <fill>
      <patternFill patternType="solid">
        <fgColor rgb="FFF0CDFF"/>
        <bgColor indexed="64"/>
      </patternFill>
    </fill>
    <fill>
      <patternFill patternType="solid">
        <fgColor rgb="FFD7B9FF"/>
        <bgColor indexed="64"/>
      </patternFill>
    </fill>
    <fill>
      <patternFill patternType="solid">
        <fgColor rgb="FF009641"/>
        <bgColor indexed="64"/>
      </patternFill>
    </fill>
    <fill>
      <patternFill patternType="solid">
        <fgColor rgb="FFA0FFCD"/>
        <bgColor indexed="64"/>
      </patternFill>
    </fill>
    <fill>
      <patternFill patternType="solid">
        <fgColor rgb="FF64FFAA"/>
        <bgColor indexed="64"/>
      </patternFill>
    </fill>
    <fill>
      <patternFill patternType="solid">
        <fgColor rgb="FF007828"/>
        <bgColor indexed="64"/>
      </patternFill>
    </fill>
    <fill>
      <patternFill patternType="solid">
        <fgColor rgb="FF009637"/>
        <bgColor indexed="64"/>
      </patternFill>
    </fill>
    <fill>
      <patternFill patternType="solid">
        <fgColor rgb="FF004B19"/>
        <bgColor indexed="64"/>
      </patternFill>
    </fill>
    <fill>
      <patternFill patternType="solid">
        <fgColor rgb="FF8CFFC8"/>
        <bgColor indexed="64"/>
      </patternFill>
    </fill>
  </fills>
  <borders count="47">
    <border>
      <left/>
      <right/>
      <top/>
      <bottom/>
      <diagonal/>
    </border>
    <border>
      <left style="thin">
        <color rgb="FF00B050"/>
      </left>
      <right/>
      <top style="thin">
        <color rgb="FF00B050"/>
      </top>
      <bottom/>
      <diagonal/>
    </border>
    <border>
      <left/>
      <right/>
      <top style="thin">
        <color rgb="FF00B050"/>
      </top>
      <bottom/>
      <diagonal/>
    </border>
    <border>
      <left/>
      <right style="thin">
        <color rgb="FF00B050"/>
      </right>
      <top style="thin">
        <color rgb="FF00B050"/>
      </top>
      <bottom/>
      <diagonal/>
    </border>
    <border>
      <left style="thin">
        <color rgb="FF00B050"/>
      </left>
      <right/>
      <top/>
      <bottom/>
      <diagonal/>
    </border>
    <border>
      <left/>
      <right style="thin">
        <color rgb="FF00B050"/>
      </right>
      <top/>
      <bottom/>
      <diagonal/>
    </border>
    <border>
      <left style="thick">
        <color rgb="FFB7FFF3"/>
      </left>
      <right/>
      <top style="thick">
        <color rgb="FFB7FFF3"/>
      </top>
      <bottom style="thick">
        <color rgb="FFB7FFF3"/>
      </bottom>
      <diagonal/>
    </border>
    <border>
      <left/>
      <right/>
      <top style="thick">
        <color rgb="FFB7FFF3"/>
      </top>
      <bottom style="thick">
        <color rgb="FFB7FFF3"/>
      </bottom>
      <diagonal/>
    </border>
    <border>
      <left/>
      <right style="thick">
        <color rgb="FFB7FFF3"/>
      </right>
      <top style="thick">
        <color rgb="FFB7FFF3"/>
      </top>
      <bottom style="thick">
        <color rgb="FFB7FFF3"/>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rgb="FFE1C8FF"/>
      </right>
      <top style="thick">
        <color theme="0"/>
      </top>
      <bottom style="thick">
        <color theme="0"/>
      </bottom>
      <diagonal/>
    </border>
    <border>
      <left style="thick">
        <color rgb="FFE1C8FF"/>
      </left>
      <right style="thick">
        <color rgb="FFE1C8FF"/>
      </right>
      <top style="thick">
        <color theme="0"/>
      </top>
      <bottom style="thick">
        <color theme="0"/>
      </bottom>
      <diagonal/>
    </border>
    <border>
      <left style="thick">
        <color rgb="FFE1C8FF"/>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right/>
      <top style="thick">
        <color theme="0"/>
      </top>
      <bottom/>
      <diagonal/>
    </border>
    <border>
      <left style="dashed">
        <color rgb="FFEBDCFF"/>
      </left>
      <right style="thin">
        <color rgb="FF00B050"/>
      </right>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right/>
      <top/>
      <bottom style="thick">
        <color rgb="FF009646"/>
      </bottom>
      <diagonal/>
    </border>
    <border>
      <left style="thin">
        <color rgb="FF32FFA5"/>
      </left>
      <right/>
      <top style="thin">
        <color rgb="FF32FFA5"/>
      </top>
      <bottom style="thin">
        <color rgb="FF32FFA5"/>
      </bottom>
      <diagonal/>
    </border>
    <border>
      <left/>
      <right/>
      <top style="thin">
        <color rgb="FF32FFA5"/>
      </top>
      <bottom style="thin">
        <color rgb="FF32FFA5"/>
      </bottom>
      <diagonal/>
    </border>
    <border>
      <left/>
      <right style="thin">
        <color rgb="FF32FFA5"/>
      </right>
      <top style="thin">
        <color rgb="FF32FFA5"/>
      </top>
      <bottom style="thin">
        <color rgb="FF32FFA5"/>
      </bottom>
      <diagonal/>
    </border>
    <border>
      <left/>
      <right/>
      <top/>
      <bottom style="thick">
        <color rgb="FFB7FFF3"/>
      </bottom>
      <diagonal/>
    </border>
    <border>
      <left style="thick">
        <color rgb="FF009637"/>
      </left>
      <right style="thick">
        <color rgb="FF009637"/>
      </right>
      <top style="thick">
        <color rgb="FF009637"/>
      </top>
      <bottom style="thick">
        <color rgb="FF009637"/>
      </bottom>
      <diagonal/>
    </border>
    <border>
      <left style="thick">
        <color rgb="FF009637"/>
      </left>
      <right/>
      <top style="thick">
        <color rgb="FF009637"/>
      </top>
      <bottom style="thick">
        <color rgb="FF009637"/>
      </bottom>
      <diagonal/>
    </border>
    <border>
      <left/>
      <right/>
      <top style="thick">
        <color rgb="FF009637"/>
      </top>
      <bottom style="thick">
        <color rgb="FF009637"/>
      </bottom>
      <diagonal/>
    </border>
    <border>
      <left/>
      <right style="thick">
        <color rgb="FF009637"/>
      </right>
      <top style="thick">
        <color rgb="FF009637"/>
      </top>
      <bottom style="thick">
        <color rgb="FF009637"/>
      </bottom>
      <diagonal/>
    </border>
    <border>
      <left style="thick">
        <color rgb="FF32FFA5"/>
      </left>
      <right/>
      <top style="thick">
        <color rgb="FF32FFA5"/>
      </top>
      <bottom style="thick">
        <color rgb="FF32FFA5"/>
      </bottom>
      <diagonal/>
    </border>
    <border>
      <left/>
      <right style="thick">
        <color rgb="FF32FFA5"/>
      </right>
      <top style="thick">
        <color rgb="FF32FFA5"/>
      </top>
      <bottom style="thick">
        <color rgb="FF32FFA5"/>
      </bottom>
      <diagonal/>
    </border>
    <border>
      <left style="thick">
        <color rgb="FFC89BE1"/>
      </left>
      <right style="thick">
        <color rgb="FFC89BE1"/>
      </right>
      <top style="thick">
        <color rgb="FFC89BE1"/>
      </top>
      <bottom style="thick">
        <color rgb="FFC89BE1"/>
      </bottom>
      <diagonal/>
    </border>
    <border>
      <left style="thick">
        <color rgb="FFC89BE1"/>
      </left>
      <right/>
      <top style="thick">
        <color rgb="FFC89BE1"/>
      </top>
      <bottom style="thick">
        <color rgb="FFC89BE1"/>
      </bottom>
      <diagonal/>
    </border>
    <border>
      <left/>
      <right style="thick">
        <color rgb="FFC89BE1"/>
      </right>
      <top style="thick">
        <color rgb="FFC89BE1"/>
      </top>
      <bottom style="thick">
        <color rgb="FFC89BE1"/>
      </bottom>
      <diagonal/>
    </border>
    <border>
      <left style="thin">
        <color rgb="FF32FFA5"/>
      </left>
      <right style="thin">
        <color rgb="FF32FFA5"/>
      </right>
      <top style="thin">
        <color rgb="FF32FFA5"/>
      </top>
      <bottom style="thin">
        <color rgb="FF32FFA5"/>
      </bottom>
      <diagonal/>
    </border>
    <border>
      <left/>
      <right/>
      <top style="thick">
        <color rgb="FF009646"/>
      </top>
      <bottom/>
      <diagonal/>
    </border>
    <border>
      <left/>
      <right style="thin">
        <color indexed="64"/>
      </right>
      <top/>
      <bottom/>
      <diagonal/>
    </border>
    <border>
      <left style="thin">
        <color rgb="FF00B050"/>
      </left>
      <right/>
      <top/>
      <bottom style="thick">
        <color rgb="FF00B050"/>
      </bottom>
      <diagonal/>
    </border>
    <border>
      <left/>
      <right/>
      <top/>
      <bottom style="thick">
        <color rgb="FF00B050"/>
      </bottom>
      <diagonal/>
    </border>
    <border>
      <left/>
      <right style="thin">
        <color rgb="FF00B050"/>
      </right>
      <top/>
      <bottom style="thick">
        <color rgb="FF00B050"/>
      </bottom>
      <diagonal/>
    </border>
    <border>
      <left/>
      <right/>
      <top style="thick">
        <color rgb="FF007828"/>
      </top>
      <bottom/>
      <diagonal/>
    </border>
    <border>
      <left/>
      <right/>
      <top/>
      <bottom style="thick">
        <color rgb="FF007828"/>
      </bottom>
      <diagonal/>
    </border>
  </borders>
  <cellStyleXfs count="2">
    <xf numFmtId="0" fontId="0" fillId="0" borderId="0"/>
    <xf numFmtId="0" fontId="1" fillId="0" borderId="0" applyNumberFormat="0" applyFill="0" applyBorder="0" applyAlignment="0" applyProtection="0"/>
  </cellStyleXfs>
  <cellXfs count="240">
    <xf numFmtId="0" fontId="0" fillId="0" borderId="0" xfId="0"/>
    <xf numFmtId="0" fontId="3" fillId="3" borderId="0" xfId="0" applyFont="1" applyFill="1"/>
    <xf numFmtId="0" fontId="4"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9" fillId="5" borderId="4" xfId="0" applyFont="1" applyFill="1" applyBorder="1" applyAlignment="1">
      <alignment horizontal="center" vertical="center"/>
    </xf>
    <xf numFmtId="0" fontId="10" fillId="5" borderId="0" xfId="0" applyFont="1" applyFill="1"/>
    <xf numFmtId="0" fontId="3" fillId="5" borderId="0" xfId="0" applyFont="1" applyFill="1"/>
    <xf numFmtId="0" fontId="11" fillId="5" borderId="0" xfId="0" applyFont="1" applyFill="1"/>
    <xf numFmtId="0" fontId="9" fillId="5" borderId="5" xfId="0" applyFont="1" applyFill="1" applyBorder="1" applyAlignment="1">
      <alignment horizontal="center" vertical="center"/>
    </xf>
    <xf numFmtId="0" fontId="10" fillId="5" borderId="0" xfId="0" applyFont="1" applyFill="1" applyAlignment="1">
      <alignment vertical="center"/>
    </xf>
    <xf numFmtId="0" fontId="16" fillId="5" borderId="15" xfId="0" applyFont="1" applyFill="1" applyBorder="1" applyAlignment="1">
      <alignment horizontal="left" vertical="center" indent="1"/>
    </xf>
    <xf numFmtId="0" fontId="3" fillId="5" borderId="0" xfId="0" applyFont="1" applyFill="1" applyAlignment="1">
      <alignment horizontal="left" vertical="center" wrapText="1" indent="1"/>
    </xf>
    <xf numFmtId="0" fontId="3" fillId="5" borderId="16" xfId="0" applyFont="1" applyFill="1" applyBorder="1" applyAlignment="1">
      <alignment horizontal="left" vertical="center" wrapText="1" indent="1"/>
    </xf>
    <xf numFmtId="0" fontId="18" fillId="5" borderId="18" xfId="0" applyFont="1" applyFill="1" applyBorder="1" applyAlignment="1">
      <alignment horizontal="left" vertical="center" indent="1"/>
    </xf>
    <xf numFmtId="0" fontId="3" fillId="5" borderId="18" xfId="0" applyFont="1" applyFill="1" applyBorder="1" applyAlignment="1">
      <alignment horizontal="left" vertical="top" wrapText="1" indent="1"/>
    </xf>
    <xf numFmtId="0" fontId="3" fillId="5" borderId="19" xfId="0" applyFont="1" applyFill="1" applyBorder="1" applyAlignment="1">
      <alignment horizontal="left" vertical="top" wrapText="1" indent="1"/>
    </xf>
    <xf numFmtId="0" fontId="19" fillId="5" borderId="0" xfId="0" applyFont="1" applyFill="1" applyAlignment="1">
      <alignment horizontal="left" vertical="center"/>
    </xf>
    <xf numFmtId="0" fontId="17" fillId="5" borderId="0" xfId="0" applyFont="1" applyFill="1" applyAlignment="1">
      <alignment horizontal="right" vertical="center" indent="1"/>
    </xf>
    <xf numFmtId="0" fontId="18" fillId="5" borderId="0" xfId="0" applyFont="1" applyFill="1" applyAlignment="1">
      <alignment horizontal="left" vertical="center" indent="1"/>
    </xf>
    <xf numFmtId="0" fontId="3" fillId="5" borderId="0" xfId="0" applyFont="1" applyFill="1" applyAlignment="1">
      <alignment horizontal="left" vertical="top" wrapText="1" indent="1"/>
    </xf>
    <xf numFmtId="0" fontId="9" fillId="5" borderId="21" xfId="0" applyFont="1" applyFill="1" applyBorder="1" applyAlignment="1">
      <alignment horizontal="center" vertical="center"/>
    </xf>
    <xf numFmtId="0" fontId="9" fillId="5" borderId="22" xfId="0" applyFont="1" applyFill="1" applyBorder="1" applyAlignment="1">
      <alignment horizontal="center" vertical="center"/>
    </xf>
    <xf numFmtId="0" fontId="3" fillId="5" borderId="23" xfId="0" applyFont="1" applyFill="1" applyBorder="1"/>
    <xf numFmtId="0" fontId="11" fillId="5" borderId="23" xfId="0" applyFont="1" applyFill="1" applyBorder="1"/>
    <xf numFmtId="0" fontId="9" fillId="5" borderId="24"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3" fillId="6" borderId="0" xfId="0" applyFont="1" applyFill="1"/>
    <xf numFmtId="0" fontId="11" fillId="6" borderId="0" xfId="0" applyFont="1" applyFill="1"/>
    <xf numFmtId="0" fontId="9" fillId="6" borderId="5" xfId="0" applyFont="1" applyFill="1" applyBorder="1" applyAlignment="1">
      <alignment horizontal="center" vertical="center"/>
    </xf>
    <xf numFmtId="0" fontId="25" fillId="0" borderId="0" xfId="0" applyFont="1"/>
    <xf numFmtId="0" fontId="9" fillId="9" borderId="4" xfId="0" applyFont="1" applyFill="1" applyBorder="1" applyAlignment="1">
      <alignment horizontal="center" vertical="center"/>
    </xf>
    <xf numFmtId="0" fontId="26" fillId="9" borderId="0" xfId="0" applyFont="1" applyFill="1" applyAlignment="1">
      <alignment horizontal="left" vertical="center" wrapText="1"/>
    </xf>
    <xf numFmtId="0" fontId="28" fillId="9" borderId="0" xfId="0" applyFont="1" applyFill="1" applyAlignment="1">
      <alignment horizontal="left" vertical="center" wrapText="1"/>
    </xf>
    <xf numFmtId="0" fontId="9" fillId="9" borderId="5" xfId="0" applyFont="1" applyFill="1" applyBorder="1" applyAlignment="1">
      <alignment horizontal="center" vertical="center"/>
    </xf>
    <xf numFmtId="0" fontId="29" fillId="3" borderId="0" xfId="0" applyFont="1" applyFill="1"/>
    <xf numFmtId="0" fontId="30" fillId="3" borderId="0" xfId="0" applyFont="1" applyFill="1"/>
    <xf numFmtId="164" fontId="26" fillId="9" borderId="0" xfId="0" applyNumberFormat="1" applyFont="1" applyFill="1" applyAlignment="1">
      <alignment vertical="top" wrapText="1"/>
    </xf>
    <xf numFmtId="0" fontId="31" fillId="9" borderId="0" xfId="0" applyFont="1" applyFill="1" applyAlignment="1">
      <alignment vertical="top" wrapText="1"/>
    </xf>
    <xf numFmtId="164" fontId="26" fillId="9" borderId="0" xfId="0" applyNumberFormat="1" applyFont="1" applyFill="1" applyAlignment="1">
      <alignment vertical="top"/>
    </xf>
    <xf numFmtId="0" fontId="9" fillId="9" borderId="22" xfId="0" applyFont="1" applyFill="1" applyBorder="1" applyAlignment="1">
      <alignment horizontal="center" vertical="center"/>
    </xf>
    <xf numFmtId="164" fontId="26" fillId="9" borderId="23" xfId="0" applyNumberFormat="1" applyFont="1" applyFill="1" applyBorder="1" applyAlignment="1">
      <alignment vertical="top" wrapText="1"/>
    </xf>
    <xf numFmtId="0" fontId="31" fillId="9" borderId="23" xfId="0" applyFont="1" applyFill="1" applyBorder="1" applyAlignment="1">
      <alignment vertical="top" wrapText="1"/>
    </xf>
    <xf numFmtId="0" fontId="9" fillId="9" borderId="24" xfId="0" applyFont="1" applyFill="1" applyBorder="1" applyAlignment="1">
      <alignment horizontal="center" vertical="center"/>
    </xf>
    <xf numFmtId="0" fontId="3" fillId="6" borderId="25" xfId="0" applyFont="1" applyFill="1" applyBorder="1"/>
    <xf numFmtId="0" fontId="11" fillId="6" borderId="25" xfId="0" applyFont="1" applyFill="1" applyBorder="1"/>
    <xf numFmtId="0" fontId="9" fillId="3" borderId="0" xfId="0" applyFont="1" applyFill="1" applyAlignment="1">
      <alignment horizontal="center" vertical="center"/>
    </xf>
    <xf numFmtId="0" fontId="11" fillId="3" borderId="0" xfId="0" applyFont="1" applyFill="1"/>
    <xf numFmtId="0" fontId="3" fillId="3" borderId="0" xfId="0" quotePrefix="1" applyFont="1" applyFill="1"/>
    <xf numFmtId="0" fontId="32" fillId="3" borderId="0" xfId="0" applyFont="1" applyFill="1"/>
    <xf numFmtId="0" fontId="33" fillId="3" borderId="0" xfId="0" applyFont="1" applyFill="1"/>
    <xf numFmtId="0" fontId="34" fillId="3" borderId="0" xfId="0" applyFont="1" applyFill="1" applyAlignment="1">
      <alignment horizontal="left" vertical="center" indent="1"/>
    </xf>
    <xf numFmtId="0" fontId="34" fillId="0" borderId="0" xfId="0" applyFont="1" applyAlignment="1">
      <alignment horizontal="left" vertical="center" indent="2"/>
    </xf>
    <xf numFmtId="0" fontId="35" fillId="0" borderId="0" xfId="0" applyFont="1" applyAlignment="1">
      <alignment horizontal="left" vertical="center"/>
    </xf>
    <xf numFmtId="0" fontId="36" fillId="3" borderId="0" xfId="0" applyFont="1" applyFill="1"/>
    <xf numFmtId="0" fontId="3" fillId="10" borderId="0" xfId="0" applyFont="1" applyFill="1"/>
    <xf numFmtId="0" fontId="3" fillId="3" borderId="0" xfId="0" applyFont="1" applyFill="1" applyAlignment="1">
      <alignment horizontal="left" indent="2"/>
    </xf>
    <xf numFmtId="0" fontId="11" fillId="3" borderId="0" xfId="0" quotePrefix="1" applyFont="1" applyFill="1"/>
    <xf numFmtId="0" fontId="37" fillId="3" borderId="0" xfId="0" applyFont="1" applyFill="1"/>
    <xf numFmtId="0" fontId="2" fillId="2" borderId="4" xfId="0" applyFont="1" applyFill="1" applyBorder="1" applyAlignment="1">
      <alignment vertical="center"/>
    </xf>
    <xf numFmtId="0" fontId="2" fillId="2" borderId="0" xfId="0" applyFont="1" applyFill="1" applyAlignment="1">
      <alignment vertical="center"/>
    </xf>
    <xf numFmtId="0" fontId="2" fillId="2" borderId="5" xfId="0" applyFont="1" applyFill="1" applyBorder="1" applyAlignment="1">
      <alignment vertical="center"/>
    </xf>
    <xf numFmtId="0" fontId="40" fillId="3" borderId="0" xfId="0" applyFont="1" applyFill="1"/>
    <xf numFmtId="0" fontId="12" fillId="3" borderId="0" xfId="0" applyFont="1" applyFill="1"/>
    <xf numFmtId="0" fontId="21" fillId="5" borderId="4" xfId="0" applyFont="1" applyFill="1" applyBorder="1" applyAlignment="1">
      <alignment horizontal="center" vertical="center"/>
    </xf>
    <xf numFmtId="0" fontId="41" fillId="5" borderId="0" xfId="0" applyFont="1" applyFill="1" applyAlignment="1">
      <alignment horizontal="left" vertical="center" indent="4"/>
    </xf>
    <xf numFmtId="0" fontId="22" fillId="5" borderId="0" xfId="0" applyFont="1" applyFill="1" applyAlignment="1">
      <alignment horizontal="left" vertical="center" wrapText="1"/>
    </xf>
    <xf numFmtId="0" fontId="21" fillId="5" borderId="5" xfId="0" applyFont="1" applyFill="1" applyBorder="1" applyAlignment="1">
      <alignment horizontal="center" vertical="center"/>
    </xf>
    <xf numFmtId="0" fontId="42" fillId="3" borderId="0" xfId="0" applyFont="1" applyFill="1"/>
    <xf numFmtId="0" fontId="48" fillId="2" borderId="0" xfId="0" applyFont="1" applyFill="1" applyAlignment="1">
      <alignment horizontal="center" vertical="center"/>
    </xf>
    <xf numFmtId="0" fontId="3" fillId="3" borderId="0" xfId="0" applyFont="1" applyFill="1" applyAlignment="1">
      <alignment horizontal="left" indent="1"/>
    </xf>
    <xf numFmtId="0" fontId="44" fillId="5" borderId="0" xfId="0" applyFont="1" applyFill="1" applyAlignment="1">
      <alignment horizontal="left" vertical="center" wrapText="1"/>
    </xf>
    <xf numFmtId="0" fontId="12" fillId="6" borderId="0" xfId="0" applyFont="1" applyFill="1" applyAlignment="1">
      <alignment horizontal="left" vertical="top"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0" xfId="0" applyFont="1" applyFill="1" applyAlignment="1">
      <alignment horizontal="center"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2" xfId="0" applyFont="1" applyFill="1" applyBorder="1" applyAlignment="1">
      <alignment horizontal="center" vertical="center"/>
    </xf>
    <xf numFmtId="0" fontId="5" fillId="4" borderId="23" xfId="0" applyFont="1" applyFill="1" applyBorder="1" applyAlignment="1">
      <alignment horizontal="center" vertical="center"/>
    </xf>
    <xf numFmtId="0" fontId="5" fillId="4" borderId="24" xfId="0" applyFont="1" applyFill="1" applyBorder="1" applyAlignment="1">
      <alignment horizontal="center" vertical="center"/>
    </xf>
    <xf numFmtId="0" fontId="60" fillId="3" borderId="0" xfId="0" applyFont="1" applyFill="1"/>
    <xf numFmtId="0" fontId="61" fillId="3" borderId="0" xfId="0" applyFont="1" applyFill="1"/>
    <xf numFmtId="0" fontId="62" fillId="3" borderId="0" xfId="0" applyFont="1" applyFill="1"/>
    <xf numFmtId="0" fontId="60" fillId="3" borderId="0" xfId="0" quotePrefix="1" applyFont="1" applyFill="1"/>
    <xf numFmtId="0" fontId="59" fillId="0" borderId="0" xfId="0" applyFont="1"/>
    <xf numFmtId="0" fontId="59" fillId="0" borderId="0" xfId="0" quotePrefix="1" applyFont="1"/>
    <xf numFmtId="0" fontId="63" fillId="3" borderId="0" xfId="0" applyFont="1" applyFill="1"/>
    <xf numFmtId="0" fontId="64" fillId="3" borderId="0" xfId="0" applyFont="1" applyFill="1"/>
    <xf numFmtId="0" fontId="65" fillId="3" borderId="0" xfId="0" applyFont="1" applyFill="1"/>
    <xf numFmtId="0" fontId="43" fillId="6" borderId="0" xfId="0" applyFont="1" applyFill="1" applyAlignment="1">
      <alignment horizontal="left" vertical="center" indent="2"/>
    </xf>
    <xf numFmtId="0" fontId="43" fillId="6" borderId="0" xfId="0" applyFont="1" applyFill="1" applyAlignment="1">
      <alignment horizontal="center" vertical="top" wrapText="1"/>
    </xf>
    <xf numFmtId="0" fontId="43" fillId="6" borderId="0" xfId="0" applyFont="1" applyFill="1" applyAlignment="1">
      <alignment horizontal="left" vertical="top" wrapText="1" indent="1"/>
    </xf>
    <xf numFmtId="0" fontId="38" fillId="6" borderId="0" xfId="0" applyFont="1" applyFill="1" applyAlignment="1">
      <alignment horizontal="left" vertical="center"/>
    </xf>
    <xf numFmtId="0" fontId="10" fillId="3" borderId="0" xfId="0" applyFont="1" applyFill="1"/>
    <xf numFmtId="0" fontId="69" fillId="3" borderId="0" xfId="0" applyFont="1" applyFill="1"/>
    <xf numFmtId="164" fontId="10" fillId="9" borderId="0" xfId="0" applyNumberFormat="1" applyFont="1" applyFill="1" applyAlignment="1">
      <alignment vertical="center"/>
    </xf>
    <xf numFmtId="0" fontId="5" fillId="12" borderId="31" xfId="0" applyFont="1" applyFill="1" applyBorder="1" applyAlignment="1">
      <alignment horizontal="center" vertical="center"/>
    </xf>
    <xf numFmtId="0" fontId="5" fillId="12" borderId="32" xfId="0" applyFont="1" applyFill="1" applyBorder="1" applyAlignment="1">
      <alignment horizontal="center" vertical="center"/>
    </xf>
    <xf numFmtId="0" fontId="5" fillId="12" borderId="33" xfId="0" applyFont="1" applyFill="1" applyBorder="1" applyAlignment="1">
      <alignment horizontal="center" vertical="center"/>
    </xf>
    <xf numFmtId="0" fontId="6" fillId="4" borderId="0" xfId="0" applyFont="1" applyFill="1" applyAlignment="1">
      <alignment vertical="center" wrapText="1"/>
    </xf>
    <xf numFmtId="0" fontId="71" fillId="4" borderId="0" xfId="0" applyFont="1" applyFill="1" applyAlignment="1">
      <alignment vertical="center"/>
    </xf>
    <xf numFmtId="0" fontId="12" fillId="13" borderId="0" xfId="0" applyFont="1" applyFill="1"/>
    <xf numFmtId="0" fontId="5" fillId="4" borderId="0" xfId="0" applyFont="1" applyFill="1" applyAlignment="1">
      <alignment horizontal="center" vertical="center"/>
    </xf>
    <xf numFmtId="0" fontId="38" fillId="5" borderId="0" xfId="0" applyFont="1" applyFill="1" applyAlignment="1">
      <alignment vertical="center"/>
    </xf>
    <xf numFmtId="0" fontId="79" fillId="5" borderId="0" xfId="0" applyFont="1" applyFill="1" applyAlignment="1">
      <alignment horizontal="left" vertical="center" indent="3"/>
    </xf>
    <xf numFmtId="0" fontId="80" fillId="3" borderId="36" xfId="0" applyFont="1" applyFill="1" applyBorder="1" applyAlignment="1">
      <alignment horizontal="center" vertical="center"/>
    </xf>
    <xf numFmtId="0" fontId="81" fillId="5" borderId="0" xfId="0" applyFont="1" applyFill="1" applyAlignment="1">
      <alignment horizontal="left" vertical="center"/>
    </xf>
    <xf numFmtId="0" fontId="56" fillId="4" borderId="0" xfId="0" applyFont="1" applyFill="1" applyAlignment="1">
      <alignment vertical="center" shrinkToFit="1"/>
    </xf>
    <xf numFmtId="0" fontId="58" fillId="5" borderId="0" xfId="0" applyFont="1" applyFill="1" applyAlignment="1">
      <alignment vertical="top" wrapText="1"/>
    </xf>
    <xf numFmtId="0" fontId="12" fillId="14" borderId="0" xfId="0" applyFont="1" applyFill="1"/>
    <xf numFmtId="0" fontId="76" fillId="14" borderId="0" xfId="0" applyFont="1" applyFill="1"/>
    <xf numFmtId="0" fontId="11" fillId="14" borderId="0" xfId="0" applyFont="1" applyFill="1" applyAlignment="1">
      <alignment vertical="top" shrinkToFit="1"/>
    </xf>
    <xf numFmtId="3" fontId="12" fillId="3" borderId="39" xfId="0" applyNumberFormat="1" applyFont="1" applyFill="1" applyBorder="1" applyAlignment="1">
      <alignment vertical="center"/>
    </xf>
    <xf numFmtId="14" fontId="12" fillId="3" borderId="39" xfId="0" applyNumberFormat="1" applyFont="1" applyFill="1" applyBorder="1" applyAlignment="1">
      <alignment vertical="center" shrinkToFit="1"/>
    </xf>
    <xf numFmtId="0" fontId="86" fillId="5" borderId="0" xfId="0" applyFont="1" applyFill="1" applyAlignment="1">
      <alignment horizontal="left" vertical="center"/>
    </xf>
    <xf numFmtId="0" fontId="3" fillId="6" borderId="40" xfId="0" applyFont="1" applyFill="1" applyBorder="1"/>
    <xf numFmtId="0" fontId="11" fillId="6" borderId="40" xfId="0" applyFont="1" applyFill="1" applyBorder="1"/>
    <xf numFmtId="0" fontId="21" fillId="7" borderId="4" xfId="0" applyFont="1" applyFill="1" applyBorder="1" applyAlignment="1">
      <alignment horizontal="center" vertical="center"/>
    </xf>
    <xf numFmtId="0" fontId="21" fillId="7" borderId="41" xfId="0" applyFont="1" applyFill="1" applyBorder="1" applyAlignment="1">
      <alignment horizontal="center" vertical="center"/>
    </xf>
    <xf numFmtId="0" fontId="21" fillId="7" borderId="5" xfId="0" applyFont="1" applyFill="1" applyBorder="1" applyAlignment="1">
      <alignment horizontal="center" vertical="center"/>
    </xf>
    <xf numFmtId="0" fontId="9" fillId="5" borderId="42" xfId="0" applyFont="1" applyFill="1" applyBorder="1" applyAlignment="1">
      <alignment horizontal="center" vertical="center"/>
    </xf>
    <xf numFmtId="0" fontId="17" fillId="5" borderId="43" xfId="0" applyFont="1" applyFill="1" applyBorder="1" applyAlignment="1">
      <alignment vertical="top" wrapText="1"/>
    </xf>
    <xf numFmtId="0" fontId="9" fillId="5" borderId="44" xfId="0" applyFont="1" applyFill="1" applyBorder="1" applyAlignment="1">
      <alignment horizontal="center" vertical="center"/>
    </xf>
    <xf numFmtId="0" fontId="51" fillId="8" borderId="4" xfId="1" applyFont="1" applyFill="1" applyBorder="1" applyAlignment="1">
      <alignment horizontal="center" vertical="center"/>
    </xf>
    <xf numFmtId="0" fontId="28" fillId="8" borderId="0" xfId="0" applyFont="1" applyFill="1" applyAlignment="1">
      <alignment horizontal="left" vertical="center" wrapText="1"/>
    </xf>
    <xf numFmtId="0" fontId="26" fillId="8" borderId="0" xfId="0" applyFont="1" applyFill="1" applyAlignment="1">
      <alignment horizontal="left" vertical="center" wrapText="1"/>
    </xf>
    <xf numFmtId="0" fontId="9" fillId="8" borderId="0" xfId="0" applyFont="1" applyFill="1" applyAlignment="1">
      <alignment horizontal="center" vertical="center"/>
    </xf>
    <xf numFmtId="0" fontId="51" fillId="8" borderId="5" xfId="1" applyFont="1" applyFill="1" applyBorder="1" applyAlignment="1">
      <alignment horizontal="center" vertical="center"/>
    </xf>
    <xf numFmtId="0" fontId="9" fillId="6" borderId="42" xfId="0" applyFont="1" applyFill="1" applyBorder="1" applyAlignment="1">
      <alignment horizontal="center" vertical="center"/>
    </xf>
    <xf numFmtId="0" fontId="26" fillId="6" borderId="43" xfId="0" applyFont="1" applyFill="1" applyBorder="1" applyAlignment="1">
      <alignment vertical="center"/>
    </xf>
    <xf numFmtId="0" fontId="9" fillId="6" borderId="44" xfId="0" applyFont="1" applyFill="1" applyBorder="1" applyAlignment="1">
      <alignment horizontal="center" vertical="center"/>
    </xf>
    <xf numFmtId="0" fontId="90" fillId="14" borderId="0" xfId="0" applyFont="1" applyFill="1" applyAlignment="1">
      <alignment vertical="center"/>
    </xf>
    <xf numFmtId="0" fontId="17" fillId="14" borderId="0" xfId="0" applyFont="1" applyFill="1" applyAlignment="1">
      <alignment vertical="center"/>
    </xf>
    <xf numFmtId="0" fontId="17" fillId="14" borderId="0" xfId="0" applyFont="1" applyFill="1"/>
    <xf numFmtId="0" fontId="43" fillId="5" borderId="0" xfId="0" applyFont="1" applyFill="1" applyAlignment="1">
      <alignment horizontal="left" vertical="center" wrapText="1"/>
    </xf>
    <xf numFmtId="0" fontId="43" fillId="5" borderId="0" xfId="0" applyFont="1" applyFill="1" applyAlignment="1">
      <alignment horizontal="left" vertical="top" wrapText="1"/>
    </xf>
    <xf numFmtId="0" fontId="58" fillId="5" borderId="0" xfId="0" applyFont="1" applyFill="1" applyAlignment="1">
      <alignment horizontal="left" vertical="center" wrapText="1"/>
    </xf>
    <xf numFmtId="0" fontId="85" fillId="5" borderId="0" xfId="0" applyFont="1" applyFill="1" applyAlignment="1">
      <alignment horizontal="center" vertical="center" wrapText="1"/>
    </xf>
    <xf numFmtId="0" fontId="17" fillId="3" borderId="17" xfId="0" applyFont="1" applyFill="1" applyBorder="1" applyAlignment="1">
      <alignment horizontal="right" vertical="center" indent="1"/>
    </xf>
    <xf numFmtId="0" fontId="17" fillId="3" borderId="18" xfId="0" applyFont="1" applyFill="1" applyBorder="1" applyAlignment="1">
      <alignment horizontal="right" vertical="center" indent="1"/>
    </xf>
    <xf numFmtId="0" fontId="12" fillId="3" borderId="20" xfId="0" applyFont="1" applyFill="1" applyBorder="1" applyAlignment="1">
      <alignment horizontal="left" vertical="top" wrapText="1"/>
    </xf>
    <xf numFmtId="0" fontId="14" fillId="5" borderId="9" xfId="0" applyFont="1" applyFill="1" applyBorder="1" applyAlignment="1">
      <alignment horizontal="left" vertical="center" indent="1" shrinkToFit="1"/>
    </xf>
    <xf numFmtId="0" fontId="14" fillId="5" borderId="10" xfId="0" applyFont="1" applyFill="1" applyBorder="1" applyAlignment="1">
      <alignment horizontal="left" vertical="center" indent="1" shrinkToFit="1"/>
    </xf>
    <xf numFmtId="0" fontId="15" fillId="3" borderId="11" xfId="0" applyFont="1" applyFill="1" applyBorder="1" applyAlignment="1">
      <alignment horizontal="left" vertical="center" indent="1" shrinkToFit="1"/>
    </xf>
    <xf numFmtId="0" fontId="15" fillId="3" borderId="12" xfId="0" applyFont="1" applyFill="1" applyBorder="1" applyAlignment="1">
      <alignment horizontal="left" vertical="center" indent="1" shrinkToFit="1"/>
    </xf>
    <xf numFmtId="0" fontId="87" fillId="5" borderId="12" xfId="0" applyFont="1" applyFill="1" applyBorder="1" applyAlignment="1">
      <alignment horizontal="center" vertical="center" shrinkToFit="1"/>
    </xf>
    <xf numFmtId="0" fontId="87" fillId="5" borderId="13" xfId="0" applyFont="1" applyFill="1" applyBorder="1" applyAlignment="1">
      <alignment horizontal="center" vertical="center" shrinkToFit="1"/>
    </xf>
    <xf numFmtId="0" fontId="22" fillId="6" borderId="2" xfId="0" applyFont="1" applyFill="1" applyBorder="1" applyAlignment="1">
      <alignment horizontal="left" vertical="center" wrapText="1"/>
    </xf>
    <xf numFmtId="0" fontId="20" fillId="5" borderId="9" xfId="0" applyFont="1" applyFill="1" applyBorder="1" applyAlignment="1">
      <alignment horizontal="left" vertical="center" wrapText="1" indent="1"/>
    </xf>
    <xf numFmtId="0" fontId="20" fillId="5" borderId="10" xfId="0" applyFont="1" applyFill="1" applyBorder="1" applyAlignment="1">
      <alignment horizontal="left" vertical="center" wrapText="1" indent="1"/>
    </xf>
    <xf numFmtId="0" fontId="20" fillId="5" borderId="14" xfId="0" applyFont="1" applyFill="1" applyBorder="1" applyAlignment="1">
      <alignment horizontal="left" vertical="center" wrapText="1" indent="1"/>
    </xf>
    <xf numFmtId="0" fontId="38" fillId="5" borderId="15" xfId="0" applyFont="1" applyFill="1" applyBorder="1" applyAlignment="1">
      <alignment horizontal="left" vertical="center" wrapText="1" indent="1"/>
    </xf>
    <xf numFmtId="0" fontId="38" fillId="5" borderId="0" xfId="0" applyFont="1" applyFill="1" applyAlignment="1">
      <alignment horizontal="left" vertical="center" wrapText="1" indent="1"/>
    </xf>
    <xf numFmtId="0" fontId="38" fillId="5" borderId="16" xfId="0" applyFont="1" applyFill="1" applyBorder="1" applyAlignment="1">
      <alignment horizontal="left" vertical="center" wrapText="1" indent="1"/>
    </xf>
    <xf numFmtId="0" fontId="84" fillId="5" borderId="0" xfId="0" applyFont="1" applyFill="1" applyAlignment="1">
      <alignment horizontal="left" vertical="center" shrinkToFit="1"/>
    </xf>
    <xf numFmtId="164" fontId="52" fillId="11" borderId="0" xfId="0" applyNumberFormat="1" applyFont="1" applyFill="1" applyAlignment="1">
      <alignment horizontal="center" vertical="center"/>
    </xf>
    <xf numFmtId="0" fontId="43" fillId="6" borderId="0" xfId="0" applyFont="1" applyFill="1" applyAlignment="1">
      <alignment horizontal="left" vertical="top" wrapText="1"/>
    </xf>
    <xf numFmtId="0" fontId="38" fillId="6" borderId="0" xfId="0" applyFont="1" applyFill="1" applyAlignment="1">
      <alignment horizontal="center" vertical="center" wrapText="1"/>
    </xf>
    <xf numFmtId="0" fontId="66" fillId="4" borderId="29"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164" fontId="43" fillId="9" borderId="0" xfId="0" applyNumberFormat="1" applyFont="1" applyFill="1" applyAlignment="1">
      <alignment horizontal="left" vertical="top" wrapText="1"/>
    </xf>
    <xf numFmtId="0" fontId="31" fillId="3" borderId="0" xfId="0" applyFont="1" applyFill="1" applyAlignment="1">
      <alignment horizontal="left" vertical="center" wrapText="1" indent="1"/>
    </xf>
    <xf numFmtId="0" fontId="43" fillId="6" borderId="0" xfId="0" applyFont="1" applyFill="1" applyAlignment="1">
      <alignment horizontal="left" vertical="center" wrapText="1"/>
    </xf>
    <xf numFmtId="0" fontId="38" fillId="6" borderId="0" xfId="0" applyFont="1" applyFill="1" applyAlignment="1">
      <alignment horizontal="left" vertical="top" wrapText="1" indent="1"/>
    </xf>
    <xf numFmtId="164" fontId="53" fillId="3" borderId="26" xfId="0" applyNumberFormat="1" applyFont="1" applyFill="1" applyBorder="1" applyAlignment="1">
      <alignment horizontal="left" vertical="top" wrapText="1" indent="1"/>
    </xf>
    <xf numFmtId="164" fontId="53" fillId="3" borderId="27" xfId="0" applyNumberFormat="1" applyFont="1" applyFill="1" applyBorder="1" applyAlignment="1">
      <alignment horizontal="left" vertical="top" wrapText="1" indent="1"/>
    </xf>
    <xf numFmtId="164" fontId="53" fillId="3" borderId="28" xfId="0" applyNumberFormat="1" applyFont="1" applyFill="1" applyBorder="1" applyAlignment="1">
      <alignment horizontal="left" vertical="top" wrapText="1" indent="1"/>
    </xf>
    <xf numFmtId="0" fontId="38" fillId="5" borderId="0" xfId="0" applyFont="1" applyFill="1" applyAlignment="1">
      <alignment horizontal="left" vertical="center" wrapText="1"/>
    </xf>
    <xf numFmtId="0" fontId="12" fillId="3" borderId="0" xfId="0" applyFont="1" applyFill="1" applyAlignment="1">
      <alignment horizontal="left" vertical="top" wrapText="1"/>
    </xf>
    <xf numFmtId="0" fontId="41" fillId="5" borderId="0" xfId="0" applyFont="1" applyFill="1" applyAlignment="1">
      <alignment horizontal="left" vertical="center" indent="4"/>
    </xf>
    <xf numFmtId="0" fontId="6" fillId="4" borderId="0" xfId="0" applyFont="1" applyFill="1" applyAlignment="1">
      <alignment horizontal="left" vertical="center" wrapText="1"/>
    </xf>
    <xf numFmtId="0" fontId="58" fillId="5" borderId="0" xfId="0" applyFont="1" applyFill="1" applyAlignment="1">
      <alignment horizontal="left" vertical="center" shrinkToFit="1"/>
    </xf>
    <xf numFmtId="0" fontId="41" fillId="5" borderId="0" xfId="0" applyFont="1" applyFill="1" applyAlignment="1">
      <alignment horizontal="left" vertical="center" shrinkToFit="1"/>
    </xf>
    <xf numFmtId="0" fontId="58" fillId="5" borderId="0" xfId="0" applyFont="1" applyFill="1" applyAlignment="1">
      <alignment horizontal="left" vertical="top" wrapText="1"/>
    </xf>
    <xf numFmtId="0" fontId="57" fillId="5" borderId="2" xfId="0" applyFont="1" applyFill="1" applyBorder="1" applyAlignment="1">
      <alignment horizontal="left" vertical="center" shrinkToFit="1"/>
    </xf>
    <xf numFmtId="0" fontId="77" fillId="5" borderId="37" xfId="0" applyFont="1" applyFill="1" applyBorder="1" applyAlignment="1">
      <alignment horizontal="center" vertical="center" wrapText="1"/>
    </xf>
    <xf numFmtId="0" fontId="77" fillId="5" borderId="38"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2" xfId="0" applyFont="1" applyFill="1" applyBorder="1" applyAlignment="1">
      <alignment horizontal="center" vertical="center" wrapText="1"/>
    </xf>
    <xf numFmtId="0" fontId="46" fillId="2" borderId="3" xfId="0" applyFont="1" applyFill="1" applyBorder="1" applyAlignment="1">
      <alignment horizontal="center" vertical="center" wrapText="1"/>
    </xf>
    <xf numFmtId="0" fontId="49" fillId="2" borderId="0" xfId="0" applyFont="1" applyFill="1" applyAlignment="1">
      <alignment horizontal="left" vertical="center" wrapText="1" indent="1"/>
    </xf>
    <xf numFmtId="0" fontId="73" fillId="12" borderId="30" xfId="0" applyFont="1" applyFill="1" applyBorder="1" applyAlignment="1">
      <alignment horizontal="center" vertical="center"/>
    </xf>
    <xf numFmtId="0" fontId="72" fillId="4" borderId="0" xfId="0" applyFont="1" applyFill="1" applyAlignment="1">
      <alignment horizontal="left" vertical="top" wrapText="1" indent="2"/>
    </xf>
    <xf numFmtId="0" fontId="6" fillId="4" borderId="0" xfId="0" applyFont="1" applyFill="1" applyAlignment="1">
      <alignment horizontal="left" vertical="top" wrapText="1"/>
    </xf>
    <xf numFmtId="0" fontId="82" fillId="4" borderId="2" xfId="0" applyFont="1" applyFill="1" applyBorder="1" applyAlignment="1">
      <alignment horizontal="left" vertical="center" shrinkToFit="1"/>
    </xf>
    <xf numFmtId="0" fontId="67" fillId="4" borderId="0" xfId="0" applyFont="1" applyFill="1" applyAlignment="1">
      <alignment horizontal="left" vertical="center" wrapText="1"/>
    </xf>
    <xf numFmtId="0" fontId="7" fillId="3" borderId="30" xfId="0" applyFont="1" applyFill="1" applyBorder="1" applyAlignment="1">
      <alignment horizontal="center" vertical="center"/>
    </xf>
    <xf numFmtId="0" fontId="8" fillId="3" borderId="30" xfId="0" applyFont="1" applyFill="1" applyBorder="1" applyAlignment="1">
      <alignment horizontal="center" vertical="center"/>
    </xf>
    <xf numFmtId="0" fontId="56" fillId="4" borderId="0" xfId="0" applyFont="1" applyFill="1" applyAlignment="1">
      <alignment horizontal="left" vertical="center" shrinkToFit="1"/>
    </xf>
    <xf numFmtId="0" fontId="78" fillId="4" borderId="34" xfId="0" applyFont="1" applyFill="1" applyBorder="1" applyAlignment="1">
      <alignment horizontal="center" vertical="center" wrapText="1"/>
    </xf>
    <xf numFmtId="0" fontId="78" fillId="4" borderId="35" xfId="0" applyFont="1" applyFill="1" applyBorder="1" applyAlignment="1">
      <alignment horizontal="center" vertical="center" wrapText="1"/>
    </xf>
    <xf numFmtId="0" fontId="24" fillId="7" borderId="0" xfId="0" applyFont="1" applyFill="1" applyAlignment="1">
      <alignment horizontal="left" vertical="center"/>
    </xf>
    <xf numFmtId="0" fontId="23" fillId="6" borderId="0" xfId="0" applyFont="1" applyFill="1" applyAlignment="1">
      <alignment horizontal="left" vertical="top" wrapText="1"/>
    </xf>
    <xf numFmtId="0" fontId="39" fillId="2" borderId="4"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5" xfId="0" applyFont="1" applyFill="1" applyBorder="1" applyAlignment="1">
      <alignment horizontal="center" vertical="center" wrapText="1"/>
    </xf>
    <xf numFmtId="0" fontId="50" fillId="2" borderId="0" xfId="0" applyFont="1" applyFill="1" applyAlignment="1">
      <alignment horizontal="center" vertical="center" wrapText="1"/>
    </xf>
    <xf numFmtId="0" fontId="47" fillId="2" borderId="0" xfId="0" applyFont="1" applyFill="1" applyAlignment="1">
      <alignment horizontal="center" vertical="center"/>
    </xf>
    <xf numFmtId="0" fontId="48" fillId="2" borderId="0" xfId="0" applyFont="1" applyFill="1" applyAlignment="1">
      <alignment horizontal="center" vertical="center"/>
    </xf>
    <xf numFmtId="0" fontId="38" fillId="6" borderId="0" xfId="0" applyFont="1" applyFill="1" applyAlignment="1">
      <alignment horizontal="left" vertical="top" wrapText="1"/>
    </xf>
    <xf numFmtId="0" fontId="43" fillId="6" borderId="0" xfId="0" applyFont="1" applyFill="1" applyAlignment="1">
      <alignment horizontal="center" vertical="top" wrapText="1"/>
    </xf>
    <xf numFmtId="0" fontId="27" fillId="8" borderId="0" xfId="0" applyFont="1" applyFill="1" applyAlignment="1">
      <alignment horizontal="left" vertical="center"/>
    </xf>
    <xf numFmtId="0" fontId="68" fillId="9" borderId="0" xfId="0" applyFont="1" applyFill="1" applyAlignment="1">
      <alignment horizontal="left" vertical="center"/>
    </xf>
    <xf numFmtId="0" fontId="44" fillId="5" borderId="0" xfId="0" applyFont="1" applyFill="1" applyAlignment="1">
      <alignment horizontal="left" vertical="center" wrapText="1"/>
    </xf>
    <xf numFmtId="0" fontId="11" fillId="14" borderId="0" xfId="0" applyFont="1" applyFill="1" applyAlignment="1">
      <alignment horizontal="left" vertical="top" wrapText="1" indent="1"/>
    </xf>
    <xf numFmtId="0" fontId="12" fillId="3" borderId="39" xfId="0" applyFont="1" applyFill="1" applyBorder="1" applyAlignment="1">
      <alignment vertical="center" shrinkToFit="1"/>
    </xf>
    <xf numFmtId="0" fontId="0" fillId="3" borderId="39" xfId="0" applyFill="1" applyBorder="1" applyAlignment="1">
      <alignment vertical="center" shrinkToFit="1"/>
    </xf>
    <xf numFmtId="0" fontId="75" fillId="13" borderId="0" xfId="0" applyFont="1" applyFill="1" applyAlignment="1">
      <alignment horizontal="center" vertical="center"/>
    </xf>
    <xf numFmtId="0" fontId="74" fillId="11" borderId="0" xfId="0" applyFont="1" applyFill="1" applyAlignment="1">
      <alignment horizontal="center" vertical="center"/>
    </xf>
    <xf numFmtId="0" fontId="91" fillId="14" borderId="0" xfId="0" applyFont="1" applyFill="1" applyAlignment="1">
      <alignment horizontal="left" vertical="center" indent="1"/>
    </xf>
    <xf numFmtId="0" fontId="92" fillId="14" borderId="0" xfId="0" applyFont="1" applyFill="1" applyAlignment="1">
      <alignment horizontal="left" vertical="center"/>
    </xf>
    <xf numFmtId="0" fontId="17" fillId="14" borderId="0" xfId="0" applyFont="1" applyFill="1" applyAlignment="1">
      <alignment horizontal="left" vertical="center" wrapText="1"/>
    </xf>
    <xf numFmtId="0" fontId="12" fillId="5" borderId="45" xfId="0" applyFont="1" applyFill="1" applyBorder="1"/>
    <xf numFmtId="0" fontId="12" fillId="5" borderId="46" xfId="0" applyFont="1" applyFill="1" applyBorder="1"/>
    <xf numFmtId="0" fontId="18" fillId="3" borderId="0" xfId="0" applyFont="1" applyFill="1"/>
    <xf numFmtId="0" fontId="94" fillId="3" borderId="39" xfId="0" applyFont="1" applyFill="1" applyBorder="1" applyAlignment="1">
      <alignment vertical="center" shrinkToFit="1"/>
    </xf>
    <xf numFmtId="0" fontId="95" fillId="3" borderId="39" xfId="0" applyFont="1" applyFill="1" applyBorder="1" applyAlignment="1">
      <alignment vertical="center" shrinkToFit="1"/>
    </xf>
    <xf numFmtId="14" fontId="12" fillId="3" borderId="0" xfId="0" applyNumberFormat="1" applyFont="1" applyFill="1" applyAlignment="1">
      <alignment horizontal="center"/>
    </xf>
    <xf numFmtId="1" fontId="11" fillId="3" borderId="0" xfId="0" applyNumberFormat="1" applyFont="1" applyFill="1"/>
    <xf numFmtId="0" fontId="11" fillId="3" borderId="0" xfId="0" applyFont="1" applyFill="1" applyAlignment="1">
      <alignment shrinkToFit="1"/>
    </xf>
    <xf numFmtId="0" fontId="11" fillId="3" borderId="0" xfId="0" applyFont="1" applyFill="1" applyAlignment="1">
      <alignment horizontal="left" indent="1" shrinkToFit="1"/>
    </xf>
    <xf numFmtId="0" fontId="96" fillId="14" borderId="0" xfId="0" applyFont="1" applyFill="1" applyAlignment="1">
      <alignment horizontal="left" vertical="center"/>
    </xf>
    <xf numFmtId="0" fontId="76" fillId="3" borderId="0" xfId="0" applyFont="1" applyFill="1"/>
    <xf numFmtId="0" fontId="11" fillId="14" borderId="0" xfId="0" applyFont="1" applyFill="1" applyAlignment="1">
      <alignment horizontal="left" vertical="top" indent="1" shrinkToFit="1"/>
    </xf>
    <xf numFmtId="0" fontId="12" fillId="3" borderId="0" xfId="0" quotePrefix="1" applyFont="1" applyFill="1"/>
    <xf numFmtId="0" fontId="97" fillId="3" borderId="0" xfId="0" applyFont="1" applyFill="1" applyAlignment="1">
      <alignment shrinkToFit="1"/>
    </xf>
    <xf numFmtId="0" fontId="98" fillId="3" borderId="0" xfId="0" applyFont="1" applyFill="1" applyAlignment="1">
      <alignment shrinkToFit="1"/>
    </xf>
    <xf numFmtId="0" fontId="99" fillId="14" borderId="0" xfId="0" applyFont="1" applyFill="1" applyAlignment="1">
      <alignment horizontal="center" vertical="center" wrapText="1"/>
    </xf>
  </cellXfs>
  <cellStyles count="2">
    <cellStyle name="Hyperlink" xfId="1" builtinId="8"/>
    <cellStyle name="Normal" xfId="0" builtinId="0"/>
  </cellStyles>
  <dxfs count="14">
    <dxf>
      <font>
        <color rgb="FF9C0006"/>
      </font>
      <fill>
        <patternFill>
          <bgColor rgb="FFFFC7CE"/>
        </patternFill>
      </fill>
    </dxf>
    <dxf>
      <font>
        <color rgb="FF9C5700"/>
      </font>
      <fill>
        <patternFill>
          <bgColor rgb="FFFFC000"/>
        </patternFill>
      </fill>
    </dxf>
    <dxf>
      <font>
        <color rgb="FF9C5700"/>
      </font>
      <fill>
        <patternFill>
          <bgColor rgb="FFFFFF66"/>
        </patternFill>
      </fill>
    </dxf>
    <dxf>
      <font>
        <color rgb="FF006100"/>
      </font>
      <fill>
        <patternFill>
          <bgColor rgb="FFCAE565"/>
        </patternFill>
      </fill>
    </dxf>
    <dxf>
      <font>
        <color rgb="FF006100"/>
      </font>
      <fill>
        <patternFill>
          <bgColor rgb="FFC6EFCE"/>
        </patternFill>
      </fill>
    </dxf>
    <dxf>
      <font>
        <b val="0"/>
        <i val="0"/>
        <color rgb="FFE1C8FF"/>
      </font>
    </dxf>
    <dxf>
      <font>
        <color rgb="FF9C0006"/>
      </font>
      <fill>
        <patternFill>
          <bgColor rgb="FFFFC7CE"/>
        </patternFill>
      </fill>
    </dxf>
    <dxf>
      <font>
        <color rgb="FF9C5700"/>
      </font>
      <fill>
        <patternFill>
          <bgColor rgb="FFFFC000"/>
        </patternFill>
      </fill>
    </dxf>
    <dxf>
      <font>
        <color rgb="FF9C5700"/>
      </font>
      <fill>
        <patternFill>
          <bgColor rgb="FFFFFF66"/>
        </patternFill>
      </fill>
    </dxf>
    <dxf>
      <font>
        <color rgb="FF006100"/>
      </font>
      <fill>
        <patternFill>
          <bgColor rgb="FFCAE565"/>
        </patternFill>
      </fill>
    </dxf>
    <dxf>
      <font>
        <color rgb="FF006100"/>
      </font>
      <fill>
        <patternFill>
          <bgColor rgb="FFC6EFCE"/>
        </patternFill>
      </fill>
    </dxf>
    <dxf>
      <font>
        <b val="0"/>
        <i val="0"/>
        <color rgb="FFE1C8FF"/>
      </font>
    </dxf>
    <dxf>
      <font>
        <color theme="0" tint="-0.499984740745262"/>
      </font>
    </dxf>
    <dxf>
      <font>
        <color theme="0" tint="-0.499984740745262"/>
      </font>
    </dxf>
  </dxfs>
  <tableStyles count="0" defaultTableStyle="TableStyleMedium2" defaultPivotStyle="PivotStyleLight16"/>
  <colors>
    <mruColors>
      <color rgb="FF004B19"/>
      <color rgb="FF009637"/>
      <color rgb="FF007828"/>
      <color rgb="FF8CFFC8"/>
      <color rgb="FFE1C8FF"/>
      <color rgb="FF32FFA5"/>
      <color rgb="FFA55ACD"/>
      <color rgb="FF2D1441"/>
      <color rgb="FFC89B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hyperlink" Target="https://www.anankelogyfoundation.org/post/personally-responsive-recipient-instructions" TargetMode="External"/><Relationship Id="rId3" Type="http://schemas.openxmlformats.org/officeDocument/2006/relationships/image" Target="../media/image3.png"/><Relationship Id="rId7" Type="http://schemas.openxmlformats.org/officeDocument/2006/relationships/hyperlink" Target="https://www.anankelogyfoundation.org/_files/ugd/5d10a8_9d210f9a38a04b57bfca7e46d9cd2ea4.pdf" TargetMode="External"/><Relationship Id="rId12" Type="http://schemas.openxmlformats.org/officeDocument/2006/relationships/hyperlink" Target="https://www.anankelogyfoundation.org/post/personally-responsive-sender-instructions"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9.jpeg"/><Relationship Id="rId5" Type="http://schemas.openxmlformats.org/officeDocument/2006/relationships/image" Target="../media/image5.png"/><Relationship Id="rId15" Type="http://schemas.openxmlformats.org/officeDocument/2006/relationships/image" Target="../media/image10.png"/><Relationship Id="rId10" Type="http://schemas.openxmlformats.org/officeDocument/2006/relationships/image" Target="../media/image8.jpeg"/><Relationship Id="rId4" Type="http://schemas.openxmlformats.org/officeDocument/2006/relationships/image" Target="../media/image4.png"/><Relationship Id="rId9" Type="http://schemas.openxmlformats.org/officeDocument/2006/relationships/hyperlink" Target="https://www.anankelogyfoundation.org/post/20-character-refunctions-restoring-wellness" TargetMode="External"/><Relationship Id="rId14" Type="http://schemas.openxmlformats.org/officeDocument/2006/relationships/hyperlink" Target="https://www.anankelogyfoundation.org/need-response/personally-responsive"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image" Target="../media/image13.png"/><Relationship Id="rId7" Type="http://schemas.openxmlformats.org/officeDocument/2006/relationships/image" Target="../media/image17.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 Id="rId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13</xdr:col>
      <xdr:colOff>18626</xdr:colOff>
      <xdr:row>107</xdr:row>
      <xdr:rowOff>131336</xdr:rowOff>
    </xdr:from>
    <xdr:to>
      <xdr:col>28</xdr:col>
      <xdr:colOff>74254</xdr:colOff>
      <xdr:row>118</xdr:row>
      <xdr:rowOff>74411</xdr:rowOff>
    </xdr:to>
    <xdr:pic>
      <xdr:nvPicPr>
        <xdr:cNvPr id="2" name="value frame PNP" hidden="1">
          <a:extLst>
            <a:ext uri="{FF2B5EF4-FFF2-40B4-BE49-F238E27FC236}">
              <a16:creationId xmlns:a16="http://schemas.microsoft.com/office/drawing/2014/main" id="{87209364-9996-4017-ACCC-A8EB0D462A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41279336"/>
          <a:ext cx="6564378" cy="3362551"/>
        </a:xfrm>
        <a:prstGeom prst="rect">
          <a:avLst/>
        </a:prstGeom>
      </xdr:spPr>
    </xdr:pic>
    <xdr:clientData/>
  </xdr:twoCellAnchor>
  <xdr:twoCellAnchor editAs="oneCell">
    <xdr:from>
      <xdr:col>14</xdr:col>
      <xdr:colOff>110067</xdr:colOff>
      <xdr:row>104</xdr:row>
      <xdr:rowOff>0</xdr:rowOff>
    </xdr:from>
    <xdr:to>
      <xdr:col>27</xdr:col>
      <xdr:colOff>14661</xdr:colOff>
      <xdr:row>107</xdr:row>
      <xdr:rowOff>431897</xdr:rowOff>
    </xdr:to>
    <xdr:pic>
      <xdr:nvPicPr>
        <xdr:cNvPr id="3" name="Picture 2" hidden="1">
          <a:extLst>
            <a:ext uri="{FF2B5EF4-FFF2-40B4-BE49-F238E27FC236}">
              <a16:creationId xmlns:a16="http://schemas.microsoft.com/office/drawing/2014/main" id="{0A65712D-A99C-4769-ABCE-2A4F5CFD7409}"/>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6510867" y="34417000"/>
          <a:ext cx="6184744" cy="1505336"/>
        </a:xfrm>
        <a:prstGeom prst="rect">
          <a:avLst/>
        </a:prstGeom>
      </xdr:spPr>
    </xdr:pic>
    <xdr:clientData/>
  </xdr:twoCellAnchor>
  <xdr:twoCellAnchor editAs="oneCell">
    <xdr:from>
      <xdr:col>31</xdr:col>
      <xdr:colOff>426720</xdr:colOff>
      <xdr:row>602</xdr:row>
      <xdr:rowOff>0</xdr:rowOff>
    </xdr:from>
    <xdr:to>
      <xdr:col>33</xdr:col>
      <xdr:colOff>55932</xdr:colOff>
      <xdr:row>905</xdr:row>
      <xdr:rowOff>41910</xdr:rowOff>
    </xdr:to>
    <xdr:pic>
      <xdr:nvPicPr>
        <xdr:cNvPr id="4" name="thumbs down, light red" hidden="1">
          <a:extLst>
            <a:ext uri="{FF2B5EF4-FFF2-40B4-BE49-F238E27FC236}">
              <a16:creationId xmlns:a16="http://schemas.microsoft.com/office/drawing/2014/main" id="{4AB78380-C5C2-4360-B6FD-40C3DA66AB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587220" y="118414800"/>
          <a:ext cx="873812" cy="867410"/>
        </a:xfrm>
        <a:prstGeom prst="rect">
          <a:avLst/>
        </a:prstGeom>
      </xdr:spPr>
    </xdr:pic>
    <xdr:clientData/>
  </xdr:twoCellAnchor>
  <xdr:twoCellAnchor editAs="oneCell">
    <xdr:from>
      <xdr:col>24</xdr:col>
      <xdr:colOff>231420</xdr:colOff>
      <xdr:row>104</xdr:row>
      <xdr:rowOff>0</xdr:rowOff>
    </xdr:from>
    <xdr:to>
      <xdr:col>26</xdr:col>
      <xdr:colOff>73992</xdr:colOff>
      <xdr:row>106</xdr:row>
      <xdr:rowOff>419100</xdr:rowOff>
    </xdr:to>
    <xdr:pic>
      <xdr:nvPicPr>
        <xdr:cNvPr id="5" name="thumbs up, light green" hidden="1">
          <a:extLst>
            <a:ext uri="{FF2B5EF4-FFF2-40B4-BE49-F238E27FC236}">
              <a16:creationId xmlns:a16="http://schemas.microsoft.com/office/drawing/2014/main" id="{E9F11AF0-61A0-48D4-AE23-32AEB1F7C07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11375670" y="34417000"/>
          <a:ext cx="871272" cy="927100"/>
        </a:xfrm>
        <a:prstGeom prst="rect">
          <a:avLst/>
        </a:prstGeom>
      </xdr:spPr>
    </xdr:pic>
    <xdr:clientData/>
  </xdr:twoCellAnchor>
  <xdr:oneCellAnchor>
    <xdr:from>
      <xdr:col>15</xdr:col>
      <xdr:colOff>22860</xdr:colOff>
      <xdr:row>104</xdr:row>
      <xdr:rowOff>0</xdr:rowOff>
    </xdr:from>
    <xdr:ext cx="5943600" cy="3110484"/>
    <xdr:pic>
      <xdr:nvPicPr>
        <xdr:cNvPr id="6" name="Picture 5" hidden="1">
          <a:extLst>
            <a:ext uri="{FF2B5EF4-FFF2-40B4-BE49-F238E27FC236}">
              <a16:creationId xmlns:a16="http://schemas.microsoft.com/office/drawing/2014/main" id="{E76009C7-1273-4CE8-AAA1-73D23E548BB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6537960" y="34417000"/>
          <a:ext cx="5943600" cy="3110484"/>
        </a:xfrm>
        <a:prstGeom prst="rect">
          <a:avLst/>
        </a:prstGeom>
      </xdr:spPr>
    </xdr:pic>
    <xdr:clientData/>
  </xdr:oneCellAnchor>
  <xdr:oneCellAnchor>
    <xdr:from>
      <xdr:col>13</xdr:col>
      <xdr:colOff>18626</xdr:colOff>
      <xdr:row>126</xdr:row>
      <xdr:rowOff>0</xdr:rowOff>
    </xdr:from>
    <xdr:ext cx="6450078" cy="3417161"/>
    <xdr:pic>
      <xdr:nvPicPr>
        <xdr:cNvPr id="7" name="value frame PNP" hidden="1">
          <a:extLst>
            <a:ext uri="{FF2B5EF4-FFF2-40B4-BE49-F238E27FC236}">
              <a16:creationId xmlns:a16="http://schemas.microsoft.com/office/drawing/2014/main" id="{6033A4FE-DAE3-45E0-BD76-9AA2CD07A0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05126" y="42926000"/>
          <a:ext cx="6450078" cy="3417161"/>
        </a:xfrm>
        <a:prstGeom prst="rect">
          <a:avLst/>
        </a:prstGeom>
      </xdr:spPr>
    </xdr:pic>
    <xdr:clientData/>
  </xdr:oneCellAnchor>
  <xdr:oneCellAnchor>
    <xdr:from>
      <xdr:col>0</xdr:col>
      <xdr:colOff>110067</xdr:colOff>
      <xdr:row>126</xdr:row>
      <xdr:rowOff>0</xdr:rowOff>
    </xdr:from>
    <xdr:ext cx="6055204" cy="1548516"/>
    <xdr:pic>
      <xdr:nvPicPr>
        <xdr:cNvPr id="8" name="Picture 7" hidden="1">
          <a:extLst>
            <a:ext uri="{FF2B5EF4-FFF2-40B4-BE49-F238E27FC236}">
              <a16:creationId xmlns:a16="http://schemas.microsoft.com/office/drawing/2014/main" id="{955F062F-E6B9-41B4-980F-6992CD0BAD0D}"/>
            </a:ext>
          </a:extLst>
        </xdr:cNvPr>
        <xdr:cNvPicPr>
          <a:picLocks noChangeAspect="1"/>
        </xdr:cNvPicPr>
      </xdr:nvPicPr>
      <xdr:blipFill>
        <a:blip xmlns:r="http://schemas.openxmlformats.org/officeDocument/2006/relationships" r:embed="rId2">
          <a:clrChange>
            <a:clrFrom>
              <a:srgbClr val="000000"/>
            </a:clrFrom>
            <a:clrTo>
              <a:srgbClr val="000000">
                <a:alpha val="0"/>
              </a:srgbClr>
            </a:clrTo>
          </a:clrChange>
        </a:blip>
        <a:stretch>
          <a:fillRect/>
        </a:stretch>
      </xdr:blipFill>
      <xdr:spPr>
        <a:xfrm>
          <a:off x="110067" y="42926000"/>
          <a:ext cx="6055204" cy="1548516"/>
        </a:xfrm>
        <a:prstGeom prst="rect">
          <a:avLst/>
        </a:prstGeom>
      </xdr:spPr>
    </xdr:pic>
    <xdr:clientData/>
  </xdr:oneCellAnchor>
  <xdr:oneCellAnchor>
    <xdr:from>
      <xdr:col>2</xdr:col>
      <xdr:colOff>426720</xdr:colOff>
      <xdr:row>126</xdr:row>
      <xdr:rowOff>0</xdr:rowOff>
    </xdr:from>
    <xdr:ext cx="848412" cy="914400"/>
    <xdr:pic>
      <xdr:nvPicPr>
        <xdr:cNvPr id="9" name="thumbs down, light red" hidden="1">
          <a:extLst>
            <a:ext uri="{FF2B5EF4-FFF2-40B4-BE49-F238E27FC236}">
              <a16:creationId xmlns:a16="http://schemas.microsoft.com/office/drawing/2014/main" id="{03A324B4-5F1A-44AD-95F0-15CA0E86EF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5370" y="42926000"/>
          <a:ext cx="848412" cy="914400"/>
        </a:xfrm>
        <a:prstGeom prst="rect">
          <a:avLst/>
        </a:prstGeom>
      </xdr:spPr>
    </xdr:pic>
    <xdr:clientData/>
  </xdr:oneCellAnchor>
  <xdr:oneCellAnchor>
    <xdr:from>
      <xdr:col>10</xdr:col>
      <xdr:colOff>231420</xdr:colOff>
      <xdr:row>126</xdr:row>
      <xdr:rowOff>0</xdr:rowOff>
    </xdr:from>
    <xdr:ext cx="848412" cy="914400"/>
    <xdr:pic>
      <xdr:nvPicPr>
        <xdr:cNvPr id="10" name="thumbs up, light green" hidden="1">
          <a:extLst>
            <a:ext uri="{FF2B5EF4-FFF2-40B4-BE49-F238E27FC236}">
              <a16:creationId xmlns:a16="http://schemas.microsoft.com/office/drawing/2014/main" id="{156DB280-D0EA-41EC-A0EE-36AF7F1D9D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flipH="1">
          <a:off x="4974870" y="42926000"/>
          <a:ext cx="848412" cy="914400"/>
        </a:xfrm>
        <a:prstGeom prst="rect">
          <a:avLst/>
        </a:prstGeom>
      </xdr:spPr>
    </xdr:pic>
    <xdr:clientData/>
  </xdr:oneCellAnchor>
  <xdr:oneCellAnchor>
    <xdr:from>
      <xdr:col>1</xdr:col>
      <xdr:colOff>22860</xdr:colOff>
      <xdr:row>126</xdr:row>
      <xdr:rowOff>0</xdr:rowOff>
    </xdr:from>
    <xdr:ext cx="5943600" cy="3110484"/>
    <xdr:pic>
      <xdr:nvPicPr>
        <xdr:cNvPr id="11" name="Picture 10" hidden="1">
          <a:extLst>
            <a:ext uri="{FF2B5EF4-FFF2-40B4-BE49-F238E27FC236}">
              <a16:creationId xmlns:a16="http://schemas.microsoft.com/office/drawing/2014/main" id="{50D0D448-97A9-4F9D-A2D1-B5AA843FB38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37160" y="42926000"/>
          <a:ext cx="5943600" cy="3110484"/>
        </a:xfrm>
        <a:prstGeom prst="rect">
          <a:avLst/>
        </a:prstGeom>
      </xdr:spPr>
    </xdr:pic>
    <xdr:clientData/>
  </xdr:oneCellAnchor>
  <xdr:twoCellAnchor>
    <xdr:from>
      <xdr:col>51</xdr:col>
      <xdr:colOff>387350</xdr:colOff>
      <xdr:row>9</xdr:row>
      <xdr:rowOff>25400</xdr:rowOff>
    </xdr:from>
    <xdr:to>
      <xdr:col>61</xdr:col>
      <xdr:colOff>349250</xdr:colOff>
      <xdr:row>12</xdr:row>
      <xdr:rowOff>184150</xdr:rowOff>
    </xdr:to>
    <xdr:sp macro="" textlink="">
      <xdr:nvSpPr>
        <xdr:cNvPr id="22" name="TextBox 21">
          <a:extLst>
            <a:ext uri="{FF2B5EF4-FFF2-40B4-BE49-F238E27FC236}">
              <a16:creationId xmlns:a16="http://schemas.microsoft.com/office/drawing/2014/main" id="{B79FD60E-39A8-49C4-86ED-20EBD260607F}"/>
            </a:ext>
          </a:extLst>
        </xdr:cNvPr>
        <xdr:cNvSpPr txBox="1"/>
      </xdr:nvSpPr>
      <xdr:spPr>
        <a:xfrm>
          <a:off x="26993850" y="1041400"/>
          <a:ext cx="6184900" cy="238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Which do you prefer?</a:t>
          </a:r>
        </a:p>
        <a:p>
          <a:r>
            <a:rPr lang="en-US" sz="1100">
              <a:solidFill>
                <a:schemeClr val="dk1"/>
              </a:solidFill>
              <a:effectLst/>
              <a:latin typeface="+mn-lt"/>
              <a:ea typeface="+mn-ea"/>
              <a:cs typeface="+mn-cs"/>
            </a:rPr>
            <a:t>Rely solely on the law to provide hit-and-miss guidance, remaining in the dark of how your authority actually impacts your constituents?</a:t>
          </a:r>
        </a:p>
        <a:p>
          <a:r>
            <a:rPr lang="en-US" sz="1100">
              <a:solidFill>
                <a:schemeClr val="dk1"/>
              </a:solidFill>
              <a:effectLst/>
              <a:latin typeface="+mn-lt"/>
              <a:ea typeface="+mn-ea"/>
              <a:cs typeface="+mn-cs"/>
            </a:rPr>
            <a:t>OR</a:t>
          </a:r>
        </a:p>
        <a:p>
          <a:r>
            <a:rPr lang="en-US" sz="1100">
              <a:solidFill>
                <a:schemeClr val="dk1"/>
              </a:solidFill>
              <a:effectLst/>
              <a:latin typeface="+mn-lt"/>
              <a:ea typeface="+mn-ea"/>
              <a:cs typeface="+mn-cs"/>
            </a:rPr>
            <a:t>Receive gracious input from those your authority impacts, so you can boost your legitimacy to lead with even greater authority?</a:t>
          </a:r>
        </a:p>
        <a:p>
          <a:r>
            <a:rPr lang="en-US" sz="1100">
              <a:solidFill>
                <a:schemeClr val="dk1"/>
              </a:solidFill>
              <a:effectLst/>
              <a:latin typeface="+mn-lt"/>
              <a:ea typeface="+mn-ea"/>
              <a:cs typeface="+mn-cs"/>
            </a:rPr>
            <a:t>Welcome to need-response, a new kind of service to help each other resolve our needs.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If you are ready to step up your legitimacy to lead with authority, need-response may be just the right service for you!</a:t>
          </a:r>
        </a:p>
        <a:p>
          <a:r>
            <a:rPr lang="en-US" sz="1100">
              <a:solidFill>
                <a:schemeClr val="dk1"/>
              </a:solidFill>
              <a:effectLst/>
              <a:latin typeface="+mn-lt"/>
              <a:ea typeface="+mn-ea"/>
              <a:cs typeface="+mn-cs"/>
            </a:rPr>
            <a:t> </a:t>
          </a:r>
        </a:p>
        <a:p>
          <a:endParaRPr lang="en-US" sz="1100"/>
        </a:p>
      </xdr:txBody>
    </xdr:sp>
    <xdr:clientData/>
  </xdr:twoCellAnchor>
  <xdr:twoCellAnchor>
    <xdr:from>
      <xdr:col>41</xdr:col>
      <xdr:colOff>400050</xdr:colOff>
      <xdr:row>9</xdr:row>
      <xdr:rowOff>25400</xdr:rowOff>
    </xdr:from>
    <xdr:to>
      <xdr:col>51</xdr:col>
      <xdr:colOff>361950</xdr:colOff>
      <xdr:row>12</xdr:row>
      <xdr:rowOff>0</xdr:rowOff>
    </xdr:to>
    <xdr:sp macro="" textlink="">
      <xdr:nvSpPr>
        <xdr:cNvPr id="23" name="TextBox 22">
          <a:extLst>
            <a:ext uri="{FF2B5EF4-FFF2-40B4-BE49-F238E27FC236}">
              <a16:creationId xmlns:a16="http://schemas.microsoft.com/office/drawing/2014/main" id="{519B9643-C991-4E04-88A6-AD275F8BA2C9}"/>
            </a:ext>
          </a:extLst>
        </xdr:cNvPr>
        <xdr:cNvSpPr txBox="1"/>
      </xdr:nvSpPr>
      <xdr:spPr>
        <a:xfrm>
          <a:off x="20783550" y="1041400"/>
          <a:ext cx="6184900" cy="2197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service of "need-response"</a:t>
          </a:r>
          <a:r>
            <a:rPr lang="en-US" sz="1100" baseline="0"/>
            <a:t> is provided by Value Relating.</a:t>
          </a:r>
        </a:p>
        <a:p>
          <a:endParaRPr lang="en-US" sz="1100" baseline="0"/>
        </a:p>
        <a:p>
          <a:r>
            <a:rPr lang="en-US" sz="1100">
              <a:solidFill>
                <a:schemeClr val="dk1"/>
              </a:solidFill>
              <a:effectLst/>
              <a:latin typeface="+mn-lt"/>
              <a:ea typeface="+mn-ea"/>
              <a:cs typeface="+mn-cs"/>
            </a:rPr>
            <a:t>We work together solving stubborn problems by working together resolving overlooked needs. Together, we improve functioning, we restore wellness, we remove persisting causes for pain.</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enable the vulnerable to speak truth to power. We incentivize power to listen to those impacted. We balance power relations, so all sides can address and more fully resolve the affected needs.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address specific needs overlooked by the law, by politics, and by the judiciary. We aim to resolve needs, while most if not all institutions merely react to needs.</a:t>
          </a:r>
        </a:p>
      </xdr:txBody>
    </xdr:sp>
    <xdr:clientData/>
  </xdr:twoCellAnchor>
  <xdr:twoCellAnchor>
    <xdr:from>
      <xdr:col>24</xdr:col>
      <xdr:colOff>139700</xdr:colOff>
      <xdr:row>672</xdr:row>
      <xdr:rowOff>114300</xdr:rowOff>
    </xdr:from>
    <xdr:to>
      <xdr:col>36</xdr:col>
      <xdr:colOff>217170</xdr:colOff>
      <xdr:row>676</xdr:row>
      <xdr:rowOff>139700</xdr:rowOff>
    </xdr:to>
    <xdr:sp macro="" textlink="">
      <xdr:nvSpPr>
        <xdr:cNvPr id="25" name="TextBox 24">
          <a:extLst>
            <a:ext uri="{FF2B5EF4-FFF2-40B4-BE49-F238E27FC236}">
              <a16:creationId xmlns:a16="http://schemas.microsoft.com/office/drawing/2014/main" id="{B231BF67-35F1-4764-9F82-1AE769A0A73C}"/>
            </a:ext>
          </a:extLst>
        </xdr:cNvPr>
        <xdr:cNvSpPr txBox="1"/>
      </xdr:nvSpPr>
      <xdr:spPr>
        <a:xfrm>
          <a:off x="11398250" y="142100300"/>
          <a:ext cx="6167120"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Cambria" panose="02040503050406030204" pitchFamily="18" charset="0"/>
              <a:ea typeface="Cambria" panose="02040503050406030204" pitchFamily="18" charset="0"/>
              <a:cs typeface="+mn-cs"/>
            </a:rPr>
            <a:t>We recognize the</a:t>
          </a:r>
          <a:r>
            <a:rPr lang="en-US" sz="1100" baseline="0">
              <a:solidFill>
                <a:schemeClr val="dk1"/>
              </a:solidFill>
              <a:effectLst/>
              <a:latin typeface="Cambria" panose="02040503050406030204" pitchFamily="18" charset="0"/>
              <a:ea typeface="Cambria" panose="02040503050406030204" pitchFamily="18" charset="0"/>
              <a:cs typeface="+mn-cs"/>
            </a:rPr>
            <a:t> affected needs on both sides as equal. We realize </a:t>
          </a:r>
          <a:r>
            <a:rPr lang="en-US" sz="1100" i="1" baseline="0">
              <a:solidFill>
                <a:schemeClr val="dk1"/>
              </a:solidFill>
              <a:effectLst/>
              <a:latin typeface="Cambria" panose="02040503050406030204" pitchFamily="18" charset="0"/>
              <a:ea typeface="Cambria" panose="02040503050406030204" pitchFamily="18" charset="0"/>
              <a:cs typeface="+mn-cs"/>
            </a:rPr>
            <a:t>power relations </a:t>
          </a:r>
          <a:r>
            <a:rPr lang="en-US" sz="1100" baseline="0">
              <a:solidFill>
                <a:schemeClr val="dk1"/>
              </a:solidFill>
              <a:effectLst/>
              <a:latin typeface="Cambria" panose="02040503050406030204" pitchFamily="18" charset="0"/>
              <a:ea typeface="Cambria" panose="02040503050406030204" pitchFamily="18" charset="0"/>
              <a:cs typeface="+mn-cs"/>
            </a:rPr>
            <a:t>risk privileging the AI's needs over the RI's </a:t>
          </a:r>
          <a:r>
            <a:rPr lang="en-US" sz="1100" b="0" baseline="0">
              <a:solidFill>
                <a:schemeClr val="dk1"/>
              </a:solidFill>
              <a:effectLst/>
              <a:latin typeface="Cambria" panose="02040503050406030204" pitchFamily="18" charset="0"/>
              <a:ea typeface="Cambria" panose="02040503050406030204" pitchFamily="18" charset="0"/>
              <a:cs typeface="+mn-cs"/>
            </a:rPr>
            <a:t>needs. </a:t>
          </a:r>
          <a:r>
            <a:rPr lang="en-US" sz="1100" b="0">
              <a:solidFill>
                <a:schemeClr val="dk1"/>
              </a:solidFill>
              <a:effectLst/>
              <a:latin typeface="Cambria" panose="02040503050406030204" pitchFamily="18" charset="0"/>
              <a:ea typeface="Cambria" panose="02040503050406030204" pitchFamily="18" charset="0"/>
              <a:cs typeface="+mn-cs"/>
            </a:rPr>
            <a:t>Few if any needs can fully resolve until the needs on both sides are equally addressed.  </a:t>
          </a:r>
          <a:r>
            <a:rPr lang="en-US" sz="1100" b="1">
              <a:solidFill>
                <a:schemeClr val="dk1"/>
              </a:solidFill>
              <a:effectLst/>
              <a:latin typeface="Cambria" panose="02040503050406030204" pitchFamily="18" charset="0"/>
              <a:ea typeface="Cambria" panose="02040503050406030204" pitchFamily="18" charset="0"/>
              <a:cs typeface="+mn-cs"/>
            </a:rPr>
            <a:t>Need-response</a:t>
          </a:r>
          <a:r>
            <a:rPr lang="en-US" sz="1100" b="0">
              <a:solidFill>
                <a:schemeClr val="dk1"/>
              </a:solidFill>
              <a:effectLst/>
              <a:latin typeface="Cambria" panose="02040503050406030204" pitchFamily="18" charset="0"/>
              <a:ea typeface="Cambria" panose="02040503050406030204" pitchFamily="18" charset="0"/>
              <a:cs typeface="+mn-cs"/>
            </a:rPr>
            <a:t> exists to do just that. </a:t>
          </a:r>
          <a:r>
            <a:rPr lang="en-US" sz="1100" b="0" baseline="0">
              <a:solidFill>
                <a:schemeClr val="dk1"/>
              </a:solidFill>
              <a:effectLst/>
              <a:latin typeface="Cambria" panose="02040503050406030204" pitchFamily="18" charset="0"/>
              <a:ea typeface="Cambria" panose="02040503050406030204" pitchFamily="18" charset="0"/>
              <a:cs typeface="+mn-cs"/>
            </a:rPr>
            <a:t> </a:t>
          </a:r>
          <a:endParaRPr lang="en-US" sz="1100" b="0">
            <a:solidFill>
              <a:schemeClr val="dk1"/>
            </a:solidFill>
            <a:effectLst/>
            <a:latin typeface="Cambria" panose="02040503050406030204" pitchFamily="18" charset="0"/>
            <a:ea typeface="Cambria" panose="02040503050406030204" pitchFamily="18" charset="0"/>
            <a:cs typeface="+mn-cs"/>
          </a:endParaRPr>
        </a:p>
        <a:p>
          <a:r>
            <a:rPr lang="en-US" sz="1100">
              <a:solidFill>
                <a:schemeClr val="dk1"/>
              </a:solidFill>
              <a:effectLst/>
              <a:latin typeface="+mn-lt"/>
              <a:ea typeface="+mn-ea"/>
              <a:cs typeface="+mn-cs"/>
            </a:rPr>
            <a:t> </a:t>
          </a:r>
        </a:p>
        <a:p>
          <a:endParaRPr lang="en-US" sz="1100">
            <a:solidFill>
              <a:schemeClr val="dk1"/>
            </a:solidFill>
            <a:effectLst/>
            <a:latin typeface="Cambria" panose="02040503050406030204" pitchFamily="18" charset="0"/>
            <a:ea typeface="Cambria" panose="02040503050406030204" pitchFamily="18" charset="0"/>
            <a:cs typeface="+mn-cs"/>
          </a:endParaRPr>
        </a:p>
      </xdr:txBody>
    </xdr:sp>
    <xdr:clientData/>
  </xdr:twoCellAnchor>
  <xdr:twoCellAnchor>
    <xdr:from>
      <xdr:col>24</xdr:col>
      <xdr:colOff>12700</xdr:colOff>
      <xdr:row>638</xdr:row>
      <xdr:rowOff>127000</xdr:rowOff>
    </xdr:from>
    <xdr:to>
      <xdr:col>36</xdr:col>
      <xdr:colOff>77470</xdr:colOff>
      <xdr:row>655</xdr:row>
      <xdr:rowOff>101600</xdr:rowOff>
    </xdr:to>
    <xdr:sp macro="" textlink="">
      <xdr:nvSpPr>
        <xdr:cNvPr id="27" name="TextBox 26">
          <a:extLst>
            <a:ext uri="{FF2B5EF4-FFF2-40B4-BE49-F238E27FC236}">
              <a16:creationId xmlns:a16="http://schemas.microsoft.com/office/drawing/2014/main" id="{BCD0E6DB-3E16-45D7-B2AB-59A950E45A51}"/>
            </a:ext>
          </a:extLst>
        </xdr:cNvPr>
        <xdr:cNvSpPr txBox="1"/>
      </xdr:nvSpPr>
      <xdr:spPr>
        <a:xfrm>
          <a:off x="11271250" y="136982200"/>
          <a:ext cx="6154420" cy="262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600">
              <a:latin typeface="Arial" panose="020B0604020202020204" pitchFamily="34" charset="0"/>
              <a:ea typeface="Cambria" panose="02040503050406030204" pitchFamily="18" charset="0"/>
              <a:cs typeface="Arial" panose="020B0604020202020204" pitchFamily="34" charset="0"/>
            </a:rPr>
            <a:t>This service of </a:t>
          </a:r>
          <a:r>
            <a:rPr lang="en-US" sz="1600">
              <a:solidFill>
                <a:schemeClr val="dk1"/>
              </a:solidFill>
              <a:effectLst/>
              <a:latin typeface="Arial" panose="020B0604020202020204" pitchFamily="34" charset="0"/>
              <a:ea typeface="Cambria" panose="02040503050406030204" pitchFamily="18" charset="0"/>
              <a:cs typeface="Arial" panose="020B0604020202020204" pitchFamily="34" charset="0"/>
            </a:rPr>
            <a:t>“need-response”</a:t>
          </a:r>
          <a:r>
            <a:rPr lang="en-US" sz="1600" baseline="0">
              <a:latin typeface="Arial" panose="020B0604020202020204" pitchFamily="34" charset="0"/>
              <a:ea typeface="Cambria" panose="02040503050406030204" pitchFamily="18" charset="0"/>
              <a:cs typeface="Arial" panose="020B0604020202020204" pitchFamily="34" charset="0"/>
            </a:rPr>
            <a:t> is provided by </a:t>
          </a:r>
          <a:r>
            <a:rPr lang="en-US" sz="1600" baseline="0">
              <a:solidFill>
                <a:srgbClr val="006432"/>
              </a:solidFill>
              <a:latin typeface="Arial Black" panose="020B0A04020102020204" pitchFamily="34" charset="0"/>
              <a:ea typeface="Cambria" panose="02040503050406030204" pitchFamily="18" charset="0"/>
            </a:rPr>
            <a:t>Value</a:t>
          </a:r>
          <a:r>
            <a:rPr lang="en-US" sz="1600" baseline="0">
              <a:latin typeface="Arial Black" panose="020B0A04020102020204" pitchFamily="34" charset="0"/>
              <a:ea typeface="Cambria" panose="02040503050406030204" pitchFamily="18" charset="0"/>
            </a:rPr>
            <a:t> </a:t>
          </a:r>
          <a:r>
            <a:rPr lang="en-US" sz="1600" baseline="0">
              <a:solidFill>
                <a:srgbClr val="532476"/>
              </a:solidFill>
              <a:latin typeface="Arial Black" panose="020B0A04020102020204" pitchFamily="34" charset="0"/>
              <a:ea typeface="Cambria" panose="02040503050406030204" pitchFamily="18" charset="0"/>
            </a:rPr>
            <a:t>Relating</a:t>
          </a:r>
          <a:r>
            <a:rPr lang="en-US" sz="1600" baseline="0">
              <a:latin typeface="Cambria" panose="02040503050406030204" pitchFamily="18" charset="0"/>
              <a:ea typeface="Cambria" panose="02040503050406030204" pitchFamily="18" charset="0"/>
            </a:rPr>
            <a:t>.</a:t>
          </a:r>
        </a:p>
        <a:p>
          <a:endParaRPr lang="en-US" sz="1100" baseline="0">
            <a:latin typeface="Cambria" panose="02040503050406030204" pitchFamily="18" charset="0"/>
            <a:ea typeface="Cambria" panose="02040503050406030204" pitchFamily="18" charset="0"/>
          </a:endParaRPr>
        </a:p>
        <a:p>
          <a:r>
            <a:rPr lang="en-US" sz="1100">
              <a:solidFill>
                <a:schemeClr val="dk1"/>
              </a:solidFill>
              <a:effectLst/>
              <a:latin typeface="Cambria" panose="02040503050406030204" pitchFamily="18" charset="0"/>
              <a:ea typeface="Cambria" panose="02040503050406030204" pitchFamily="18" charset="0"/>
              <a:cs typeface="+mn-cs"/>
            </a:rPr>
            <a:t>We work together </a:t>
          </a:r>
          <a:r>
            <a:rPr lang="en-US" sz="1100" b="1">
              <a:solidFill>
                <a:schemeClr val="dk1"/>
              </a:solidFill>
              <a:effectLst/>
              <a:latin typeface="Cambria" panose="02040503050406030204" pitchFamily="18" charset="0"/>
              <a:ea typeface="Cambria" panose="02040503050406030204" pitchFamily="18" charset="0"/>
              <a:cs typeface="+mn-cs"/>
            </a:rPr>
            <a:t>solving stubborn problems </a:t>
          </a:r>
          <a:r>
            <a:rPr lang="en-US" sz="1100">
              <a:solidFill>
                <a:schemeClr val="dk1"/>
              </a:solidFill>
              <a:effectLst/>
              <a:latin typeface="Cambria" panose="02040503050406030204" pitchFamily="18" charset="0"/>
              <a:ea typeface="Cambria" panose="02040503050406030204" pitchFamily="18" charset="0"/>
              <a:cs typeface="+mn-cs"/>
            </a:rPr>
            <a:t>by working together </a:t>
          </a:r>
          <a:r>
            <a:rPr lang="en-US" sz="1100" b="1">
              <a:solidFill>
                <a:schemeClr val="dk1"/>
              </a:solidFill>
              <a:effectLst/>
              <a:latin typeface="Cambria" panose="02040503050406030204" pitchFamily="18" charset="0"/>
              <a:ea typeface="Cambria" panose="02040503050406030204" pitchFamily="18" charset="0"/>
              <a:cs typeface="+mn-cs"/>
            </a:rPr>
            <a:t>resolving overlooked needs</a:t>
          </a:r>
          <a:r>
            <a:rPr lang="en-US" sz="1100">
              <a:solidFill>
                <a:schemeClr val="dk1"/>
              </a:solidFill>
              <a:effectLst/>
              <a:latin typeface="Cambria" panose="02040503050406030204" pitchFamily="18" charset="0"/>
              <a:ea typeface="Cambria" panose="02040503050406030204" pitchFamily="18" charset="0"/>
              <a:cs typeface="+mn-cs"/>
            </a:rPr>
            <a:t>. Together, we improve functioning, we restore wellness, as we remove persisting causes for pain.</a:t>
          </a:r>
        </a:p>
        <a:p>
          <a:endParaRPr lang="en-US" sz="1100">
            <a:solidFill>
              <a:schemeClr val="dk1"/>
            </a:solidFill>
            <a:effectLst/>
            <a:latin typeface="Cambria" panose="02040503050406030204" pitchFamily="18" charset="0"/>
            <a:ea typeface="Cambria" panose="02040503050406030204" pitchFamily="18"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Cambria" panose="02040503050406030204" pitchFamily="18" charset="0"/>
              <a:ea typeface="Cambria" panose="02040503050406030204" pitchFamily="18" charset="0"/>
              <a:cs typeface="+mn-cs"/>
            </a:rPr>
            <a:t>We address </a:t>
          </a:r>
          <a:r>
            <a:rPr lang="en-US" sz="1100" i="1">
              <a:solidFill>
                <a:schemeClr val="dk1"/>
              </a:solidFill>
              <a:effectLst/>
              <a:latin typeface="Cambria" panose="02040503050406030204" pitchFamily="18" charset="0"/>
              <a:ea typeface="Cambria" panose="02040503050406030204" pitchFamily="18" charset="0"/>
              <a:cs typeface="+mn-cs"/>
            </a:rPr>
            <a:t>specific needs</a:t>
          </a:r>
          <a:r>
            <a:rPr lang="en-US" sz="1100">
              <a:solidFill>
                <a:schemeClr val="dk1"/>
              </a:solidFill>
              <a:effectLst/>
              <a:latin typeface="Cambria" panose="02040503050406030204" pitchFamily="18" charset="0"/>
              <a:ea typeface="Cambria" panose="02040503050406030204" pitchFamily="18" charset="0"/>
              <a:cs typeface="+mn-cs"/>
            </a:rPr>
            <a:t> overlooked by the </a:t>
          </a:r>
          <a:r>
            <a:rPr lang="en-US" sz="1100" i="1">
              <a:solidFill>
                <a:schemeClr val="dk1"/>
              </a:solidFill>
              <a:effectLst/>
              <a:latin typeface="Cambria" panose="02040503050406030204" pitchFamily="18" charset="0"/>
              <a:ea typeface="Cambria" panose="02040503050406030204" pitchFamily="18" charset="0"/>
              <a:cs typeface="+mn-cs"/>
            </a:rPr>
            <a:t>generalizations</a:t>
          </a:r>
          <a:r>
            <a:rPr lang="en-US" sz="1100">
              <a:solidFill>
                <a:schemeClr val="dk1"/>
              </a:solidFill>
              <a:effectLst/>
              <a:latin typeface="Cambria" panose="02040503050406030204" pitchFamily="18" charset="0"/>
              <a:ea typeface="Cambria" panose="02040503050406030204" pitchFamily="18" charset="0"/>
              <a:cs typeface="+mn-cs"/>
            </a:rPr>
            <a:t> of law, politics, and the judiciary. We aim to resolve </a:t>
          </a:r>
          <a:r>
            <a:rPr lang="en-US" sz="1100" i="1">
              <a:solidFill>
                <a:schemeClr val="dk1"/>
              </a:solidFill>
              <a:effectLst/>
              <a:latin typeface="Cambria" panose="02040503050406030204" pitchFamily="18" charset="0"/>
              <a:ea typeface="Cambria" panose="02040503050406030204" pitchFamily="18" charset="0"/>
              <a:cs typeface="+mn-cs"/>
            </a:rPr>
            <a:t>specific</a:t>
          </a:r>
          <a:r>
            <a:rPr lang="en-US" sz="1100" i="1" baseline="0">
              <a:solidFill>
                <a:schemeClr val="dk1"/>
              </a:solidFill>
              <a:effectLst/>
              <a:latin typeface="Cambria" panose="02040503050406030204" pitchFamily="18" charset="0"/>
              <a:ea typeface="Cambria" panose="02040503050406030204" pitchFamily="18" charset="0"/>
              <a:cs typeface="+mn-cs"/>
            </a:rPr>
            <a:t> </a:t>
          </a:r>
          <a:r>
            <a:rPr lang="en-US" sz="1100" i="1">
              <a:solidFill>
                <a:schemeClr val="dk1"/>
              </a:solidFill>
              <a:effectLst/>
              <a:latin typeface="Cambria" panose="02040503050406030204" pitchFamily="18" charset="0"/>
              <a:ea typeface="Cambria" panose="02040503050406030204" pitchFamily="18" charset="0"/>
              <a:cs typeface="+mn-cs"/>
            </a:rPr>
            <a:t>needs </a:t>
          </a:r>
          <a:r>
            <a:rPr lang="en-US" sz="1100" i="0">
              <a:solidFill>
                <a:schemeClr val="dk1"/>
              </a:solidFill>
              <a:effectLst/>
              <a:latin typeface="Cambria" panose="02040503050406030204" pitchFamily="18" charset="0"/>
              <a:ea typeface="Cambria" panose="02040503050406030204" pitchFamily="18" charset="0"/>
              <a:cs typeface="+mn-cs"/>
            </a:rPr>
            <a:t>with personalizing</a:t>
          </a:r>
          <a:r>
            <a:rPr lang="en-US" sz="1100" i="0" baseline="0">
              <a:solidFill>
                <a:schemeClr val="dk1"/>
              </a:solidFill>
              <a:effectLst/>
              <a:latin typeface="Cambria" panose="02040503050406030204" pitchFamily="18" charset="0"/>
              <a:ea typeface="Cambria" panose="02040503050406030204" pitchFamily="18" charset="0"/>
              <a:cs typeface="+mn-cs"/>
            </a:rPr>
            <a:t> </a:t>
          </a:r>
          <a:r>
            <a:rPr lang="en-US" sz="1100" i="0">
              <a:solidFill>
                <a:schemeClr val="dk1"/>
              </a:solidFill>
              <a:effectLst/>
              <a:latin typeface="Cambria" panose="02040503050406030204" pitchFamily="18" charset="0"/>
              <a:ea typeface="Cambria" panose="02040503050406030204" pitchFamily="18" charset="0"/>
              <a:cs typeface="+mn-cs"/>
            </a:rPr>
            <a:t>love in ways </a:t>
          </a:r>
          <a:r>
            <a:rPr lang="en-US" sz="1100">
              <a:solidFill>
                <a:schemeClr val="dk1"/>
              </a:solidFill>
              <a:effectLst/>
              <a:latin typeface="Cambria" panose="02040503050406030204" pitchFamily="18" charset="0"/>
              <a:ea typeface="Cambria" panose="02040503050406030204" pitchFamily="18" charset="0"/>
              <a:cs typeface="+mn-cs"/>
            </a:rPr>
            <a:t>these these legal institutions cannot.</a:t>
          </a:r>
        </a:p>
        <a:p>
          <a:r>
            <a:rPr lang="en-US" sz="1100">
              <a:solidFill>
                <a:schemeClr val="dk1"/>
              </a:solidFill>
              <a:effectLst/>
              <a:latin typeface="Cambria" panose="02040503050406030204" pitchFamily="18" charset="0"/>
              <a:ea typeface="Cambria" panose="02040503050406030204" pitchFamily="18" charset="0"/>
              <a:cs typeface="+mn-cs"/>
            </a:rPr>
            <a:t> </a:t>
          </a:r>
        </a:p>
        <a:p>
          <a:r>
            <a:rPr lang="en-US" sz="1100">
              <a:solidFill>
                <a:schemeClr val="dk1"/>
              </a:solidFill>
              <a:effectLst/>
              <a:latin typeface="Cambria" panose="02040503050406030204" pitchFamily="18" charset="0"/>
              <a:ea typeface="Cambria" panose="02040503050406030204" pitchFamily="18" charset="0"/>
              <a:cs typeface="+mn-cs"/>
            </a:rPr>
            <a:t>We enable the vulnerable to </a:t>
          </a:r>
          <a:r>
            <a:rPr lang="en-US" sz="1100" b="1">
              <a:solidFill>
                <a:schemeClr val="dk1"/>
              </a:solidFill>
              <a:effectLst/>
              <a:latin typeface="Cambria" panose="02040503050406030204" pitchFamily="18" charset="0"/>
              <a:ea typeface="Cambria" panose="02040503050406030204" pitchFamily="18" charset="0"/>
              <a:cs typeface="+mn-cs"/>
            </a:rPr>
            <a:t>speak truth to power</a:t>
          </a:r>
          <a:r>
            <a:rPr lang="en-US" sz="1100">
              <a:solidFill>
                <a:schemeClr val="dk1"/>
              </a:solidFill>
              <a:effectLst/>
              <a:latin typeface="Cambria" panose="02040503050406030204" pitchFamily="18" charset="0"/>
              <a:ea typeface="Cambria" panose="02040503050406030204" pitchFamily="18" charset="0"/>
              <a:cs typeface="+mn-cs"/>
            </a:rPr>
            <a:t>. We incentivize those</a:t>
          </a:r>
          <a:r>
            <a:rPr lang="en-US" sz="1100" baseline="0">
              <a:solidFill>
                <a:schemeClr val="dk1"/>
              </a:solidFill>
              <a:effectLst/>
              <a:latin typeface="Cambria" panose="02040503050406030204" pitchFamily="18" charset="0"/>
              <a:ea typeface="Cambria" panose="02040503050406030204" pitchFamily="18" charset="0"/>
              <a:cs typeface="+mn-cs"/>
            </a:rPr>
            <a:t> in authority</a:t>
          </a:r>
          <a:r>
            <a:rPr lang="en-US" sz="1100">
              <a:solidFill>
                <a:schemeClr val="dk1"/>
              </a:solidFill>
              <a:effectLst/>
              <a:latin typeface="Cambria" panose="02040503050406030204" pitchFamily="18" charset="0"/>
              <a:ea typeface="Cambria" panose="02040503050406030204" pitchFamily="18" charset="0"/>
              <a:cs typeface="+mn-cs"/>
            </a:rPr>
            <a:t> to </a:t>
          </a:r>
          <a:r>
            <a:rPr lang="en-US" sz="1100" b="1">
              <a:solidFill>
                <a:schemeClr val="dk1"/>
              </a:solidFill>
              <a:effectLst/>
              <a:latin typeface="Cambria" panose="02040503050406030204" pitchFamily="18" charset="0"/>
              <a:ea typeface="Cambria" panose="02040503050406030204" pitchFamily="18" charset="0"/>
              <a:cs typeface="+mn-cs"/>
            </a:rPr>
            <a:t>listen to those impacted</a:t>
          </a:r>
          <a:r>
            <a:rPr lang="en-US" sz="1100">
              <a:solidFill>
                <a:schemeClr val="dk1"/>
              </a:solidFill>
              <a:effectLst/>
              <a:latin typeface="Cambria" panose="02040503050406030204" pitchFamily="18" charset="0"/>
              <a:ea typeface="Cambria" panose="02040503050406030204" pitchFamily="18" charset="0"/>
              <a:cs typeface="+mn-cs"/>
            </a:rPr>
            <a:t>. We cultivate</a:t>
          </a:r>
          <a:r>
            <a:rPr lang="en-US" sz="1100" baseline="0">
              <a:solidFill>
                <a:schemeClr val="dk1"/>
              </a:solidFill>
              <a:effectLst/>
              <a:latin typeface="Cambria" panose="02040503050406030204" pitchFamily="18" charset="0"/>
              <a:ea typeface="Cambria" panose="02040503050406030204" pitchFamily="18" charset="0"/>
              <a:cs typeface="+mn-cs"/>
            </a:rPr>
            <a:t> a conciliatory approach missing in our law-centered institutions. </a:t>
          </a:r>
          <a:r>
            <a:rPr lang="en-US" sz="1100">
              <a:solidFill>
                <a:schemeClr val="dk1"/>
              </a:solidFill>
              <a:effectLst/>
              <a:latin typeface="Cambria" panose="02040503050406030204" pitchFamily="18" charset="0"/>
              <a:ea typeface="Cambria" panose="02040503050406030204" pitchFamily="18" charset="0"/>
              <a:cs typeface="+mn-cs"/>
            </a:rPr>
            <a:t>We balance </a:t>
          </a:r>
          <a:r>
            <a:rPr lang="en-US" sz="1100" i="1">
              <a:solidFill>
                <a:schemeClr val="dk1"/>
              </a:solidFill>
              <a:effectLst/>
              <a:latin typeface="Cambria" panose="02040503050406030204" pitchFamily="18" charset="0"/>
              <a:ea typeface="Cambria" panose="02040503050406030204" pitchFamily="18" charset="0"/>
              <a:cs typeface="+mn-cs"/>
            </a:rPr>
            <a:t>power relations</a:t>
          </a:r>
          <a:r>
            <a:rPr lang="en-US" sz="1100">
              <a:solidFill>
                <a:schemeClr val="dk1"/>
              </a:solidFill>
              <a:effectLst/>
              <a:latin typeface="Cambria" panose="02040503050406030204" pitchFamily="18" charset="0"/>
              <a:ea typeface="Cambria" panose="02040503050406030204" pitchFamily="18" charset="0"/>
              <a:cs typeface="+mn-cs"/>
            </a:rPr>
            <a:t>, so all sides can address and more fully resolve the affected needs.</a:t>
          </a:r>
        </a:p>
        <a:p>
          <a:endParaRPr lang="en-US" sz="1100">
            <a:solidFill>
              <a:schemeClr val="dk1"/>
            </a:solidFill>
            <a:effectLst/>
            <a:latin typeface="Cambria" panose="02040503050406030204" pitchFamily="18" charset="0"/>
            <a:ea typeface="Cambria" panose="02040503050406030204" pitchFamily="18" charset="0"/>
            <a:cs typeface="+mn-cs"/>
          </a:endParaRPr>
        </a:p>
        <a:p>
          <a:r>
            <a:rPr lang="en-US" sz="1100">
              <a:solidFill>
                <a:schemeClr val="dk1"/>
              </a:solidFill>
              <a:effectLst/>
              <a:latin typeface="Cambria" panose="02040503050406030204" pitchFamily="18" charset="0"/>
              <a:ea typeface="Cambria" panose="02040503050406030204" pitchFamily="18" charset="0"/>
              <a:cs typeface="+mn-cs"/>
            </a:rPr>
            <a:t>The</a:t>
          </a:r>
          <a:r>
            <a:rPr lang="en-US" sz="1100" baseline="0">
              <a:solidFill>
                <a:schemeClr val="dk1"/>
              </a:solidFill>
              <a:effectLst/>
              <a:latin typeface="Cambria" panose="02040503050406030204" pitchFamily="18" charset="0"/>
              <a:ea typeface="Cambria" panose="02040503050406030204" pitchFamily="18" charset="0"/>
              <a:cs typeface="+mn-cs"/>
            </a:rPr>
            <a:t> one impacting the </a:t>
          </a:r>
          <a:r>
            <a:rPr lang="en-US" sz="1100" i="1" baseline="0">
              <a:solidFill>
                <a:schemeClr val="dk1"/>
              </a:solidFill>
              <a:effectLst/>
              <a:latin typeface="Cambria" panose="02040503050406030204" pitchFamily="18" charset="0"/>
              <a:ea typeface="Cambria" panose="02040503050406030204" pitchFamily="18" charset="0"/>
              <a:cs typeface="+mn-cs"/>
            </a:rPr>
            <a:t>power relation </a:t>
          </a:r>
          <a:r>
            <a:rPr lang="en-US" sz="1100" baseline="0">
              <a:solidFill>
                <a:schemeClr val="dk1"/>
              </a:solidFill>
              <a:effectLst/>
              <a:latin typeface="Cambria" panose="02040503050406030204" pitchFamily="18" charset="0"/>
              <a:ea typeface="Cambria" panose="02040503050406030204" pitchFamily="18" charset="0"/>
              <a:cs typeface="+mn-cs"/>
            </a:rPr>
            <a:t>more than impacted by it is called the "Ascribed Impactor". The one impacted by the </a:t>
          </a:r>
          <a:r>
            <a:rPr lang="en-US" sz="1100" i="1" baseline="0">
              <a:solidFill>
                <a:schemeClr val="dk1"/>
              </a:solidFill>
              <a:effectLst/>
              <a:latin typeface="Cambria" panose="02040503050406030204" pitchFamily="18" charset="0"/>
              <a:ea typeface="Cambria" panose="02040503050406030204" pitchFamily="18" charset="0"/>
              <a:cs typeface="+mn-cs"/>
            </a:rPr>
            <a:t>power relation </a:t>
          </a:r>
          <a:r>
            <a:rPr lang="en-US" sz="1100" baseline="0">
              <a:solidFill>
                <a:schemeClr val="dk1"/>
              </a:solidFill>
              <a:effectLst/>
              <a:latin typeface="Cambria" panose="02040503050406030204" pitchFamily="18" charset="0"/>
              <a:ea typeface="Cambria" panose="02040503050406030204" pitchFamily="18" charset="0"/>
              <a:cs typeface="+mn-cs"/>
            </a:rPr>
            <a:t>more than impacting it is called the "Reporting Impactee." </a:t>
          </a:r>
          <a:endParaRPr lang="en-US" sz="1100">
            <a:solidFill>
              <a:schemeClr val="dk1"/>
            </a:solidFill>
            <a:effectLst/>
            <a:latin typeface="Cambria" panose="02040503050406030204" pitchFamily="18" charset="0"/>
            <a:ea typeface="Cambria" panose="02040503050406030204" pitchFamily="18" charset="0"/>
            <a:cs typeface="+mn-cs"/>
          </a:endParaRPr>
        </a:p>
      </xdr:txBody>
    </xdr:sp>
    <xdr:clientData/>
  </xdr:twoCellAnchor>
  <xdr:oneCellAnchor>
    <xdr:from>
      <xdr:col>11</xdr:col>
      <xdr:colOff>197221</xdr:colOff>
      <xdr:row>755</xdr:row>
      <xdr:rowOff>29660</xdr:rowOff>
    </xdr:from>
    <xdr:ext cx="1450910" cy="800476"/>
    <xdr:sp macro="" textlink="">
      <xdr:nvSpPr>
        <xdr:cNvPr id="29" name="CRAP" hidden="1">
          <a:extLst>
            <a:ext uri="{FF2B5EF4-FFF2-40B4-BE49-F238E27FC236}">
              <a16:creationId xmlns:a16="http://schemas.microsoft.com/office/drawing/2014/main" id="{33228520-8223-405A-8B9B-AC795D1F55C5}"/>
            </a:ext>
          </a:extLst>
        </xdr:cNvPr>
        <xdr:cNvSpPr/>
      </xdr:nvSpPr>
      <xdr:spPr>
        <a:xfrm>
          <a:off x="5455021" y="120425660"/>
          <a:ext cx="1450910" cy="800476"/>
        </a:xfrm>
        <a:prstGeom prst="rect">
          <a:avLst/>
        </a:prstGeom>
        <a:noFill/>
      </xdr:spPr>
      <xdr:txBody>
        <a:bodyPr wrap="none" lIns="91440" tIns="45720" rIns="91440" bIns="45720">
          <a:spAutoFit/>
        </a:bodyPr>
        <a:lstStyle/>
        <a:p>
          <a:pPr algn="l"/>
          <a:r>
            <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core need</a:t>
          </a:r>
        </a:p>
        <a:p>
          <a:pPr algn="l"/>
          <a:r>
            <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resource need</a:t>
          </a:r>
        </a:p>
        <a:p>
          <a:pPr algn="l"/>
          <a:r>
            <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access</a:t>
          </a:r>
          <a:r>
            <a:rPr lang="en-US" sz="1200" b="0" cap="none" spc="0" baseline="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 need</a:t>
          </a:r>
        </a:p>
        <a:p>
          <a:pPr algn="l"/>
          <a:r>
            <a:rPr lang="en-US" sz="1200" b="0" cap="none" spc="0" baseline="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rPr>
            <a:t>psychosocial need</a:t>
          </a:r>
          <a:endParaRPr lang="en-US" sz="1200" b="0" cap="none" spc="0">
            <a:ln w="0"/>
            <a:solidFill>
              <a:schemeClr val="tx1"/>
            </a:solidFill>
            <a:effectLst>
              <a:outerShdw blurRad="38100" dist="19050" dir="2700000" algn="tl" rotWithShape="0">
                <a:schemeClr val="dk1">
                  <a:alpha val="40000"/>
                </a:schemeClr>
              </a:outerShdw>
            </a:effectLst>
            <a:latin typeface="Arial" panose="020B0604020202020204" pitchFamily="34" charset="0"/>
            <a:cs typeface="Arial" panose="020B0604020202020204" pitchFamily="34" charset="0"/>
          </a:endParaRPr>
        </a:p>
      </xdr:txBody>
    </xdr:sp>
    <xdr:clientData/>
  </xdr:oneCellAnchor>
  <xdr:twoCellAnchor>
    <xdr:from>
      <xdr:col>37</xdr:col>
      <xdr:colOff>457200</xdr:colOff>
      <xdr:row>842</xdr:row>
      <xdr:rowOff>76200</xdr:rowOff>
    </xdr:from>
    <xdr:to>
      <xdr:col>44</xdr:col>
      <xdr:colOff>69850</xdr:colOff>
      <xdr:row>867</xdr:row>
      <xdr:rowOff>25400</xdr:rowOff>
    </xdr:to>
    <xdr:sp macro="" textlink="">
      <xdr:nvSpPr>
        <xdr:cNvPr id="38" name="TextBox 37">
          <a:extLst>
            <a:ext uri="{FF2B5EF4-FFF2-40B4-BE49-F238E27FC236}">
              <a16:creationId xmlns:a16="http://schemas.microsoft.com/office/drawing/2014/main" id="{B76B600E-5C07-4F1C-8538-94CC610D9F56}"/>
            </a:ext>
          </a:extLst>
        </xdr:cNvPr>
        <xdr:cNvSpPr txBox="1"/>
      </xdr:nvSpPr>
      <xdr:spPr>
        <a:xfrm>
          <a:off x="18351500" y="135089900"/>
          <a:ext cx="3968750" cy="415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 cannot say __ since I was not there. Based solely on the details provided in this report, </a:t>
          </a:r>
        </a:p>
        <a:p>
          <a:r>
            <a:rPr lang="en-US" sz="1100"/>
            <a:t>[I sense Steph is still guilty of something]</a:t>
          </a:r>
        </a:p>
        <a:p>
          <a:r>
            <a:rPr lang="en-US" sz="1100"/>
            <a:t>[I cannot tell whether Steph</a:t>
          </a:r>
          <a:r>
            <a:rPr lang="en-US" sz="1100" baseline="0"/>
            <a:t> is actually innocent or not]</a:t>
          </a:r>
          <a:endParaRPr lang="en-US" sz="1100"/>
        </a:p>
        <a:p>
          <a:r>
            <a:rPr lang="en-US" sz="1100"/>
            <a:t>[I am persuaded</a:t>
          </a:r>
          <a:r>
            <a:rPr lang="en-US" sz="1100" baseline="0"/>
            <a:t> that Steph could be innocent]</a:t>
          </a:r>
          <a:endParaRPr lang="en-US" sz="1100"/>
        </a:p>
        <a:p>
          <a:r>
            <a:rPr lang="en-US" sz="1100"/>
            <a:t>[I am compelled that Steph is</a:t>
          </a:r>
          <a:r>
            <a:rPr lang="en-US" sz="1100" baseline="0"/>
            <a:t> more likely than not of being actually innocent]</a:t>
          </a:r>
        </a:p>
        <a:p>
          <a:r>
            <a:rPr lang="en-US" sz="1100" baseline="0"/>
            <a:t>[I am convinced Steph if fully innocent]</a:t>
          </a:r>
        </a:p>
        <a:p>
          <a:endParaRPr lang="en-US" sz="1100" baseline="0"/>
        </a:p>
        <a:p>
          <a:endParaRPr lang="en-US" sz="1100" baseline="0"/>
        </a:p>
        <a:p>
          <a:endParaRPr lang="en-US" sz="1100" baseline="0"/>
        </a:p>
        <a:p>
          <a:endParaRPr lang="en-US" sz="1100" baseline="0"/>
        </a:p>
        <a:p>
          <a:r>
            <a:rPr lang="en-US" sz="1100" baseline="0"/>
            <a:t>These are not my personally chosen words but I agree with them in </a:t>
          </a:r>
        </a:p>
        <a:p>
          <a:endParaRPr lang="en-US" sz="1100" baseline="0"/>
        </a:p>
        <a:p>
          <a:r>
            <a:rPr lang="en-US" sz="1100" baseline="0"/>
            <a:t>NOTE: THIS STATEMENT IS NOT ENFORCEABLE IN ANY COURT OF LAW.</a:t>
          </a:r>
        </a:p>
        <a:p>
          <a:endParaRPr lang="en-US" sz="1100"/>
        </a:p>
      </xdr:txBody>
    </xdr:sp>
    <xdr:clientData/>
  </xdr:twoCellAnchor>
  <xdr:twoCellAnchor>
    <xdr:from>
      <xdr:col>18</xdr:col>
      <xdr:colOff>101600</xdr:colOff>
      <xdr:row>651</xdr:row>
      <xdr:rowOff>76200</xdr:rowOff>
    </xdr:from>
    <xdr:to>
      <xdr:col>23</xdr:col>
      <xdr:colOff>285750</xdr:colOff>
      <xdr:row>655</xdr:row>
      <xdr:rowOff>127000</xdr:rowOff>
    </xdr:to>
    <xdr:sp macro="" textlink="">
      <xdr:nvSpPr>
        <xdr:cNvPr id="57" name="TextBox 56">
          <a:extLst>
            <a:ext uri="{FF2B5EF4-FFF2-40B4-BE49-F238E27FC236}">
              <a16:creationId xmlns:a16="http://schemas.microsoft.com/office/drawing/2014/main" id="{A4BDC84C-CD31-7B4F-E510-00D3951A2BF4}"/>
            </a:ext>
          </a:extLst>
        </xdr:cNvPr>
        <xdr:cNvSpPr txBox="1"/>
      </xdr:nvSpPr>
      <xdr:spPr>
        <a:xfrm>
          <a:off x="8235950" y="144138650"/>
          <a:ext cx="2787650" cy="774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Challenges I</a:t>
          </a:r>
          <a:r>
            <a:rPr lang="en-US" sz="1100" baseline="0"/>
            <a:t> faced in being consistently [honest; gracious; forgiving; empathetic]</a:t>
          </a:r>
          <a:endParaRPr lang="en-US" sz="1100"/>
        </a:p>
      </xdr:txBody>
    </xdr:sp>
    <xdr:clientData/>
  </xdr:twoCellAnchor>
  <xdr:twoCellAnchor>
    <xdr:from>
      <xdr:col>15</xdr:col>
      <xdr:colOff>514350</xdr:colOff>
      <xdr:row>689</xdr:row>
      <xdr:rowOff>6350</xdr:rowOff>
    </xdr:from>
    <xdr:to>
      <xdr:col>29</xdr:col>
      <xdr:colOff>57150</xdr:colOff>
      <xdr:row>708</xdr:row>
      <xdr:rowOff>82552</xdr:rowOff>
    </xdr:to>
    <xdr:grpSp>
      <xdr:nvGrpSpPr>
        <xdr:cNvPr id="70" name="Group 69">
          <a:extLst>
            <a:ext uri="{FF2B5EF4-FFF2-40B4-BE49-F238E27FC236}">
              <a16:creationId xmlns:a16="http://schemas.microsoft.com/office/drawing/2014/main" id="{1503BE73-3193-BCCF-F14F-8E45846F70BA}"/>
            </a:ext>
          </a:extLst>
        </xdr:cNvPr>
        <xdr:cNvGrpSpPr/>
      </xdr:nvGrpSpPr>
      <xdr:grpSpPr>
        <a:xfrm>
          <a:off x="7086600" y="158102300"/>
          <a:ext cx="6007100" cy="3213102"/>
          <a:chOff x="196850" y="13398502"/>
          <a:chExt cx="5943600" cy="3200400"/>
        </a:xfrm>
      </xdr:grpSpPr>
      <xdr:grpSp>
        <xdr:nvGrpSpPr>
          <xdr:cNvPr id="64" name="Group 63">
            <a:extLst>
              <a:ext uri="{FF2B5EF4-FFF2-40B4-BE49-F238E27FC236}">
                <a16:creationId xmlns:a16="http://schemas.microsoft.com/office/drawing/2014/main" id="{3B7C656B-2234-CC83-F056-47AAF3C0135B}"/>
              </a:ext>
            </a:extLst>
          </xdr:cNvPr>
          <xdr:cNvGrpSpPr>
            <a:grpSpLocks noChangeAspect="1"/>
          </xdr:cNvGrpSpPr>
        </xdr:nvGrpSpPr>
        <xdr:grpSpPr>
          <a:xfrm>
            <a:off x="196850" y="13398502"/>
            <a:ext cx="5943600" cy="3200400"/>
            <a:chOff x="0" y="19342099"/>
            <a:chExt cx="6330950" cy="4822406"/>
          </a:xfrm>
          <a:effectLst>
            <a:glow rad="101600">
              <a:schemeClr val="tx1">
                <a:alpha val="60000"/>
              </a:schemeClr>
            </a:glow>
            <a:outerShdw blurRad="63500" sx="102000" sy="102000" algn="ctr" rotWithShape="0">
              <a:prstClr val="black">
                <a:alpha val="40000"/>
              </a:prstClr>
            </a:outerShdw>
          </a:effectLst>
        </xdr:grpSpPr>
        <xdr:sp macro="" textlink="">
          <xdr:nvSpPr>
            <xdr:cNvPr id="60" name="sandwich white background">
              <a:extLst>
                <a:ext uri="{FF2B5EF4-FFF2-40B4-BE49-F238E27FC236}">
                  <a16:creationId xmlns:a16="http://schemas.microsoft.com/office/drawing/2014/main" id="{14B36E6F-29BD-882B-E108-01929B6F443E}"/>
                </a:ext>
              </a:extLst>
            </xdr:cNvPr>
            <xdr:cNvSpPr/>
          </xdr:nvSpPr>
          <xdr:spPr>
            <a:xfrm>
              <a:off x="1051265" y="20796396"/>
              <a:ext cx="4378160" cy="2633447"/>
            </a:xfrm>
            <a:prstGeom prst="roundRect">
              <a:avLst>
                <a:gd name="adj" fmla="val 40868"/>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62" name="sandwich">
              <a:extLst>
                <a:ext uri="{FF2B5EF4-FFF2-40B4-BE49-F238E27FC236}">
                  <a16:creationId xmlns:a16="http://schemas.microsoft.com/office/drawing/2014/main" id="{F3FC33DD-7DE2-3FBE-0F13-4F449B528DED}"/>
                </a:ext>
              </a:extLst>
            </xdr:cNvPr>
            <xdr:cNvPicPr>
              <a:picLocks noChangeAspect="1" noChangeArrowheads="1"/>
            </xdr:cNvPicPr>
          </xdr:nvPicPr>
          <xdr:blipFill rotWithShape="1">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r="1484"/>
            <a:stretch/>
          </xdr:blipFill>
          <xdr:spPr bwMode="auto">
            <a:xfrm>
              <a:off x="0" y="19342099"/>
              <a:ext cx="6330950" cy="4822406"/>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67" name="Rectangle 66">
            <a:extLst>
              <a:ext uri="{FF2B5EF4-FFF2-40B4-BE49-F238E27FC236}">
                <a16:creationId xmlns:a16="http://schemas.microsoft.com/office/drawing/2014/main" id="{5F8BBEE5-1A4E-3B19-429D-175912D41D53}"/>
              </a:ext>
            </a:extLst>
          </xdr:cNvPr>
          <xdr:cNvSpPr/>
        </xdr:nvSpPr>
        <xdr:spPr>
          <a:xfrm>
            <a:off x="808182" y="14155235"/>
            <a:ext cx="4805218" cy="321819"/>
          </a:xfrm>
          <a:prstGeom prst="rect">
            <a:avLst/>
          </a:prstGeom>
          <a:noFill/>
        </xdr:spPr>
        <xdr:txBody>
          <a:bodyPr wrap="square" lIns="91440" tIns="45720" rIns="91440" bIns="45720">
            <a:spAutoFit/>
          </a:bodyPr>
          <a:lstStyle/>
          <a:p>
            <a:pPr algn="ctr">
              <a:lnSpc>
                <a:spcPts val="100"/>
              </a:lnSpc>
            </a:pPr>
            <a:r>
              <a:rPr lang="en-US" sz="2800" b="1" cap="none" spc="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A.</a:t>
            </a:r>
          </a:p>
          <a:p>
            <a:pPr algn="ctr"/>
            <a:r>
              <a:rPr lang="en-US" sz="1400" b="1" cap="none" spc="-5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A</a:t>
            </a:r>
            <a:r>
              <a:rPr lang="en-US" sz="1400" b="0" cap="none" spc="-5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ddress and serve the their</a:t>
            </a:r>
            <a:r>
              <a:rPr lang="en-US" sz="1400" b="0" cap="none" spc="-50" baseline="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 needs.</a:t>
            </a:r>
            <a:r>
              <a:rPr lang="en-US" sz="1400" b="0" cap="none" spc="-5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 </a:t>
            </a:r>
          </a:p>
        </xdr:txBody>
      </xdr:sp>
      <xdr:sp macro="" textlink="">
        <xdr:nvSpPr>
          <xdr:cNvPr id="68" name="Rectangle 67">
            <a:extLst>
              <a:ext uri="{FF2B5EF4-FFF2-40B4-BE49-F238E27FC236}">
                <a16:creationId xmlns:a16="http://schemas.microsoft.com/office/drawing/2014/main" id="{6FF6C878-5332-5BF7-54C1-AFF3516AF53D}"/>
              </a:ext>
            </a:extLst>
          </xdr:cNvPr>
          <xdr:cNvSpPr/>
        </xdr:nvSpPr>
        <xdr:spPr>
          <a:xfrm>
            <a:off x="808182" y="15158535"/>
            <a:ext cx="4805218" cy="309059"/>
          </a:xfrm>
          <a:prstGeom prst="rect">
            <a:avLst/>
          </a:prstGeom>
          <a:noFill/>
        </xdr:spPr>
        <xdr:txBody>
          <a:bodyPr wrap="square" lIns="91440" tIns="45720" rIns="91440" bIns="45720">
            <a:spAutoFit/>
          </a:bodyPr>
          <a:lstStyle/>
          <a:p>
            <a:pPr algn="ctr">
              <a:lnSpc>
                <a:spcPts val="0"/>
              </a:lnSpc>
            </a:pPr>
            <a:r>
              <a:rPr lang="en-US" sz="2800" b="1" cap="none" spc="0">
                <a:ln w="0"/>
                <a:solidFill>
                  <a:srgbClr val="E1C8FF"/>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B.</a:t>
            </a:r>
          </a:p>
          <a:p>
            <a:pPr algn="ctr"/>
            <a:r>
              <a:rPr lang="en-US" sz="1400" b="1" cap="none" spc="-50">
                <a:ln w="0"/>
                <a:solidFill>
                  <a:srgbClr val="E1C8FF"/>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B</a:t>
            </a:r>
            <a:r>
              <a:rPr lang="en-US" sz="1400" b="0" cap="none" spc="-50">
                <a:ln w="0"/>
                <a:solidFill>
                  <a:srgbClr val="E1C8FF"/>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ring up</a:t>
            </a:r>
            <a:r>
              <a:rPr lang="en-US" sz="1400" b="0" cap="none" spc="-50" baseline="0">
                <a:ln w="0"/>
                <a:solidFill>
                  <a:srgbClr val="E1C8FF"/>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 your own affected needs.</a:t>
            </a:r>
            <a:r>
              <a:rPr lang="en-US" sz="1400" b="0" cap="none" spc="-50">
                <a:ln w="0"/>
                <a:solidFill>
                  <a:srgbClr val="E1C8FF"/>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 </a:t>
            </a:r>
          </a:p>
        </xdr:txBody>
      </xdr:sp>
      <xdr:sp macro="" textlink="">
        <xdr:nvSpPr>
          <xdr:cNvPr id="69" name="Rectangle 68">
            <a:extLst>
              <a:ext uri="{FF2B5EF4-FFF2-40B4-BE49-F238E27FC236}">
                <a16:creationId xmlns:a16="http://schemas.microsoft.com/office/drawing/2014/main" id="{C3ED99F1-84C1-8DCC-B052-A30ACD5B5726}"/>
              </a:ext>
            </a:extLst>
          </xdr:cNvPr>
          <xdr:cNvSpPr/>
        </xdr:nvSpPr>
        <xdr:spPr>
          <a:xfrm>
            <a:off x="808182" y="16142785"/>
            <a:ext cx="4805218" cy="309059"/>
          </a:xfrm>
          <a:prstGeom prst="rect">
            <a:avLst/>
          </a:prstGeom>
          <a:noFill/>
        </xdr:spPr>
        <xdr:txBody>
          <a:bodyPr wrap="square" lIns="91440" tIns="45720" rIns="91440" bIns="45720">
            <a:spAutoFit/>
          </a:bodyPr>
          <a:lstStyle/>
          <a:p>
            <a:pPr algn="ctr">
              <a:lnSpc>
                <a:spcPts val="0"/>
              </a:lnSpc>
            </a:pPr>
            <a:r>
              <a:rPr lang="en-US" sz="2800" b="1" cap="none" spc="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C.</a:t>
            </a:r>
          </a:p>
          <a:p>
            <a:pPr algn="ctr"/>
            <a:r>
              <a:rPr lang="en-US" sz="1400" b="1" cap="none" spc="-5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C</a:t>
            </a:r>
            <a:r>
              <a:rPr lang="en-US" sz="1400" b="0" cap="none" spc="-5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ontinue supporting each other</a:t>
            </a:r>
            <a:r>
              <a:rPr lang="en-US" sz="1400" b="0" cap="none" spc="-50" baseline="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a:t>
            </a:r>
            <a:r>
              <a:rPr lang="en-US" sz="1400" b="0" cap="none" spc="-50">
                <a:ln w="0"/>
                <a:solidFill>
                  <a:srgbClr val="004B19"/>
                </a:solidFill>
                <a:effectLst>
                  <a:outerShdw blurRad="38100" dist="19050" dir="2700000" algn="tl" rotWithShape="0">
                    <a:schemeClr val="dk1">
                      <a:alpha val="40000"/>
                    </a:schemeClr>
                  </a:outerShdw>
                </a:effectLst>
                <a:latin typeface="Tahoma" panose="020B0604030504040204" pitchFamily="34" charset="0"/>
                <a:ea typeface="Tahoma" panose="020B0604030504040204" pitchFamily="34" charset="0"/>
                <a:cs typeface="Tahoma" panose="020B0604030504040204" pitchFamily="34" charset="0"/>
              </a:rPr>
              <a:t> </a:t>
            </a:r>
          </a:p>
        </xdr:txBody>
      </xdr:sp>
    </xdr:grpSp>
    <xdr:clientData/>
  </xdr:twoCellAnchor>
  <xdr:twoCellAnchor>
    <xdr:from>
      <xdr:col>16</xdr:col>
      <xdr:colOff>239310</xdr:colOff>
      <xdr:row>727</xdr:row>
      <xdr:rowOff>85373</xdr:rowOff>
    </xdr:from>
    <xdr:to>
      <xdr:col>29</xdr:col>
      <xdr:colOff>449821</xdr:colOff>
      <xdr:row>743</xdr:row>
      <xdr:rowOff>26107</xdr:rowOff>
    </xdr:to>
    <xdr:sp macro="" textlink="">
      <xdr:nvSpPr>
        <xdr:cNvPr id="14" name="TextBox 13">
          <a:extLst>
            <a:ext uri="{FF2B5EF4-FFF2-40B4-BE49-F238E27FC236}">
              <a16:creationId xmlns:a16="http://schemas.microsoft.com/office/drawing/2014/main" id="{36587AFB-0969-46CC-8B6C-2668AA26A3E5}"/>
            </a:ext>
          </a:extLst>
        </xdr:cNvPr>
        <xdr:cNvSpPr txBox="1"/>
      </xdr:nvSpPr>
      <xdr:spPr>
        <a:xfrm>
          <a:off x="7332260" y="156543023"/>
          <a:ext cx="6154111" cy="2696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Tahoma" panose="020B0604030504040204" pitchFamily="34" charset="0"/>
            <a:ea typeface="Tahoma" panose="020B0604030504040204" pitchFamily="34" charset="0"/>
            <a:cs typeface="Tahoma" panose="020B0604030504040204" pitchFamily="34" charset="0"/>
          </a:endParaRPr>
        </a:p>
        <a:p>
          <a:r>
            <a:rPr lang="en-US" sz="1200" b="1">
              <a:latin typeface="Tahoma" panose="020B0604030504040204" pitchFamily="34" charset="0"/>
              <a:ea typeface="Tahoma" panose="020B0604030504040204" pitchFamily="34" charset="0"/>
              <a:cs typeface="Tahoma" panose="020B0604030504040204" pitchFamily="34" charset="0"/>
            </a:rPr>
            <a:t>START A DEEPER CONVERSATION AROUND EACH</a:t>
          </a:r>
          <a:r>
            <a:rPr lang="en-US" sz="1200" b="1" baseline="0">
              <a:latin typeface="Tahoma" panose="020B0604030504040204" pitchFamily="34" charset="0"/>
              <a:ea typeface="Tahoma" panose="020B0604030504040204" pitchFamily="34" charset="0"/>
              <a:cs typeface="Tahoma" panose="020B0604030504040204" pitchFamily="34" charset="0"/>
            </a:rPr>
            <a:t> OTHER'S NEEDS</a:t>
          </a:r>
          <a:endParaRPr lang="en-US" sz="1200" b="1">
            <a:latin typeface="Tahoma" panose="020B0604030504040204" pitchFamily="34" charset="0"/>
            <a:ea typeface="Tahoma" panose="020B0604030504040204" pitchFamily="34" charset="0"/>
            <a:cs typeface="Tahoma" panose="020B0604030504040204" pitchFamily="34" charset="0"/>
          </a:endParaRPr>
        </a:p>
        <a:p>
          <a:endParaRPr lang="en-US" sz="1100"/>
        </a:p>
        <a:p>
          <a:r>
            <a:rPr lang="en-US" sz="1100"/>
            <a:t>Freewheeling</a:t>
          </a:r>
          <a:r>
            <a:rPr lang="en-US" sz="1100" baseline="0"/>
            <a:t> option - send this directly to each other [F]REE</a:t>
          </a:r>
        </a:p>
        <a:p>
          <a:endParaRPr lang="en-US" sz="1100" baseline="0"/>
        </a:p>
        <a:p>
          <a:r>
            <a:rPr lang="en-US" sz="1100" baseline="0"/>
            <a:t>Supported option - Moderated conversation on our platform forum [FREE, req for donations]</a:t>
          </a:r>
        </a:p>
        <a:p>
          <a:endParaRPr lang="en-US" sz="1100" baseline="0"/>
        </a:p>
        <a:p>
          <a:r>
            <a:rPr lang="en-US" sz="1100" baseline="0"/>
            <a:t>Coached option - Wellness campaign to speak truth to power [crowdsourced?]</a:t>
          </a:r>
        </a:p>
        <a:p>
          <a:endParaRPr lang="en-US" sz="1100" baseline="0"/>
        </a:p>
        <a:p>
          <a:endParaRPr lang="en-US" sz="1100" baseline="0"/>
        </a:p>
        <a:p>
          <a:r>
            <a:rPr lang="en-US" sz="1100" baseline="0"/>
            <a:t>carrot and stick approach</a:t>
          </a:r>
        </a:p>
        <a:p>
          <a:endParaRPr lang="en-US" sz="1100" baseline="0"/>
        </a:p>
        <a:p>
          <a:endParaRPr lang="en-US" sz="1100" baseline="0"/>
        </a:p>
        <a:p>
          <a:r>
            <a:rPr lang="en-US" sz="1100" baseline="0"/>
            <a:t>ANANKELOGY PRINCIPLE to apply</a:t>
          </a:r>
        </a:p>
        <a:p>
          <a:endParaRPr lang="en-US" sz="1100" baseline="0"/>
        </a:p>
        <a:p>
          <a:endParaRPr lang="en-US" sz="1100" baseline="0"/>
        </a:p>
        <a:p>
          <a:endParaRPr lang="en-US" sz="1100" baseline="0"/>
        </a:p>
      </xdr:txBody>
    </xdr:sp>
    <xdr:clientData/>
  </xdr:twoCellAnchor>
  <xdr:twoCellAnchor>
    <xdr:from>
      <xdr:col>15</xdr:col>
      <xdr:colOff>222250</xdr:colOff>
      <xdr:row>685</xdr:row>
      <xdr:rowOff>146050</xdr:rowOff>
    </xdr:from>
    <xdr:to>
      <xdr:col>26</xdr:col>
      <xdr:colOff>438150</xdr:colOff>
      <xdr:row>704</xdr:row>
      <xdr:rowOff>118110</xdr:rowOff>
    </xdr:to>
    <xdr:sp macro="" textlink="">
      <xdr:nvSpPr>
        <xdr:cNvPr id="15" name="TextBox 14">
          <a:extLst>
            <a:ext uri="{FF2B5EF4-FFF2-40B4-BE49-F238E27FC236}">
              <a16:creationId xmlns:a16="http://schemas.microsoft.com/office/drawing/2014/main" id="{AAFD8DC7-7862-5424-872F-89268DE2A25F}"/>
            </a:ext>
          </a:extLst>
        </xdr:cNvPr>
        <xdr:cNvSpPr txBox="1"/>
      </xdr:nvSpPr>
      <xdr:spPr>
        <a:xfrm>
          <a:off x="6794500" y="150241000"/>
          <a:ext cx="5943600" cy="3108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How well do others know what you specifically need? How well do you know what they may need of you? Would you like to improve your relationships?</a:t>
          </a:r>
        </a:p>
        <a:p>
          <a:endParaRPr lang="en-US" sz="1100"/>
        </a:p>
        <a:p>
          <a:endParaRPr lang="en-US" sz="1100"/>
        </a:p>
        <a:p>
          <a:r>
            <a:rPr lang="en-US" sz="1100">
              <a:latin typeface="Cambria Math" panose="02040503050406030204" pitchFamily="18" charset="0"/>
              <a:ea typeface="Cambria Math" panose="02040503050406030204" pitchFamily="18" charset="0"/>
            </a:rPr>
            <a:t>Do your friends</a:t>
          </a:r>
          <a:r>
            <a:rPr lang="en-US" sz="1100" baseline="0">
              <a:latin typeface="Cambria Math" panose="02040503050406030204" pitchFamily="18" charset="0"/>
              <a:ea typeface="Cambria Math" panose="02040503050406030204" pitchFamily="18" charset="0"/>
            </a:rPr>
            <a:t> and family know what you specifically need? Or do you expect them ...</a:t>
          </a:r>
        </a:p>
        <a:p>
          <a:r>
            <a:rPr lang="en-US" sz="1100" baseline="0">
              <a:latin typeface="Cambria Math" panose="02040503050406030204" pitchFamily="18" charset="0"/>
              <a:ea typeface="Cambria Math" panose="02040503050406030204" pitchFamily="18" charset="0"/>
            </a:rPr>
            <a:t>How well do </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expectations, disappointment</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alienation, isolated</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deeper connection, improved understanding</a:t>
          </a:r>
        </a:p>
        <a:p>
          <a:endParaRPr lang="en-US" sz="1100" baseline="0">
            <a:latin typeface="Cambria Math" panose="02040503050406030204" pitchFamily="18" charset="0"/>
            <a:ea typeface="Cambria Math" panose="02040503050406030204" pitchFamily="18" charset="0"/>
          </a:endParaRPr>
        </a:p>
        <a:p>
          <a:r>
            <a:rPr lang="en-US" sz="1100" baseline="0">
              <a:latin typeface="Cambria Math" panose="02040503050406030204" pitchFamily="18" charset="0"/>
              <a:ea typeface="Cambria Math" panose="02040503050406030204" pitchFamily="18" charset="0"/>
            </a:rPr>
            <a:t>This tool provides oportunity to directly communicate your needs to one another. The rule-based social order tends to pull us against each other. Instead of addressing each other's specific needs, alienating norms blindly expect each other to rationally respect each other's needs. But the law can never address your specific needs. </a:t>
          </a:r>
        </a:p>
        <a:p>
          <a:endParaRPr lang="en-US" sz="1100"/>
        </a:p>
      </xdr:txBody>
    </xdr:sp>
    <xdr:clientData/>
  </xdr:twoCellAnchor>
  <xdr:twoCellAnchor>
    <xdr:from>
      <xdr:col>13</xdr:col>
      <xdr:colOff>95250</xdr:colOff>
      <xdr:row>742</xdr:row>
      <xdr:rowOff>88900</xdr:rowOff>
    </xdr:from>
    <xdr:to>
      <xdr:col>26</xdr:col>
      <xdr:colOff>305761</xdr:colOff>
      <xdr:row>771</xdr:row>
      <xdr:rowOff>107950</xdr:rowOff>
    </xdr:to>
    <xdr:sp macro="" textlink="">
      <xdr:nvSpPr>
        <xdr:cNvPr id="18" name="TextBox 17">
          <a:extLst>
            <a:ext uri="{FF2B5EF4-FFF2-40B4-BE49-F238E27FC236}">
              <a16:creationId xmlns:a16="http://schemas.microsoft.com/office/drawing/2014/main" id="{2A52B056-0248-45AE-B9AE-57943E6E9099}"/>
            </a:ext>
          </a:extLst>
        </xdr:cNvPr>
        <xdr:cNvSpPr txBox="1"/>
      </xdr:nvSpPr>
      <xdr:spPr>
        <a:xfrm>
          <a:off x="6451600" y="159137350"/>
          <a:ext cx="6154111" cy="495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a:latin typeface="Tahoma" panose="020B0604030504040204" pitchFamily="34" charset="0"/>
            <a:ea typeface="Tahoma" panose="020B0604030504040204" pitchFamily="34" charset="0"/>
            <a:cs typeface="Tahoma" panose="020B0604030504040204" pitchFamily="34" charset="0"/>
          </a:endParaRPr>
        </a:p>
        <a:p>
          <a:r>
            <a:rPr lang="en-US" sz="1200" b="1">
              <a:latin typeface="Tahoma" panose="020B0604030504040204" pitchFamily="34" charset="0"/>
              <a:ea typeface="Tahoma" panose="020B0604030504040204" pitchFamily="34" charset="0"/>
              <a:cs typeface="Tahoma" panose="020B0604030504040204" pitchFamily="34" charset="0"/>
            </a:rPr>
            <a:t>START A DEEPER CONVERSATION AROUND EACH</a:t>
          </a:r>
          <a:r>
            <a:rPr lang="en-US" sz="1200" b="1" baseline="0">
              <a:latin typeface="Tahoma" panose="020B0604030504040204" pitchFamily="34" charset="0"/>
              <a:ea typeface="Tahoma" panose="020B0604030504040204" pitchFamily="34" charset="0"/>
              <a:cs typeface="Tahoma" panose="020B0604030504040204" pitchFamily="34" charset="0"/>
            </a:rPr>
            <a:t> OTHER'S NEEDS</a:t>
          </a:r>
          <a:endParaRPr lang="en-US" sz="1200" b="1">
            <a:latin typeface="Tahoma" panose="020B0604030504040204" pitchFamily="34" charset="0"/>
            <a:ea typeface="Tahoma" panose="020B0604030504040204" pitchFamily="34" charset="0"/>
            <a:cs typeface="Tahoma" panose="020B0604030504040204" pitchFamily="34" charset="0"/>
          </a:endParaRPr>
        </a:p>
        <a:p>
          <a:endParaRPr lang="en-US" sz="1100"/>
        </a:p>
        <a:p>
          <a:r>
            <a:rPr lang="en-US" sz="1100"/>
            <a:t>Send the link to</a:t>
          </a:r>
          <a:r>
            <a:rPr lang="en-US" sz="1100" baseline="0"/>
            <a:t> [the recipient] to use this tool to actively engage both of your needs. Or to invite [the recipient] to proactively serve the needs of another. </a:t>
          </a:r>
        </a:p>
        <a:p>
          <a:endParaRPr lang="en-US" sz="1100" baseline="0"/>
        </a:p>
        <a:p>
          <a:r>
            <a:rPr lang="en-US" sz="1100" baseline="0"/>
            <a:t>Use this tool to grow your relationships. Consider your options to connect with [the recipient] on deeper level. </a:t>
          </a:r>
          <a:endParaRPr lang="en-US" sz="1100"/>
        </a:p>
        <a:p>
          <a:endParaRPr lang="en-US" sz="1100"/>
        </a:p>
        <a:p>
          <a:r>
            <a:rPr lang="en-US" sz="1100"/>
            <a:t>1. </a:t>
          </a:r>
          <a:r>
            <a:rPr lang="en-US" sz="1100" b="1"/>
            <a:t>Freewheeling</a:t>
          </a:r>
          <a:r>
            <a:rPr lang="en-US" sz="1100" b="1" baseline="0"/>
            <a:t> option </a:t>
          </a:r>
          <a:r>
            <a:rPr lang="en-US" sz="1100" baseline="0"/>
            <a:t>[FREE]</a:t>
          </a:r>
        </a:p>
        <a:p>
          <a:r>
            <a:rPr lang="en-US" sz="1100" baseline="0"/>
            <a:t>You utilize this communication tool to personally engage each other. You send each coordinated messages directly to each other, as an email attachment or other means available to you.</a:t>
          </a: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2. </a:t>
          </a:r>
          <a:r>
            <a:rPr lang="en-US" sz="1100" b="1" baseline="0"/>
            <a:t>Moderated option </a:t>
          </a:r>
          <a:r>
            <a:rPr lang="en-US" sz="1100" baseline="0">
              <a:solidFill>
                <a:schemeClr val="dk1"/>
              </a:solidFill>
              <a:effectLst/>
              <a:latin typeface="+mn-lt"/>
              <a:ea typeface="+mn-ea"/>
              <a:cs typeface="+mn-cs"/>
            </a:rPr>
            <a:t>[FREE, with likely requests for donations]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You post your exchange on our </a:t>
          </a:r>
          <a:r>
            <a:rPr lang="en-US" sz="1100" baseline="0"/>
            <a:t>platform forum. You invite insight about how to understand your affected needs using anankelogy, the new social science for understanding your needs. [responsivism]</a:t>
          </a:r>
        </a:p>
        <a:p>
          <a:endParaRPr lang="en-US" sz="1100" baseline="0"/>
        </a:p>
        <a:p>
          <a:r>
            <a:rPr lang="en-US" sz="1100" baseline="0"/>
            <a:t>3. </a:t>
          </a:r>
          <a:r>
            <a:rPr lang="en-US" sz="1100" b="1" baseline="0"/>
            <a:t>Supported option </a:t>
          </a:r>
          <a:r>
            <a:rPr lang="en-US" sz="1100" baseline="0"/>
            <a:t>[start for FREE, see pricing plans]</a:t>
          </a:r>
        </a:p>
        <a:p>
          <a:r>
            <a:rPr lang="en-US" sz="1100" baseline="0"/>
            <a:t>You both will likely raise unresolved needs affected by others beyond your control. Begin </a:t>
          </a:r>
          <a:r>
            <a:rPr lang="en-US" sz="1100" b="1" baseline="0"/>
            <a:t>a wellness campaign</a:t>
          </a:r>
          <a:r>
            <a:rPr lang="en-US" sz="1100" baseline="0"/>
            <a:t> to grow social support, and to eventually speak truth to power. </a:t>
          </a:r>
        </a:p>
        <a:p>
          <a:endParaRPr lang="en-US" sz="1100" baseline="0"/>
        </a:p>
        <a:p>
          <a:endParaRPr lang="en-US" sz="1100" baseline="0"/>
        </a:p>
        <a:p>
          <a:endParaRPr lang="en-US" sz="1100" baseline="0"/>
        </a:p>
        <a:p>
          <a:endParaRPr lang="en-US" sz="1100" baseline="0"/>
        </a:p>
      </xdr:txBody>
    </xdr:sp>
    <xdr:clientData/>
  </xdr:twoCellAnchor>
  <xdr:twoCellAnchor>
    <xdr:from>
      <xdr:col>19</xdr:col>
      <xdr:colOff>158750</xdr:colOff>
      <xdr:row>646</xdr:row>
      <xdr:rowOff>12700</xdr:rowOff>
    </xdr:from>
    <xdr:to>
      <xdr:col>32</xdr:col>
      <xdr:colOff>83820</xdr:colOff>
      <xdr:row>663</xdr:row>
      <xdr:rowOff>139700</xdr:rowOff>
    </xdr:to>
    <xdr:sp macro="" textlink="">
      <xdr:nvSpPr>
        <xdr:cNvPr id="19" name="TextBox 18">
          <a:extLst>
            <a:ext uri="{FF2B5EF4-FFF2-40B4-BE49-F238E27FC236}">
              <a16:creationId xmlns:a16="http://schemas.microsoft.com/office/drawing/2014/main" id="{88963503-ED46-40A2-A37F-88A8E436878E}"/>
            </a:ext>
          </a:extLst>
        </xdr:cNvPr>
        <xdr:cNvSpPr txBox="1"/>
      </xdr:nvSpPr>
      <xdr:spPr>
        <a:xfrm>
          <a:off x="8813800" y="143135350"/>
          <a:ext cx="6154420" cy="3111500"/>
        </a:xfrm>
        <a:prstGeom prst="rect">
          <a:avLst/>
        </a:prstGeom>
        <a:solidFill>
          <a:srgbClr val="8CFFC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Cambria" panose="02040503050406030204" pitchFamily="18" charset="0"/>
              <a:ea typeface="Cambria" panose="02040503050406030204" pitchFamily="18" charset="0"/>
              <a:cs typeface="+mn-cs"/>
            </a:rPr>
            <a:t>We work together </a:t>
          </a:r>
          <a:r>
            <a:rPr lang="en-US" sz="1100" b="1">
              <a:solidFill>
                <a:schemeClr val="dk1"/>
              </a:solidFill>
              <a:effectLst/>
              <a:latin typeface="Cambria" panose="02040503050406030204" pitchFamily="18" charset="0"/>
              <a:ea typeface="Cambria" panose="02040503050406030204" pitchFamily="18" charset="0"/>
              <a:cs typeface="+mn-cs"/>
            </a:rPr>
            <a:t>solving stubborn problems </a:t>
          </a:r>
          <a:r>
            <a:rPr lang="en-US" sz="1100">
              <a:solidFill>
                <a:schemeClr val="dk1"/>
              </a:solidFill>
              <a:effectLst/>
              <a:latin typeface="Cambria" panose="02040503050406030204" pitchFamily="18" charset="0"/>
              <a:ea typeface="Cambria" panose="02040503050406030204" pitchFamily="18" charset="0"/>
              <a:cs typeface="+mn-cs"/>
            </a:rPr>
            <a:t>by working together </a:t>
          </a:r>
          <a:r>
            <a:rPr lang="en-US" sz="1100" b="1">
              <a:solidFill>
                <a:schemeClr val="dk1"/>
              </a:solidFill>
              <a:effectLst/>
              <a:latin typeface="Cambria" panose="02040503050406030204" pitchFamily="18" charset="0"/>
              <a:ea typeface="Cambria" panose="02040503050406030204" pitchFamily="18" charset="0"/>
              <a:cs typeface="+mn-cs"/>
            </a:rPr>
            <a:t>resolving overlooked needs</a:t>
          </a:r>
          <a:r>
            <a:rPr lang="en-US" sz="1100">
              <a:solidFill>
                <a:schemeClr val="dk1"/>
              </a:solidFill>
              <a:effectLst/>
              <a:latin typeface="Cambria" panose="02040503050406030204" pitchFamily="18" charset="0"/>
              <a:ea typeface="Cambria" panose="02040503050406030204" pitchFamily="18" charset="0"/>
              <a:cs typeface="+mn-cs"/>
            </a:rPr>
            <a:t>. Together, we improve functioning, we restore wellness, as we remove persisting causes for pain.</a:t>
          </a:r>
        </a:p>
        <a:p>
          <a:endParaRPr lang="en-US" sz="1100">
            <a:solidFill>
              <a:schemeClr val="dk1"/>
            </a:solidFill>
            <a:effectLst/>
            <a:latin typeface="Cambria" panose="02040503050406030204" pitchFamily="18" charset="0"/>
            <a:ea typeface="Cambria" panose="02040503050406030204" pitchFamily="18"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Cambria" panose="02040503050406030204" pitchFamily="18" charset="0"/>
              <a:ea typeface="Cambria" panose="02040503050406030204" pitchFamily="18" charset="0"/>
              <a:cs typeface="+mn-cs"/>
            </a:rPr>
            <a:t>We address </a:t>
          </a:r>
          <a:r>
            <a:rPr lang="en-US" sz="1100" i="1">
              <a:solidFill>
                <a:schemeClr val="dk1"/>
              </a:solidFill>
              <a:effectLst/>
              <a:latin typeface="Cambria" panose="02040503050406030204" pitchFamily="18" charset="0"/>
              <a:ea typeface="Cambria" panose="02040503050406030204" pitchFamily="18" charset="0"/>
              <a:cs typeface="+mn-cs"/>
            </a:rPr>
            <a:t>specific needs</a:t>
          </a:r>
          <a:r>
            <a:rPr lang="en-US" sz="1100">
              <a:solidFill>
                <a:schemeClr val="dk1"/>
              </a:solidFill>
              <a:effectLst/>
              <a:latin typeface="Cambria" panose="02040503050406030204" pitchFamily="18" charset="0"/>
              <a:ea typeface="Cambria" panose="02040503050406030204" pitchFamily="18" charset="0"/>
              <a:cs typeface="+mn-cs"/>
            </a:rPr>
            <a:t> overlooked by the </a:t>
          </a:r>
          <a:r>
            <a:rPr lang="en-US" sz="1100" i="1">
              <a:solidFill>
                <a:schemeClr val="dk1"/>
              </a:solidFill>
              <a:effectLst/>
              <a:latin typeface="Cambria" panose="02040503050406030204" pitchFamily="18" charset="0"/>
              <a:ea typeface="Cambria" panose="02040503050406030204" pitchFamily="18" charset="0"/>
              <a:cs typeface="+mn-cs"/>
            </a:rPr>
            <a:t>generalizations</a:t>
          </a:r>
          <a:r>
            <a:rPr lang="en-US" sz="1100">
              <a:solidFill>
                <a:schemeClr val="dk1"/>
              </a:solidFill>
              <a:effectLst/>
              <a:latin typeface="Cambria" panose="02040503050406030204" pitchFamily="18" charset="0"/>
              <a:ea typeface="Cambria" panose="02040503050406030204" pitchFamily="18" charset="0"/>
              <a:cs typeface="+mn-cs"/>
            </a:rPr>
            <a:t> of law, politics, and the judiciary. We aim to resolve </a:t>
          </a:r>
          <a:r>
            <a:rPr lang="en-US" sz="1100" i="1">
              <a:solidFill>
                <a:schemeClr val="dk1"/>
              </a:solidFill>
              <a:effectLst/>
              <a:latin typeface="Cambria" panose="02040503050406030204" pitchFamily="18" charset="0"/>
              <a:ea typeface="Cambria" panose="02040503050406030204" pitchFamily="18" charset="0"/>
              <a:cs typeface="+mn-cs"/>
            </a:rPr>
            <a:t>specific</a:t>
          </a:r>
          <a:r>
            <a:rPr lang="en-US" sz="1100" i="1" baseline="0">
              <a:solidFill>
                <a:schemeClr val="dk1"/>
              </a:solidFill>
              <a:effectLst/>
              <a:latin typeface="Cambria" panose="02040503050406030204" pitchFamily="18" charset="0"/>
              <a:ea typeface="Cambria" panose="02040503050406030204" pitchFamily="18" charset="0"/>
              <a:cs typeface="+mn-cs"/>
            </a:rPr>
            <a:t> </a:t>
          </a:r>
          <a:r>
            <a:rPr lang="en-US" sz="1100" i="1">
              <a:solidFill>
                <a:schemeClr val="dk1"/>
              </a:solidFill>
              <a:effectLst/>
              <a:latin typeface="Cambria" panose="02040503050406030204" pitchFamily="18" charset="0"/>
              <a:ea typeface="Cambria" panose="02040503050406030204" pitchFamily="18" charset="0"/>
              <a:cs typeface="+mn-cs"/>
            </a:rPr>
            <a:t>needs </a:t>
          </a:r>
          <a:r>
            <a:rPr lang="en-US" sz="1100" i="0">
              <a:solidFill>
                <a:schemeClr val="dk1"/>
              </a:solidFill>
              <a:effectLst/>
              <a:latin typeface="Cambria" panose="02040503050406030204" pitchFamily="18" charset="0"/>
              <a:ea typeface="Cambria" panose="02040503050406030204" pitchFamily="18" charset="0"/>
              <a:cs typeface="+mn-cs"/>
            </a:rPr>
            <a:t>with </a:t>
          </a:r>
          <a:r>
            <a:rPr lang="en-US" sz="1100" i="0" u="sng">
              <a:solidFill>
                <a:schemeClr val="dk1"/>
              </a:solidFill>
              <a:effectLst/>
              <a:latin typeface="Cambria" panose="02040503050406030204" pitchFamily="18" charset="0"/>
              <a:ea typeface="Cambria" panose="02040503050406030204" pitchFamily="18" charset="0"/>
              <a:cs typeface="+mn-cs"/>
            </a:rPr>
            <a:t>personalizing</a:t>
          </a:r>
          <a:r>
            <a:rPr lang="en-US" sz="1100" i="0" u="sng" baseline="0">
              <a:solidFill>
                <a:schemeClr val="dk1"/>
              </a:solidFill>
              <a:effectLst/>
              <a:latin typeface="Cambria" panose="02040503050406030204" pitchFamily="18" charset="0"/>
              <a:ea typeface="Cambria" panose="02040503050406030204" pitchFamily="18" charset="0"/>
              <a:cs typeface="+mn-cs"/>
            </a:rPr>
            <a:t> </a:t>
          </a:r>
          <a:r>
            <a:rPr lang="en-US" sz="1100" i="0" u="sng">
              <a:solidFill>
                <a:schemeClr val="dk1"/>
              </a:solidFill>
              <a:effectLst/>
              <a:latin typeface="Cambria" panose="02040503050406030204" pitchFamily="18" charset="0"/>
              <a:ea typeface="Cambria" panose="02040503050406030204" pitchFamily="18" charset="0"/>
              <a:cs typeface="+mn-cs"/>
            </a:rPr>
            <a:t>love </a:t>
          </a:r>
          <a:r>
            <a:rPr lang="en-US" sz="1100" i="0">
              <a:solidFill>
                <a:schemeClr val="dk1"/>
              </a:solidFill>
              <a:effectLst/>
              <a:latin typeface="Cambria" panose="02040503050406030204" pitchFamily="18" charset="0"/>
              <a:ea typeface="Cambria" panose="02040503050406030204" pitchFamily="18" charset="0"/>
              <a:cs typeface="+mn-cs"/>
            </a:rPr>
            <a:t>in ways </a:t>
          </a:r>
          <a:r>
            <a:rPr lang="en-US" sz="1100">
              <a:solidFill>
                <a:schemeClr val="dk1"/>
              </a:solidFill>
              <a:effectLst/>
              <a:latin typeface="Cambria" panose="02040503050406030204" pitchFamily="18" charset="0"/>
              <a:ea typeface="Cambria" panose="02040503050406030204" pitchFamily="18" charset="0"/>
              <a:cs typeface="+mn-cs"/>
            </a:rPr>
            <a:t>these these legal institutions cannot.</a:t>
          </a:r>
        </a:p>
        <a:p>
          <a:r>
            <a:rPr lang="en-US" sz="1100">
              <a:solidFill>
                <a:schemeClr val="dk1"/>
              </a:solidFill>
              <a:effectLst/>
              <a:latin typeface="Cambria" panose="02040503050406030204" pitchFamily="18" charset="0"/>
              <a:ea typeface="Cambria" panose="02040503050406030204" pitchFamily="18" charset="0"/>
              <a:cs typeface="+mn-cs"/>
            </a:rPr>
            <a:t> </a:t>
          </a:r>
        </a:p>
        <a:p>
          <a:r>
            <a:rPr lang="en-US" sz="1100">
              <a:solidFill>
                <a:schemeClr val="dk1"/>
              </a:solidFill>
              <a:effectLst/>
              <a:latin typeface="Cambria" panose="02040503050406030204" pitchFamily="18" charset="0"/>
              <a:ea typeface="Cambria" panose="02040503050406030204" pitchFamily="18" charset="0"/>
              <a:cs typeface="+mn-cs"/>
            </a:rPr>
            <a:t>This tool provides oportunity to directly communicate your needs to one another. The rule-based social order tends to pull us against each other. Instead of addressing each other's specific needs, alienating norms blindly expect each other to rationally respect each other's needs. But the law can never address your specific needs. </a:t>
          </a:r>
        </a:p>
        <a:p>
          <a:endParaRPr lang="en-US" sz="1100">
            <a:solidFill>
              <a:schemeClr val="dk1"/>
            </a:solidFill>
            <a:effectLst/>
            <a:latin typeface="Cambria" panose="02040503050406030204" pitchFamily="18" charset="0"/>
            <a:ea typeface="Cambria" panose="02040503050406030204" pitchFamily="18" charset="0"/>
            <a:cs typeface="+mn-cs"/>
          </a:endParaRPr>
        </a:p>
        <a:p>
          <a:r>
            <a:rPr lang="en-US" sz="1100">
              <a:solidFill>
                <a:schemeClr val="dk1"/>
              </a:solidFill>
              <a:effectLst/>
              <a:latin typeface="Cambria" panose="02040503050406030204" pitchFamily="18" charset="0"/>
              <a:ea typeface="Cambria" panose="02040503050406030204" pitchFamily="18" charset="0"/>
              <a:cs typeface="+mn-cs"/>
            </a:rPr>
            <a:t>Need-response identifies what specifically improves our functioning/wellness and what diminishes functioning/wellness. Traits that improve functioning are called "refunctions." Traits that diminish functioning are called "defunctions." Character refunctions are those traits we can individually control and develop. This process begins by assessing those refunctions impacting this need.</a:t>
          </a:r>
        </a:p>
      </xdr:txBody>
    </xdr:sp>
    <xdr:clientData/>
  </xdr:twoCellAnchor>
  <xdr:twoCellAnchor>
    <xdr:from>
      <xdr:col>1</xdr:col>
      <xdr:colOff>0</xdr:colOff>
      <xdr:row>143</xdr:row>
      <xdr:rowOff>146050</xdr:rowOff>
    </xdr:from>
    <xdr:to>
      <xdr:col>12</xdr:col>
      <xdr:colOff>496888</xdr:colOff>
      <xdr:row>148</xdr:row>
      <xdr:rowOff>204470</xdr:rowOff>
    </xdr:to>
    <xdr:sp macro="" textlink="">
      <xdr:nvSpPr>
        <xdr:cNvPr id="20" name="TextBox 19">
          <a:extLst>
            <a:ext uri="{FF2B5EF4-FFF2-40B4-BE49-F238E27FC236}">
              <a16:creationId xmlns:a16="http://schemas.microsoft.com/office/drawing/2014/main" id="{439231A5-F30B-4BC2-AE46-3973C1B71B6D}"/>
            </a:ext>
          </a:extLst>
        </xdr:cNvPr>
        <xdr:cNvSpPr txBox="1"/>
      </xdr:nvSpPr>
      <xdr:spPr>
        <a:xfrm>
          <a:off x="107950" y="66122550"/>
          <a:ext cx="6224588" cy="1645920"/>
        </a:xfrm>
        <a:prstGeom prst="rect">
          <a:avLst/>
        </a:prstGeom>
        <a:solidFill>
          <a:srgbClr val="B7FFF3"/>
        </a:solidFill>
        <a:ln w="57150" cmpd="sng">
          <a:solidFill>
            <a:schemeClr val="bg1"/>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Aft>
              <a:spcPts val="600"/>
            </a:spcAft>
          </a:pPr>
          <a:r>
            <a:rPr lang="en-US" sz="1600" b="1">
              <a:solidFill>
                <a:srgbClr val="0070C0"/>
              </a:solidFill>
              <a:latin typeface="Tahoma" panose="020B0604030504040204" pitchFamily="34" charset="0"/>
              <a:ea typeface="Tahoma" panose="020B0604030504040204" pitchFamily="34" charset="0"/>
              <a:cs typeface="Tahoma" panose="020B0604030504040204" pitchFamily="34" charset="0"/>
            </a:rPr>
            <a:t>YOUR FEEDBACK IS VITAL TO HELP THIS PROCESS</a:t>
          </a:r>
          <a:r>
            <a:rPr lang="en-US" sz="1600" b="1" baseline="0">
              <a:solidFill>
                <a:srgbClr val="0070C0"/>
              </a:solidFill>
              <a:latin typeface="Tahoma" panose="020B0604030504040204" pitchFamily="34" charset="0"/>
              <a:ea typeface="Tahoma" panose="020B0604030504040204" pitchFamily="34" charset="0"/>
              <a:cs typeface="Tahoma" panose="020B0604030504040204" pitchFamily="34" charset="0"/>
            </a:rPr>
            <a:t> WORK</a:t>
          </a:r>
          <a:endParaRPr lang="en-US" sz="1600" b="1">
            <a:solidFill>
              <a:srgbClr val="0070C0"/>
            </a:solidFill>
            <a:latin typeface="Tahoma" panose="020B0604030504040204" pitchFamily="34" charset="0"/>
            <a:ea typeface="Tahoma" panose="020B0604030504040204" pitchFamily="34" charset="0"/>
            <a:cs typeface="Tahoma" panose="020B0604030504040204" pitchFamily="34" charset="0"/>
          </a:endParaRPr>
        </a:p>
        <a:p>
          <a:r>
            <a:rPr lang="en-US" sz="1400">
              <a:solidFill>
                <a:srgbClr val="0070C0"/>
              </a:solidFill>
              <a:latin typeface="Tahoma" panose="020B0604030504040204" pitchFamily="34" charset="0"/>
              <a:ea typeface="Tahoma" panose="020B0604030504040204" pitchFamily="34" charset="0"/>
              <a:cs typeface="Tahoma" panose="020B0604030504040204" pitchFamily="34" charset="0"/>
            </a:rPr>
            <a:t>This process continues to see</a:t>
          </a:r>
          <a:r>
            <a:rPr lang="en-US" sz="1400" baseline="0">
              <a:solidFill>
                <a:srgbClr val="0070C0"/>
              </a:solidFill>
              <a:latin typeface="Tahoma" panose="020B0604030504040204" pitchFamily="34" charset="0"/>
              <a:ea typeface="Tahoma" panose="020B0604030504040204" pitchFamily="34" charset="0"/>
              <a:cs typeface="Tahoma" panose="020B0604030504040204" pitchFamily="34" charset="0"/>
            </a:rPr>
            <a:t>k improvement. You can help change it for the better. Let us know what you think of this tool. Can you think of an item to add to the listed options</a:t>
          </a:r>
          <a:r>
            <a:rPr lang="en-US" sz="1400" spc="-10" baseline="0">
              <a:solidFill>
                <a:srgbClr val="0070C0"/>
              </a:solidFill>
              <a:latin typeface="Tahoma" panose="020B0604030504040204" pitchFamily="34" charset="0"/>
              <a:ea typeface="Tahoma" panose="020B0604030504040204" pitchFamily="34" charset="0"/>
              <a:cs typeface="Tahoma" panose="020B0604030504040204" pitchFamily="34" charset="0"/>
            </a:rPr>
            <a:t>? Does it lack something to make it work for you? How</a:t>
          </a:r>
          <a:r>
            <a:rPr lang="en-US" sz="1400" baseline="0">
              <a:solidFill>
                <a:srgbClr val="0070C0"/>
              </a:solidFill>
              <a:latin typeface="Tahoma" panose="020B0604030504040204" pitchFamily="34" charset="0"/>
              <a:ea typeface="Tahoma" panose="020B0604030504040204" pitchFamily="34" charset="0"/>
              <a:cs typeface="Tahoma" panose="020B0604030504040204" pitchFamily="34" charset="0"/>
            </a:rPr>
            <a:t> can it be tweaked to fit your specific situation and needs? Post your feedback on our online forum. Thank you for your helpful critique.</a:t>
          </a:r>
          <a:endParaRPr lang="en-US" sz="1400">
            <a:solidFill>
              <a:srgbClr val="0070C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286521</xdr:colOff>
      <xdr:row>138</xdr:row>
      <xdr:rowOff>146050</xdr:rowOff>
    </xdr:from>
    <xdr:to>
      <xdr:col>12</xdr:col>
      <xdr:colOff>378447</xdr:colOff>
      <xdr:row>142</xdr:row>
      <xdr:rowOff>247650</xdr:rowOff>
    </xdr:to>
    <xdr:pic>
      <xdr:nvPicPr>
        <xdr:cNvPr id="24" name="Picture 23">
          <a:hlinkClick xmlns:r="http://schemas.openxmlformats.org/officeDocument/2006/relationships" r:id="rId7" tooltip="20 Character Refunctions tri-fold (pdf)"/>
          <a:extLst>
            <a:ext uri="{FF2B5EF4-FFF2-40B4-BE49-F238E27FC236}">
              <a16:creationId xmlns:a16="http://schemas.microsoft.com/office/drawing/2014/main" id="{2AC142C7-ECA2-2C7C-7DF8-E346FB91BBBD}"/>
            </a:ext>
          </a:extLst>
        </xdr:cNvPr>
        <xdr:cNvPicPr>
          <a:picLocks noChangeAspect="1"/>
        </xdr:cNvPicPr>
      </xdr:nvPicPr>
      <xdr:blipFill>
        <a:blip xmlns:r="http://schemas.openxmlformats.org/officeDocument/2006/relationships" r:embed="rId8"/>
        <a:stretch>
          <a:fillRect/>
        </a:stretch>
      </xdr:blipFill>
      <xdr:spPr>
        <a:xfrm>
          <a:off x="5601471" y="64344550"/>
          <a:ext cx="612626" cy="1371600"/>
        </a:xfrm>
        <a:prstGeom prst="rect">
          <a:avLst/>
        </a:prstGeom>
        <a:effectLst>
          <a:outerShdw blurRad="50800" dist="38100" dir="2700000" algn="tl" rotWithShape="0">
            <a:prstClr val="black">
              <a:alpha val="40000"/>
            </a:prstClr>
          </a:outerShdw>
        </a:effectLst>
      </xdr:spPr>
    </xdr:pic>
    <xdr:clientData/>
  </xdr:twoCellAnchor>
  <xdr:twoCellAnchor>
    <xdr:from>
      <xdr:col>1</xdr:col>
      <xdr:colOff>6350</xdr:colOff>
      <xdr:row>138</xdr:row>
      <xdr:rowOff>165099</xdr:rowOff>
    </xdr:from>
    <xdr:to>
      <xdr:col>5</xdr:col>
      <xdr:colOff>361949</xdr:colOff>
      <xdr:row>142</xdr:row>
      <xdr:rowOff>266699</xdr:rowOff>
    </xdr:to>
    <xdr:pic>
      <xdr:nvPicPr>
        <xdr:cNvPr id="40" name="Picture 39">
          <a:hlinkClick xmlns:r="http://schemas.openxmlformats.org/officeDocument/2006/relationships" r:id="rId9" tooltip="20 Character Refunctions online list &amp; article"/>
          <a:extLst>
            <a:ext uri="{FF2B5EF4-FFF2-40B4-BE49-F238E27FC236}">
              <a16:creationId xmlns:a16="http://schemas.microsoft.com/office/drawing/2014/main" id="{4D0C055C-C65F-4022-BB49-CA5DA69FBD2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4300" y="64363599"/>
          <a:ext cx="2438399" cy="1371600"/>
        </a:xfrm>
        <a:prstGeom prst="rect">
          <a:avLst/>
        </a:prstGeom>
        <a:ln w="28575">
          <a:solidFill>
            <a:schemeClr val="bg1"/>
          </a:solidFill>
        </a:ln>
      </xdr:spPr>
    </xdr:pic>
    <xdr:clientData/>
  </xdr:twoCellAnchor>
  <xdr:twoCellAnchor>
    <xdr:from>
      <xdr:col>5</xdr:col>
      <xdr:colOff>425450</xdr:colOff>
      <xdr:row>138</xdr:row>
      <xdr:rowOff>209550</xdr:rowOff>
    </xdr:from>
    <xdr:to>
      <xdr:col>11</xdr:col>
      <xdr:colOff>44450</xdr:colOff>
      <xdr:row>140</xdr:row>
      <xdr:rowOff>260350</xdr:rowOff>
    </xdr:to>
    <xdr:sp macro="" textlink="">
      <xdr:nvSpPr>
        <xdr:cNvPr id="41" name="Arrow: Left 40">
          <a:extLst>
            <a:ext uri="{FF2B5EF4-FFF2-40B4-BE49-F238E27FC236}">
              <a16:creationId xmlns:a16="http://schemas.microsoft.com/office/drawing/2014/main" id="{D8FF4A10-ECB3-CC97-A026-AF9F663ED378}"/>
            </a:ext>
          </a:extLst>
        </xdr:cNvPr>
        <xdr:cNvSpPr/>
      </xdr:nvSpPr>
      <xdr:spPr>
        <a:xfrm>
          <a:off x="2616200" y="64408050"/>
          <a:ext cx="2743200" cy="685800"/>
        </a:xfrm>
        <a:prstGeom prst="leftArrow">
          <a:avLst>
            <a:gd name="adj1" fmla="val 93182"/>
            <a:gd name="adj2" fmla="val 50000"/>
          </a:avLst>
        </a:prstGeom>
        <a:gradFill flip="none" rotWithShape="1">
          <a:gsLst>
            <a:gs pos="0">
              <a:srgbClr val="8CFFC8"/>
            </a:gs>
            <a:gs pos="80000">
              <a:srgbClr val="32FFA5"/>
            </a:gs>
            <a:gs pos="100000">
              <a:srgbClr val="009637"/>
            </a:gs>
          </a:gsLst>
          <a:lin ang="10800000" scaled="1"/>
          <a:tileRect/>
        </a:gra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marL="0" indent="0" algn="l"/>
          <a:endParaRPr lang="en-US" sz="1100">
            <a:solidFill>
              <a:schemeClr val="dk1"/>
            </a:solidFill>
            <a:latin typeface="+mn-lt"/>
            <a:ea typeface="+mn-ea"/>
            <a:cs typeface="+mn-cs"/>
          </a:endParaRPr>
        </a:p>
      </xdr:txBody>
    </xdr:sp>
    <xdr:clientData/>
  </xdr:twoCellAnchor>
  <xdr:twoCellAnchor>
    <xdr:from>
      <xdr:col>6</xdr:col>
      <xdr:colOff>57150</xdr:colOff>
      <xdr:row>140</xdr:row>
      <xdr:rowOff>196850</xdr:rowOff>
    </xdr:from>
    <xdr:to>
      <xdr:col>11</xdr:col>
      <xdr:colOff>196850</xdr:colOff>
      <xdr:row>142</xdr:row>
      <xdr:rowOff>247650</xdr:rowOff>
    </xdr:to>
    <xdr:sp macro="" textlink="">
      <xdr:nvSpPr>
        <xdr:cNvPr id="42" name="Arrow: Right 41">
          <a:extLst>
            <a:ext uri="{FF2B5EF4-FFF2-40B4-BE49-F238E27FC236}">
              <a16:creationId xmlns:a16="http://schemas.microsoft.com/office/drawing/2014/main" id="{B064913E-824E-386F-ACC0-9CA95E134D9C}"/>
            </a:ext>
          </a:extLst>
        </xdr:cNvPr>
        <xdr:cNvSpPr/>
      </xdr:nvSpPr>
      <xdr:spPr>
        <a:xfrm>
          <a:off x="2768600" y="65030350"/>
          <a:ext cx="2743200" cy="685800"/>
        </a:xfrm>
        <a:prstGeom prst="rightArrow">
          <a:avLst>
            <a:gd name="adj1" fmla="val 94210"/>
            <a:gd name="adj2" fmla="val 50000"/>
          </a:avLst>
        </a:prstGeom>
        <a:gradFill flip="none" rotWithShape="1">
          <a:gsLst>
            <a:gs pos="0">
              <a:srgbClr val="8CFFC8"/>
            </a:gs>
            <a:gs pos="80000">
              <a:srgbClr val="32FFA5"/>
            </a:gs>
            <a:gs pos="100000">
              <a:srgbClr val="009637"/>
            </a:gs>
          </a:gsLst>
          <a:lin ang="0" scaled="1"/>
          <a:tileRect/>
        </a:gradFill>
        <a:ln>
          <a:no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188008</xdr:colOff>
      <xdr:row>138</xdr:row>
      <xdr:rowOff>261435</xdr:rowOff>
    </xdr:from>
    <xdr:to>
      <xdr:col>10</xdr:col>
      <xdr:colOff>298450</xdr:colOff>
      <xdr:row>140</xdr:row>
      <xdr:rowOff>184024</xdr:rowOff>
    </xdr:to>
    <xdr:sp macro="" textlink="">
      <xdr:nvSpPr>
        <xdr:cNvPr id="50" name="Rectangle 49">
          <a:hlinkClick xmlns:r="http://schemas.openxmlformats.org/officeDocument/2006/relationships" r:id="rId9" tooltip="20 Character Refunctions online list"/>
          <a:extLst>
            <a:ext uri="{FF2B5EF4-FFF2-40B4-BE49-F238E27FC236}">
              <a16:creationId xmlns:a16="http://schemas.microsoft.com/office/drawing/2014/main" id="{63DF2378-886D-6E4B-D496-E74EEAFABA0C}"/>
            </a:ext>
          </a:extLst>
        </xdr:cNvPr>
        <xdr:cNvSpPr/>
      </xdr:nvSpPr>
      <xdr:spPr>
        <a:xfrm>
          <a:off x="2899458" y="64459935"/>
          <a:ext cx="2193242" cy="557589"/>
        </a:xfrm>
        <a:prstGeom prst="rect">
          <a:avLst/>
        </a:prstGeom>
        <a:noFill/>
      </xdr:spPr>
      <xdr:txBody>
        <a:bodyPr wrap="square" lIns="91440" tIns="45720" rIns="91440" bIns="45720">
          <a:noAutofit/>
        </a:bodyPr>
        <a:lstStyle/>
        <a:p>
          <a:pPr algn="ctr"/>
          <a:r>
            <a:rPr lang="en-US" sz="1600" b="0" cap="none" spc="0">
              <a:ln w="0">
                <a:solidFill>
                  <a:srgbClr val="004B19"/>
                </a:solidFill>
              </a:ln>
              <a:solidFill>
                <a:schemeClr val="tx1"/>
              </a:solidFill>
              <a:effectLst>
                <a:outerShdw blurRad="38100" dist="19050" dir="2700000" algn="tl" rotWithShape="0">
                  <a:schemeClr val="dk1">
                    <a:alpha val="40000"/>
                  </a:schemeClr>
                </a:outerShdw>
              </a:effectLst>
              <a:latin typeface="Franklin Gothic Medium Cond" panose="020B0606030402020204" pitchFamily="34" charset="0"/>
            </a:rPr>
            <a:t>20 character</a:t>
          </a:r>
          <a:r>
            <a:rPr lang="en-US" sz="1600" b="0" cap="none" spc="0" baseline="0">
              <a:ln w="0">
                <a:solidFill>
                  <a:srgbClr val="004B19"/>
                </a:solidFill>
              </a:ln>
              <a:solidFill>
                <a:schemeClr val="tx1"/>
              </a:solidFill>
              <a:effectLst>
                <a:outerShdw blurRad="38100" dist="19050" dir="2700000" algn="tl" rotWithShape="0">
                  <a:schemeClr val="dk1">
                    <a:alpha val="40000"/>
                  </a:schemeClr>
                </a:outerShdw>
              </a:effectLst>
              <a:latin typeface="Franklin Gothic Medium Cond" panose="020B0606030402020204" pitchFamily="34" charset="0"/>
            </a:rPr>
            <a:t> refunctions online list</a:t>
          </a:r>
          <a:endParaRPr lang="en-US" sz="1600" b="0" cap="none" spc="0">
            <a:ln w="0">
              <a:solidFill>
                <a:srgbClr val="004B19"/>
              </a:solidFill>
            </a:ln>
            <a:solidFill>
              <a:schemeClr val="tx1"/>
            </a:solidFill>
            <a:effectLst>
              <a:outerShdw blurRad="38100" dist="19050" dir="2700000" algn="tl" rotWithShape="0">
                <a:schemeClr val="dk1">
                  <a:alpha val="40000"/>
                </a:schemeClr>
              </a:outerShdw>
            </a:effectLst>
            <a:latin typeface="Franklin Gothic Medium Cond" panose="020B0606030402020204" pitchFamily="34" charset="0"/>
          </a:endParaRPr>
        </a:p>
      </xdr:txBody>
    </xdr:sp>
    <xdr:clientData/>
  </xdr:twoCellAnchor>
  <xdr:twoCellAnchor>
    <xdr:from>
      <xdr:col>6</xdr:col>
      <xdr:colOff>273594</xdr:colOff>
      <xdr:row>140</xdr:row>
      <xdr:rowOff>293185</xdr:rowOff>
    </xdr:from>
    <xdr:to>
      <xdr:col>10</xdr:col>
      <xdr:colOff>222250</xdr:colOff>
      <xdr:row>142</xdr:row>
      <xdr:rowOff>215774</xdr:rowOff>
    </xdr:to>
    <xdr:sp macro="" textlink="">
      <xdr:nvSpPr>
        <xdr:cNvPr id="52" name="Rectangle 51">
          <a:hlinkClick xmlns:r="http://schemas.openxmlformats.org/officeDocument/2006/relationships" r:id="rId7" tooltip="20 Character Refunctions pdf brochure"/>
          <a:extLst>
            <a:ext uri="{FF2B5EF4-FFF2-40B4-BE49-F238E27FC236}">
              <a16:creationId xmlns:a16="http://schemas.microsoft.com/office/drawing/2014/main" id="{CB8DDE37-8C42-63C7-6EDA-00D7C34D4359}"/>
            </a:ext>
          </a:extLst>
        </xdr:cNvPr>
        <xdr:cNvSpPr/>
      </xdr:nvSpPr>
      <xdr:spPr>
        <a:xfrm>
          <a:off x="2985044" y="65126685"/>
          <a:ext cx="2031456" cy="557589"/>
        </a:xfrm>
        <a:prstGeom prst="rect">
          <a:avLst/>
        </a:prstGeom>
        <a:noFill/>
      </xdr:spPr>
      <xdr:txBody>
        <a:bodyPr wrap="square" lIns="91440" tIns="45720" rIns="91440" bIns="45720">
          <a:noAutofit/>
        </a:bodyPr>
        <a:lstStyle/>
        <a:p>
          <a:pPr algn="ctr"/>
          <a:r>
            <a:rPr lang="en-US" sz="1600" b="0" cap="none" spc="0">
              <a:ln w="0">
                <a:solidFill>
                  <a:srgbClr val="004B19"/>
                </a:solidFill>
              </a:ln>
              <a:solidFill>
                <a:schemeClr val="tx1"/>
              </a:solidFill>
              <a:effectLst>
                <a:outerShdw blurRad="38100" dist="19050" dir="2700000" algn="tl" rotWithShape="0">
                  <a:schemeClr val="dk1">
                    <a:alpha val="40000"/>
                  </a:schemeClr>
                </a:outerShdw>
              </a:effectLst>
              <a:latin typeface="Franklin Gothic Medium Cond" panose="020B0606030402020204" pitchFamily="34" charset="0"/>
            </a:rPr>
            <a:t>20 character</a:t>
          </a:r>
          <a:r>
            <a:rPr lang="en-US" sz="1600" b="0" cap="none" spc="0" baseline="0">
              <a:ln w="0">
                <a:solidFill>
                  <a:srgbClr val="004B19"/>
                </a:solidFill>
              </a:ln>
              <a:solidFill>
                <a:schemeClr val="tx1"/>
              </a:solidFill>
              <a:effectLst>
                <a:outerShdw blurRad="38100" dist="19050" dir="2700000" algn="tl" rotWithShape="0">
                  <a:schemeClr val="dk1">
                    <a:alpha val="40000"/>
                  </a:schemeClr>
                </a:outerShdw>
              </a:effectLst>
              <a:latin typeface="Franklin Gothic Medium Cond" panose="020B0606030402020204" pitchFamily="34" charset="0"/>
            </a:rPr>
            <a:t> refunctions pdf brochure</a:t>
          </a:r>
          <a:endParaRPr lang="en-US" sz="1600" b="0" cap="none" spc="0">
            <a:ln w="0">
              <a:solidFill>
                <a:srgbClr val="004B19"/>
              </a:solidFill>
            </a:ln>
            <a:solidFill>
              <a:schemeClr val="tx1"/>
            </a:solidFill>
            <a:effectLst>
              <a:outerShdw blurRad="38100" dist="19050" dir="2700000" algn="tl" rotWithShape="0">
                <a:schemeClr val="dk1">
                  <a:alpha val="40000"/>
                </a:schemeClr>
              </a:outerShdw>
            </a:effectLst>
            <a:latin typeface="Franklin Gothic Medium Cond" panose="020B0606030402020204" pitchFamily="34" charset="0"/>
          </a:endParaRPr>
        </a:p>
      </xdr:txBody>
    </xdr:sp>
    <xdr:clientData/>
  </xdr:twoCellAnchor>
  <xdr:twoCellAnchor editAs="oneCell">
    <xdr:from>
      <xdr:col>8</xdr:col>
      <xdr:colOff>393701</xdr:colOff>
      <xdr:row>41</xdr:row>
      <xdr:rowOff>689769</xdr:rowOff>
    </xdr:from>
    <xdr:to>
      <xdr:col>13</xdr:col>
      <xdr:colOff>40923</xdr:colOff>
      <xdr:row>43</xdr:row>
      <xdr:rowOff>431800</xdr:rowOff>
    </xdr:to>
    <xdr:pic>
      <xdr:nvPicPr>
        <xdr:cNvPr id="73" name="Picture 72">
          <a:extLst>
            <a:ext uri="{FF2B5EF4-FFF2-40B4-BE49-F238E27FC236}">
              <a16:creationId xmlns:a16="http://schemas.microsoft.com/office/drawing/2014/main" id="{1B9474A3-2C83-DDDB-1CF4-45A08832F6A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4146551" y="22533769"/>
          <a:ext cx="2250722" cy="1266031"/>
        </a:xfrm>
        <a:prstGeom prst="rect">
          <a:avLst/>
        </a:prstGeom>
        <a:ln w="38100">
          <a:solidFill>
            <a:srgbClr val="32FFA5"/>
          </a:solidFill>
        </a:ln>
        <a:effectLst>
          <a:glow rad="101600">
            <a:schemeClr val="accent6">
              <a:satMod val="175000"/>
              <a:alpha val="40000"/>
            </a:schemeClr>
          </a:glow>
          <a:outerShdw blurRad="50800" dist="38100" dir="2700000" algn="tl" rotWithShape="0">
            <a:prstClr val="black">
              <a:alpha val="40000"/>
            </a:prstClr>
          </a:outerShdw>
        </a:effectLst>
        <a:scene3d>
          <a:camera prst="perspectiveContrastingLeftFacing"/>
          <a:lightRig rig="threePt" dir="t"/>
        </a:scene3d>
      </xdr:spPr>
    </xdr:pic>
    <xdr:clientData/>
  </xdr:twoCellAnchor>
  <xdr:twoCellAnchor>
    <xdr:from>
      <xdr:col>0</xdr:col>
      <xdr:colOff>0</xdr:colOff>
      <xdr:row>102</xdr:row>
      <xdr:rowOff>38100</xdr:rowOff>
    </xdr:from>
    <xdr:to>
      <xdr:col>14</xdr:col>
      <xdr:colOff>6350</xdr:colOff>
      <xdr:row>103</xdr:row>
      <xdr:rowOff>50800</xdr:rowOff>
    </xdr:to>
    <xdr:sp macro="" textlink="">
      <xdr:nvSpPr>
        <xdr:cNvPr id="77" name="TextBox 76">
          <a:extLst>
            <a:ext uri="{FF2B5EF4-FFF2-40B4-BE49-F238E27FC236}">
              <a16:creationId xmlns:a16="http://schemas.microsoft.com/office/drawing/2014/main" id="{51177C60-B691-46EA-9E70-74438D25EE6C}"/>
            </a:ext>
          </a:extLst>
        </xdr:cNvPr>
        <xdr:cNvSpPr txBox="1"/>
      </xdr:nvSpPr>
      <xdr:spPr>
        <a:xfrm>
          <a:off x="0" y="50711100"/>
          <a:ext cx="6470650" cy="520700"/>
        </a:xfrm>
        <a:prstGeom prst="rect">
          <a:avLst/>
        </a:prstGeom>
        <a:solidFill>
          <a:srgbClr val="8CFFC8"/>
        </a:solidFill>
        <a:ln w="9525" cmpd="sng">
          <a:solidFill>
            <a:srgbClr val="A55ACD"/>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300" b="1">
              <a:solidFill>
                <a:srgbClr val="007828"/>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You</a:t>
          </a:r>
          <a:r>
            <a:rPr lang="en-US" sz="1300" b="1" baseline="0">
              <a:solidFill>
                <a:srgbClr val="007828"/>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 can help improve this tool. Tell me how this could better serve you. </a:t>
          </a:r>
          <a:endParaRPr lang="en-US" sz="1300" b="1">
            <a:solidFill>
              <a:srgbClr val="007828"/>
            </a:solidFill>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10</xdr:col>
      <xdr:colOff>203200</xdr:colOff>
      <xdr:row>17</xdr:row>
      <xdr:rowOff>50800</xdr:rowOff>
    </xdr:from>
    <xdr:to>
      <xdr:col>13</xdr:col>
      <xdr:colOff>12700</xdr:colOff>
      <xdr:row>19</xdr:row>
      <xdr:rowOff>0</xdr:rowOff>
    </xdr:to>
    <xdr:sp macro="" textlink="">
      <xdr:nvSpPr>
        <xdr:cNvPr id="78" name="Rectangle: Beveled 77">
          <a:hlinkClick xmlns:r="http://schemas.openxmlformats.org/officeDocument/2006/relationships" r:id="rId12"/>
          <a:extLst>
            <a:ext uri="{FF2B5EF4-FFF2-40B4-BE49-F238E27FC236}">
              <a16:creationId xmlns:a16="http://schemas.microsoft.com/office/drawing/2014/main" id="{7AE2D740-A25C-7292-5864-5CFB22923A2F}"/>
            </a:ext>
          </a:extLst>
        </xdr:cNvPr>
        <xdr:cNvSpPr/>
      </xdr:nvSpPr>
      <xdr:spPr>
        <a:xfrm>
          <a:off x="4997450" y="12179300"/>
          <a:ext cx="1371600" cy="457200"/>
        </a:xfrm>
        <a:prstGeom prst="bevel">
          <a:avLst>
            <a:gd name="adj" fmla="val 8275"/>
          </a:avLst>
        </a:prstGeom>
        <a:ln>
          <a:noFill/>
        </a:ln>
        <a:effectLst>
          <a:outerShdw blurRad="50800" dist="38100" dir="2700000" algn="tl"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horzOverflow="clip" lIns="0" tIns="0" rIns="0" bIns="0" rtlCol="0" anchor="ctr"/>
        <a:lstStyle/>
        <a:p>
          <a:pPr algn="ctr"/>
          <a:r>
            <a:rPr lang="en-US" sz="1100" b="1"/>
            <a:t>Click here</a:t>
          </a:r>
          <a:r>
            <a:rPr lang="en-US" sz="1100" b="1" baseline="0"/>
            <a:t> for more instructions online</a:t>
          </a:r>
          <a:endParaRPr lang="en-US" sz="1100" b="1"/>
        </a:p>
      </xdr:txBody>
    </xdr:sp>
    <xdr:clientData/>
  </xdr:twoCellAnchor>
  <xdr:twoCellAnchor>
    <xdr:from>
      <xdr:col>10</xdr:col>
      <xdr:colOff>292100</xdr:colOff>
      <xdr:row>31</xdr:row>
      <xdr:rowOff>12700</xdr:rowOff>
    </xdr:from>
    <xdr:to>
      <xdr:col>13</xdr:col>
      <xdr:colOff>101600</xdr:colOff>
      <xdr:row>32</xdr:row>
      <xdr:rowOff>25400</xdr:rowOff>
    </xdr:to>
    <xdr:sp macro="" textlink="">
      <xdr:nvSpPr>
        <xdr:cNvPr id="79" name="Rectangle: Beveled 78">
          <a:hlinkClick xmlns:r="http://schemas.openxmlformats.org/officeDocument/2006/relationships" r:id="rId13"/>
          <a:extLst>
            <a:ext uri="{FF2B5EF4-FFF2-40B4-BE49-F238E27FC236}">
              <a16:creationId xmlns:a16="http://schemas.microsoft.com/office/drawing/2014/main" id="{81654B22-B22C-2298-4381-95E3FE1D7254}"/>
            </a:ext>
          </a:extLst>
        </xdr:cNvPr>
        <xdr:cNvSpPr/>
      </xdr:nvSpPr>
      <xdr:spPr>
        <a:xfrm>
          <a:off x="5086350" y="17411700"/>
          <a:ext cx="1371600" cy="457200"/>
        </a:xfrm>
        <a:prstGeom prst="bevel">
          <a:avLst>
            <a:gd name="adj" fmla="val 8275"/>
          </a:avLst>
        </a:prstGeom>
        <a:gradFill>
          <a:gsLst>
            <a:gs pos="100000">
              <a:srgbClr val="7030A0"/>
            </a:gs>
            <a:gs pos="2000">
              <a:srgbClr val="A55ACD"/>
            </a:gs>
          </a:gsLst>
        </a:gradFill>
        <a:ln>
          <a:noFill/>
        </a:ln>
        <a:effectLst>
          <a:outerShdw blurRad="50800" dist="38100" dir="2700000" algn="tl"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horzOverflow="clip" lIns="0" tIns="0" rIns="0" bIns="0" rtlCol="0" anchor="ctr"/>
        <a:lstStyle/>
        <a:p>
          <a:pPr algn="ctr"/>
          <a:r>
            <a:rPr lang="en-US" sz="1100" b="1"/>
            <a:t>Click here</a:t>
          </a:r>
          <a:r>
            <a:rPr lang="en-US" sz="1100" b="1" baseline="0"/>
            <a:t> for more instructions online</a:t>
          </a:r>
          <a:endParaRPr lang="en-US" sz="1100" b="1"/>
        </a:p>
      </xdr:txBody>
    </xdr:sp>
    <xdr:clientData/>
  </xdr:twoCellAnchor>
  <xdr:twoCellAnchor>
    <xdr:from>
      <xdr:col>8</xdr:col>
      <xdr:colOff>482600</xdr:colOff>
      <xdr:row>687</xdr:row>
      <xdr:rowOff>95250</xdr:rowOff>
    </xdr:from>
    <xdr:to>
      <xdr:col>11</xdr:col>
      <xdr:colOff>292100</xdr:colOff>
      <xdr:row>690</xdr:row>
      <xdr:rowOff>57150</xdr:rowOff>
    </xdr:to>
    <xdr:sp macro="" textlink="">
      <xdr:nvSpPr>
        <xdr:cNvPr id="80" name="Rectangle: Beveled 79">
          <a:extLst>
            <a:ext uri="{FF2B5EF4-FFF2-40B4-BE49-F238E27FC236}">
              <a16:creationId xmlns:a16="http://schemas.microsoft.com/office/drawing/2014/main" id="{85746F02-F61B-B85B-D1EF-8EEC955CB8B1}"/>
            </a:ext>
          </a:extLst>
        </xdr:cNvPr>
        <xdr:cNvSpPr/>
      </xdr:nvSpPr>
      <xdr:spPr>
        <a:xfrm>
          <a:off x="4235450" y="150520400"/>
          <a:ext cx="1371600" cy="457200"/>
        </a:xfrm>
        <a:prstGeom prst="bevel">
          <a:avLst>
            <a:gd name="adj" fmla="val 8275"/>
          </a:avLst>
        </a:prstGeom>
        <a:ln>
          <a:noFill/>
        </a:ln>
        <a:effectLst>
          <a:outerShdw blurRad="50800" dist="38100" dir="2700000" algn="tl"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horzOverflow="clip" lIns="0" tIns="0" rIns="0" bIns="0" rtlCol="0" anchor="ctr"/>
        <a:lstStyle/>
        <a:p>
          <a:pPr algn="ctr"/>
          <a:r>
            <a:rPr lang="en-US" sz="1100" b="1"/>
            <a:t>Click here</a:t>
          </a:r>
          <a:r>
            <a:rPr lang="en-US" sz="1100" b="1" baseline="0"/>
            <a:t> for more instructions online</a:t>
          </a:r>
          <a:endParaRPr lang="en-US" sz="1100" b="1"/>
        </a:p>
      </xdr:txBody>
    </xdr:sp>
    <xdr:clientData/>
  </xdr:twoCellAnchor>
  <xdr:twoCellAnchor>
    <xdr:from>
      <xdr:col>9</xdr:col>
      <xdr:colOff>298450</xdr:colOff>
      <xdr:row>686</xdr:row>
      <xdr:rowOff>50800</xdr:rowOff>
    </xdr:from>
    <xdr:to>
      <xdr:col>12</xdr:col>
      <xdr:colOff>107950</xdr:colOff>
      <xdr:row>689</xdr:row>
      <xdr:rowOff>12700</xdr:rowOff>
    </xdr:to>
    <xdr:sp macro="" textlink="">
      <xdr:nvSpPr>
        <xdr:cNvPr id="81" name="Rectangle: Beveled 80">
          <a:extLst>
            <a:ext uri="{FF2B5EF4-FFF2-40B4-BE49-F238E27FC236}">
              <a16:creationId xmlns:a16="http://schemas.microsoft.com/office/drawing/2014/main" id="{7857CF7C-A6E1-FF1A-6E8A-EE55ABB1896E}"/>
            </a:ext>
          </a:extLst>
        </xdr:cNvPr>
        <xdr:cNvSpPr/>
      </xdr:nvSpPr>
      <xdr:spPr>
        <a:xfrm>
          <a:off x="4572000" y="150310850"/>
          <a:ext cx="1371600" cy="457200"/>
        </a:xfrm>
        <a:prstGeom prst="bevel">
          <a:avLst>
            <a:gd name="adj" fmla="val 8275"/>
          </a:avLst>
        </a:prstGeom>
        <a:gradFill>
          <a:gsLst>
            <a:gs pos="100000">
              <a:srgbClr val="7030A0"/>
            </a:gs>
            <a:gs pos="2000">
              <a:srgbClr val="A55ACD"/>
            </a:gs>
          </a:gsLst>
        </a:gradFill>
        <a:ln>
          <a:noFill/>
        </a:ln>
        <a:effectLst>
          <a:outerShdw blurRad="50800" dist="38100" dir="2700000" algn="tl" rotWithShape="0">
            <a:prstClr val="black">
              <a:alpha val="40000"/>
            </a:prstClr>
          </a:outerShdw>
        </a:effectLst>
      </xdr:spPr>
      <xdr:style>
        <a:lnRef idx="1">
          <a:schemeClr val="accent6"/>
        </a:lnRef>
        <a:fillRef idx="3">
          <a:schemeClr val="accent6"/>
        </a:fillRef>
        <a:effectRef idx="2">
          <a:schemeClr val="accent6"/>
        </a:effectRef>
        <a:fontRef idx="minor">
          <a:schemeClr val="lt1"/>
        </a:fontRef>
      </xdr:style>
      <xdr:txBody>
        <a:bodyPr vertOverflow="clip" horzOverflow="clip" lIns="0" tIns="0" rIns="0" bIns="0" rtlCol="0" anchor="ctr"/>
        <a:lstStyle/>
        <a:p>
          <a:pPr algn="ctr"/>
          <a:r>
            <a:rPr lang="en-US" sz="1100" b="1"/>
            <a:t>Click here</a:t>
          </a:r>
          <a:r>
            <a:rPr lang="en-US" sz="1100" b="1" baseline="0"/>
            <a:t> for more instructions online</a:t>
          </a:r>
          <a:endParaRPr lang="en-US" sz="1100" b="1"/>
        </a:p>
      </xdr:txBody>
    </xdr:sp>
    <xdr:clientData/>
  </xdr:twoCellAnchor>
  <xdr:twoCellAnchor>
    <xdr:from>
      <xdr:col>0</xdr:col>
      <xdr:colOff>101600</xdr:colOff>
      <xdr:row>0</xdr:row>
      <xdr:rowOff>101600</xdr:rowOff>
    </xdr:from>
    <xdr:to>
      <xdr:col>13</xdr:col>
      <xdr:colOff>6350</xdr:colOff>
      <xdr:row>8</xdr:row>
      <xdr:rowOff>132080</xdr:rowOff>
    </xdr:to>
    <xdr:sp macro="" textlink="">
      <xdr:nvSpPr>
        <xdr:cNvPr id="82" name="Rectangle: Rounded Corners 81">
          <a:extLst>
            <a:ext uri="{FF2B5EF4-FFF2-40B4-BE49-F238E27FC236}">
              <a16:creationId xmlns:a16="http://schemas.microsoft.com/office/drawing/2014/main" id="{F4B90EDE-0410-8820-E858-60FCA44776AE}"/>
            </a:ext>
          </a:extLst>
        </xdr:cNvPr>
        <xdr:cNvSpPr/>
      </xdr:nvSpPr>
      <xdr:spPr>
        <a:xfrm>
          <a:off x="101600" y="101600"/>
          <a:ext cx="6261100" cy="8412480"/>
        </a:xfrm>
        <a:prstGeom prst="roundRect">
          <a:avLst>
            <a:gd name="adj" fmla="val 4688"/>
          </a:avLst>
        </a:prstGeom>
        <a:solidFill>
          <a:srgbClr val="8CFFC8">
            <a:alpha val="1176"/>
          </a:srgbClr>
        </a:solidFill>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311150</xdr:colOff>
      <xdr:row>100</xdr:row>
      <xdr:rowOff>50800</xdr:rowOff>
    </xdr:from>
    <xdr:to>
      <xdr:col>12</xdr:col>
      <xdr:colOff>69850</xdr:colOff>
      <xdr:row>100</xdr:row>
      <xdr:rowOff>508000</xdr:rowOff>
    </xdr:to>
    <xdr:sp macro="" textlink="">
      <xdr:nvSpPr>
        <xdr:cNvPr id="83" name="Rectangle: Rounded Corners 82">
          <a:hlinkClick xmlns:r="http://schemas.openxmlformats.org/officeDocument/2006/relationships" r:id="rId14" tooltip="download 'Personally Responsive' from AnankelogFoundation.org"/>
          <a:extLst>
            <a:ext uri="{FF2B5EF4-FFF2-40B4-BE49-F238E27FC236}">
              <a16:creationId xmlns:a16="http://schemas.microsoft.com/office/drawing/2014/main" id="{93AB699E-D8E1-D743-1E4E-F1638F9E15D2}"/>
            </a:ext>
          </a:extLst>
        </xdr:cNvPr>
        <xdr:cNvSpPr/>
      </xdr:nvSpPr>
      <xdr:spPr>
        <a:xfrm>
          <a:off x="419100" y="49580800"/>
          <a:ext cx="5486400" cy="457200"/>
        </a:xfrm>
        <a:prstGeom prst="roundRect">
          <a:avLst>
            <a:gd name="adj" fmla="val 12500"/>
          </a:avLst>
        </a:prstGeom>
        <a:gradFill flip="none" rotWithShape="1">
          <a:gsLst>
            <a:gs pos="0">
              <a:srgbClr val="007828"/>
            </a:gs>
            <a:gs pos="80000">
              <a:srgbClr val="009637"/>
            </a:gs>
            <a:gs pos="100000">
              <a:srgbClr val="32FFA5"/>
            </a:gs>
          </a:gsLst>
          <a:lin ang="16200000" scaled="1"/>
          <a:tileRect/>
        </a:gradFill>
        <a:effectLst>
          <a:glow rad="50800">
            <a:srgbClr val="004B19"/>
          </a:glow>
        </a:effectLst>
        <a:scene3d>
          <a:camera prst="orthographicFront"/>
          <a:lightRig rig="threePt" dir="t"/>
        </a:scene3d>
        <a:sp3d>
          <a:bevelT prst="angle"/>
        </a:sp3d>
      </xdr:spPr>
      <xdr:style>
        <a:lnRef idx="1">
          <a:schemeClr val="accent6"/>
        </a:lnRef>
        <a:fillRef idx="3">
          <a:schemeClr val="accent6"/>
        </a:fillRef>
        <a:effectRef idx="2">
          <a:schemeClr val="accent6"/>
        </a:effectRef>
        <a:fontRef idx="minor">
          <a:schemeClr val="lt1"/>
        </a:fontRef>
      </xdr:style>
      <xdr:txBody>
        <a:bodyPr vertOverflow="clip" horzOverflow="clip" rtlCol="0" anchor="ctr"/>
        <a:lstStyle/>
        <a:p>
          <a:pPr algn="ctr"/>
          <a:r>
            <a:rPr lang="en-US" sz="1200" b="1">
              <a:effectLst>
                <a:innerShdw blurRad="63500" dist="50800" dir="5400000">
                  <a:prstClr val="black">
                    <a:alpha val="50000"/>
                  </a:prstClr>
                </a:innerShdw>
              </a:effectLst>
              <a:latin typeface="Tahoma" panose="020B0604030504040204" pitchFamily="34" charset="0"/>
              <a:ea typeface="Tahoma" panose="020B0604030504040204" pitchFamily="34" charset="0"/>
              <a:cs typeface="Tahoma" panose="020B0604030504040204" pitchFamily="34" charset="0"/>
            </a:rPr>
            <a:t>DOWNLOAD YOUR OWN FREE 'PERSONALLY RESPONSIVE' TOOL</a:t>
          </a:r>
        </a:p>
      </xdr:txBody>
    </xdr:sp>
    <xdr:clientData/>
  </xdr:twoCellAnchor>
  <xdr:twoCellAnchor editAs="oneCell">
    <xdr:from>
      <xdr:col>6</xdr:col>
      <xdr:colOff>501650</xdr:colOff>
      <xdr:row>21</xdr:row>
      <xdr:rowOff>50800</xdr:rowOff>
    </xdr:from>
    <xdr:to>
      <xdr:col>13</xdr:col>
      <xdr:colOff>57150</xdr:colOff>
      <xdr:row>27</xdr:row>
      <xdr:rowOff>88900</xdr:rowOff>
    </xdr:to>
    <xdr:pic>
      <xdr:nvPicPr>
        <xdr:cNvPr id="12" name="ABC PNP">
          <a:extLst>
            <a:ext uri="{FF2B5EF4-FFF2-40B4-BE49-F238E27FC236}">
              <a16:creationId xmlns:a16="http://schemas.microsoft.com/office/drawing/2014/main" id="{6C0BCABC-0133-2EAB-25DC-B47EA520CF84}"/>
            </a:ext>
          </a:extLst>
        </xdr:cNvPr>
        <xdr:cNvPicPr>
          <a:picLocks/>
        </xdr:cNvPicPr>
      </xdr:nvPicPr>
      <xdr:blipFill rotWithShape="1">
        <a:blip xmlns:r="http://schemas.openxmlformats.org/officeDocument/2006/relationships" r:embed="rId15"/>
        <a:srcRect l="9722" t="7829" r="6151" b="6313"/>
        <a:stretch/>
      </xdr:blipFill>
      <xdr:spPr>
        <a:xfrm>
          <a:off x="3213100" y="13258800"/>
          <a:ext cx="3200400" cy="251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266700</xdr:colOff>
      <xdr:row>0</xdr:row>
      <xdr:rowOff>69850</xdr:rowOff>
    </xdr:from>
    <xdr:to>
      <xdr:col>13</xdr:col>
      <xdr:colOff>12700</xdr:colOff>
      <xdr:row>2</xdr:row>
      <xdr:rowOff>234950</xdr:rowOff>
    </xdr:to>
    <xdr:sp macro="" textlink="">
      <xdr:nvSpPr>
        <xdr:cNvPr id="3" name="TextBox 2">
          <a:extLst>
            <a:ext uri="{FF2B5EF4-FFF2-40B4-BE49-F238E27FC236}">
              <a16:creationId xmlns:a16="http://schemas.microsoft.com/office/drawing/2014/main" id="{720BD968-45C0-422A-89F1-69958458CAF2}"/>
            </a:ext>
          </a:extLst>
        </xdr:cNvPr>
        <xdr:cNvSpPr txBox="1"/>
      </xdr:nvSpPr>
      <xdr:spPr>
        <a:xfrm>
          <a:off x="4540250" y="69850"/>
          <a:ext cx="1828800" cy="1371600"/>
        </a:xfrm>
        <a:prstGeom prst="rect">
          <a:avLst/>
        </a:prstGeom>
        <a:solidFill>
          <a:srgbClr val="32FFA5"/>
        </a:solidFill>
        <a:ln w="9525" cmpd="sng">
          <a:noFill/>
        </a:ln>
        <a:effectLst>
          <a:innerShdw blurRad="114300">
            <a:prstClr val="black"/>
          </a:inn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Summary</a:t>
          </a:r>
          <a:r>
            <a:rPr lang="en-US" sz="1200" b="1" baseline="0"/>
            <a:t> steps</a:t>
          </a:r>
          <a:endParaRPr lang="en-US" sz="1200" b="1"/>
        </a:p>
        <a:p>
          <a:r>
            <a:rPr lang="en-US" sz="1100"/>
            <a:t>1.</a:t>
          </a:r>
          <a:r>
            <a:rPr lang="en-US" sz="1100" baseline="0"/>
            <a:t> Go to File.</a:t>
          </a:r>
        </a:p>
        <a:p>
          <a:r>
            <a:rPr lang="en-US" sz="1100" baseline="0"/>
            <a:t>2. Go to Save as.</a:t>
          </a:r>
        </a:p>
        <a:p>
          <a:r>
            <a:rPr lang="en-US" sz="1100" baseline="0"/>
            <a:t>3. Click browse.</a:t>
          </a:r>
        </a:p>
        <a:p>
          <a:r>
            <a:rPr lang="en-US" sz="1100" baseline="0"/>
            <a:t>4. Click on Excel Workbook.</a:t>
          </a:r>
        </a:p>
        <a:p>
          <a:r>
            <a:rPr lang="en-US" sz="1100" baseline="0"/>
            <a:t>5. Select PDF.</a:t>
          </a:r>
        </a:p>
        <a:p>
          <a:r>
            <a:rPr lang="en-US" sz="1100" baseline="0"/>
            <a:t>6. Click save.</a:t>
          </a:r>
        </a:p>
        <a:p>
          <a:endParaRPr lang="en-US" sz="1100"/>
        </a:p>
      </xdr:txBody>
    </xdr:sp>
    <xdr:clientData/>
  </xdr:twoCellAnchor>
  <xdr:twoCellAnchor>
    <xdr:from>
      <xdr:col>0</xdr:col>
      <xdr:colOff>38100</xdr:colOff>
      <xdr:row>10</xdr:row>
      <xdr:rowOff>311150</xdr:rowOff>
    </xdr:from>
    <xdr:to>
      <xdr:col>13</xdr:col>
      <xdr:colOff>82550</xdr:colOff>
      <xdr:row>24</xdr:row>
      <xdr:rowOff>292100</xdr:rowOff>
    </xdr:to>
    <xdr:grpSp>
      <xdr:nvGrpSpPr>
        <xdr:cNvPr id="15" name="Group 14">
          <a:extLst>
            <a:ext uri="{FF2B5EF4-FFF2-40B4-BE49-F238E27FC236}">
              <a16:creationId xmlns:a16="http://schemas.microsoft.com/office/drawing/2014/main" id="{DEAB2BBF-E4CE-6FE0-4959-1BDF2A6BCBE6}"/>
            </a:ext>
          </a:extLst>
        </xdr:cNvPr>
        <xdr:cNvGrpSpPr/>
      </xdr:nvGrpSpPr>
      <xdr:grpSpPr>
        <a:xfrm>
          <a:off x="38100" y="4057650"/>
          <a:ext cx="6400800" cy="4425950"/>
          <a:chOff x="95250" y="3098800"/>
          <a:chExt cx="6400800" cy="4425950"/>
        </a:xfrm>
      </xdr:grpSpPr>
      <xdr:pic>
        <xdr:nvPicPr>
          <xdr:cNvPr id="4" name="Picture 3">
            <a:extLst>
              <a:ext uri="{FF2B5EF4-FFF2-40B4-BE49-F238E27FC236}">
                <a16:creationId xmlns:a16="http://schemas.microsoft.com/office/drawing/2014/main" id="{8D2F72A3-AF78-4310-B106-9FA9258FABB7}"/>
              </a:ext>
            </a:extLst>
          </xdr:cNvPr>
          <xdr:cNvPicPr>
            <a:picLocks noChangeAspect="1"/>
          </xdr:cNvPicPr>
        </xdr:nvPicPr>
        <xdr:blipFill rotWithShape="1">
          <a:blip xmlns:r="http://schemas.openxmlformats.org/officeDocument/2006/relationships" r:embed="rId1"/>
          <a:srcRect b="19607"/>
          <a:stretch/>
        </xdr:blipFill>
        <xdr:spPr>
          <a:xfrm>
            <a:off x="95250" y="3098800"/>
            <a:ext cx="6400800" cy="4425950"/>
          </a:xfrm>
          <a:prstGeom prst="rect">
            <a:avLst/>
          </a:prstGeom>
        </xdr:spPr>
      </xdr:pic>
      <xdr:pic>
        <xdr:nvPicPr>
          <xdr:cNvPr id="6" name="Picture 5">
            <a:extLst>
              <a:ext uri="{FF2B5EF4-FFF2-40B4-BE49-F238E27FC236}">
                <a16:creationId xmlns:a16="http://schemas.microsoft.com/office/drawing/2014/main" id="{3B3AA32F-6B27-5B4C-7915-85F938942AAE}"/>
              </a:ext>
            </a:extLst>
          </xdr:cNvPr>
          <xdr:cNvPicPr>
            <a:picLocks noChangeAspect="1"/>
          </xdr:cNvPicPr>
        </xdr:nvPicPr>
        <xdr:blipFill>
          <a:blip xmlns:r="http://schemas.openxmlformats.org/officeDocument/2006/relationships" r:embed="rId2"/>
          <a:stretch>
            <a:fillRect/>
          </a:stretch>
        </xdr:blipFill>
        <xdr:spPr>
          <a:xfrm>
            <a:off x="408931" y="3635042"/>
            <a:ext cx="114415" cy="274320"/>
          </a:xfrm>
          <a:prstGeom prst="rect">
            <a:avLst/>
          </a:prstGeom>
        </xdr:spPr>
      </xdr:pic>
    </xdr:grpSp>
    <xdr:clientData/>
  </xdr:twoCellAnchor>
  <xdr:twoCellAnchor>
    <xdr:from>
      <xdr:col>0</xdr:col>
      <xdr:colOff>31750</xdr:colOff>
      <xdr:row>82</xdr:row>
      <xdr:rowOff>31751</xdr:rowOff>
    </xdr:from>
    <xdr:to>
      <xdr:col>13</xdr:col>
      <xdr:colOff>76200</xdr:colOff>
      <xdr:row>91</xdr:row>
      <xdr:rowOff>181176</xdr:rowOff>
    </xdr:to>
    <xdr:grpSp>
      <xdr:nvGrpSpPr>
        <xdr:cNvPr id="23" name="Group 22">
          <a:extLst>
            <a:ext uri="{FF2B5EF4-FFF2-40B4-BE49-F238E27FC236}">
              <a16:creationId xmlns:a16="http://schemas.microsoft.com/office/drawing/2014/main" id="{E3F60EB1-5D1C-0B89-E9C8-FE55CB37D1BD}"/>
            </a:ext>
          </a:extLst>
        </xdr:cNvPr>
        <xdr:cNvGrpSpPr/>
      </xdr:nvGrpSpPr>
      <xdr:grpSpPr>
        <a:xfrm>
          <a:off x="31750" y="26574751"/>
          <a:ext cx="6400800" cy="3006925"/>
          <a:chOff x="107950" y="25527001"/>
          <a:chExt cx="6400800" cy="3006925"/>
        </a:xfrm>
      </xdr:grpSpPr>
      <xdr:pic>
        <xdr:nvPicPr>
          <xdr:cNvPr id="20" name="Picture 19">
            <a:extLst>
              <a:ext uri="{FF2B5EF4-FFF2-40B4-BE49-F238E27FC236}">
                <a16:creationId xmlns:a16="http://schemas.microsoft.com/office/drawing/2014/main" id="{9670198A-6400-43C4-AC65-C223D1F92FE6}"/>
              </a:ext>
            </a:extLst>
          </xdr:cNvPr>
          <xdr:cNvPicPr>
            <a:picLocks noChangeAspect="1"/>
          </xdr:cNvPicPr>
        </xdr:nvPicPr>
        <xdr:blipFill>
          <a:blip xmlns:r="http://schemas.openxmlformats.org/officeDocument/2006/relationships" r:embed="rId3"/>
          <a:stretch>
            <a:fillRect/>
          </a:stretch>
        </xdr:blipFill>
        <xdr:spPr>
          <a:xfrm>
            <a:off x="107950" y="25527001"/>
            <a:ext cx="6400800" cy="3006925"/>
          </a:xfrm>
          <a:prstGeom prst="rect">
            <a:avLst/>
          </a:prstGeom>
        </xdr:spPr>
      </xdr:pic>
      <xdr:pic>
        <xdr:nvPicPr>
          <xdr:cNvPr id="9" name="Picture 8">
            <a:extLst>
              <a:ext uri="{FF2B5EF4-FFF2-40B4-BE49-F238E27FC236}">
                <a16:creationId xmlns:a16="http://schemas.microsoft.com/office/drawing/2014/main" id="{5A151B6A-5613-58BD-0874-941799D293F4}"/>
              </a:ext>
            </a:extLst>
          </xdr:cNvPr>
          <xdr:cNvPicPr>
            <a:picLocks noChangeAspect="1"/>
          </xdr:cNvPicPr>
        </xdr:nvPicPr>
        <xdr:blipFill>
          <a:blip xmlns:r="http://schemas.openxmlformats.org/officeDocument/2006/relationships" r:embed="rId2"/>
          <a:stretch>
            <a:fillRect/>
          </a:stretch>
        </xdr:blipFill>
        <xdr:spPr>
          <a:xfrm>
            <a:off x="1704331" y="27542792"/>
            <a:ext cx="114415" cy="274320"/>
          </a:xfrm>
          <a:prstGeom prst="rect">
            <a:avLst/>
          </a:prstGeom>
        </xdr:spPr>
      </xdr:pic>
    </xdr:grpSp>
    <xdr:clientData/>
  </xdr:twoCellAnchor>
  <xdr:twoCellAnchor>
    <xdr:from>
      <xdr:col>0</xdr:col>
      <xdr:colOff>38100</xdr:colOff>
      <xdr:row>122</xdr:row>
      <xdr:rowOff>120650</xdr:rowOff>
    </xdr:from>
    <xdr:to>
      <xdr:col>13</xdr:col>
      <xdr:colOff>82550</xdr:colOff>
      <xdr:row>132</xdr:row>
      <xdr:rowOff>297815</xdr:rowOff>
    </xdr:to>
    <xdr:grpSp>
      <xdr:nvGrpSpPr>
        <xdr:cNvPr id="30" name="Group 29">
          <a:extLst>
            <a:ext uri="{FF2B5EF4-FFF2-40B4-BE49-F238E27FC236}">
              <a16:creationId xmlns:a16="http://schemas.microsoft.com/office/drawing/2014/main" id="{03235B5D-B3CE-0F3C-1F81-9880C42084F9}"/>
            </a:ext>
          </a:extLst>
        </xdr:cNvPr>
        <xdr:cNvGrpSpPr/>
      </xdr:nvGrpSpPr>
      <xdr:grpSpPr>
        <a:xfrm>
          <a:off x="38100" y="39363650"/>
          <a:ext cx="6400800" cy="3352165"/>
          <a:chOff x="38100" y="39363650"/>
          <a:chExt cx="6400800" cy="3352165"/>
        </a:xfrm>
      </xdr:grpSpPr>
      <xdr:grpSp>
        <xdr:nvGrpSpPr>
          <xdr:cNvPr id="28" name="Group 27">
            <a:extLst>
              <a:ext uri="{FF2B5EF4-FFF2-40B4-BE49-F238E27FC236}">
                <a16:creationId xmlns:a16="http://schemas.microsoft.com/office/drawing/2014/main" id="{F1CFEBA4-8F2A-30F0-C26B-4DF77E87F433}"/>
              </a:ext>
            </a:extLst>
          </xdr:cNvPr>
          <xdr:cNvGrpSpPr/>
        </xdr:nvGrpSpPr>
        <xdr:grpSpPr>
          <a:xfrm>
            <a:off x="38100" y="39363650"/>
            <a:ext cx="6400800" cy="3352165"/>
            <a:chOff x="44450" y="40354250"/>
            <a:chExt cx="6400800" cy="3352165"/>
          </a:xfrm>
        </xdr:grpSpPr>
        <xdr:pic>
          <xdr:nvPicPr>
            <xdr:cNvPr id="27" name="Picture 26">
              <a:extLst>
                <a:ext uri="{FF2B5EF4-FFF2-40B4-BE49-F238E27FC236}">
                  <a16:creationId xmlns:a16="http://schemas.microsoft.com/office/drawing/2014/main" id="{749D1935-E88E-4AAF-9F3C-5FAA1CD03CF6}"/>
                </a:ext>
              </a:extLst>
            </xdr:cNvPr>
            <xdr:cNvPicPr>
              <a:picLocks noChangeAspect="1"/>
            </xdr:cNvPicPr>
          </xdr:nvPicPr>
          <xdr:blipFill>
            <a:blip xmlns:r="http://schemas.openxmlformats.org/officeDocument/2006/relationships" r:embed="rId4"/>
            <a:stretch>
              <a:fillRect/>
            </a:stretch>
          </xdr:blipFill>
          <xdr:spPr>
            <a:xfrm>
              <a:off x="44450" y="40354250"/>
              <a:ext cx="6400800" cy="3352165"/>
            </a:xfrm>
            <a:prstGeom prst="rect">
              <a:avLst/>
            </a:prstGeom>
          </xdr:spPr>
        </xdr:pic>
        <xdr:pic>
          <xdr:nvPicPr>
            <xdr:cNvPr id="11" name="Picture 10">
              <a:extLst>
                <a:ext uri="{FF2B5EF4-FFF2-40B4-BE49-F238E27FC236}">
                  <a16:creationId xmlns:a16="http://schemas.microsoft.com/office/drawing/2014/main" id="{223CCE67-6E2A-9643-215F-C4DED54CC7F9}"/>
                </a:ext>
              </a:extLst>
            </xdr:cNvPr>
            <xdr:cNvPicPr>
              <a:picLocks noChangeAspect="1"/>
            </xdr:cNvPicPr>
          </xdr:nvPicPr>
          <xdr:blipFill>
            <a:blip xmlns:r="http://schemas.openxmlformats.org/officeDocument/2006/relationships" r:embed="rId2"/>
            <a:stretch>
              <a:fillRect/>
            </a:stretch>
          </xdr:blipFill>
          <xdr:spPr>
            <a:xfrm>
              <a:off x="1266181" y="42744692"/>
              <a:ext cx="114415" cy="274320"/>
            </a:xfrm>
            <a:prstGeom prst="rect">
              <a:avLst/>
            </a:prstGeom>
          </xdr:spPr>
        </xdr:pic>
      </xdr:grpSp>
      <xdr:pic>
        <xdr:nvPicPr>
          <xdr:cNvPr id="29" name="Picture 28">
            <a:extLst>
              <a:ext uri="{FF2B5EF4-FFF2-40B4-BE49-F238E27FC236}">
                <a16:creationId xmlns:a16="http://schemas.microsoft.com/office/drawing/2014/main" id="{9CF387B5-1801-71E3-CDCB-6098F910BCD7}"/>
              </a:ext>
            </a:extLst>
          </xdr:cNvPr>
          <xdr:cNvPicPr>
            <a:picLocks noChangeAspect="1"/>
          </xdr:cNvPicPr>
        </xdr:nvPicPr>
        <xdr:blipFill rotWithShape="1">
          <a:blip xmlns:r="http://schemas.openxmlformats.org/officeDocument/2006/relationships" r:embed="rId5"/>
          <a:srcRect l="2447" t="6909" r="1147" b="44387"/>
          <a:stretch/>
        </xdr:blipFill>
        <xdr:spPr>
          <a:xfrm>
            <a:off x="1833217" y="39890700"/>
            <a:ext cx="4288183" cy="2813050"/>
          </a:xfrm>
          <a:prstGeom prst="rect">
            <a:avLst/>
          </a:prstGeom>
        </xdr:spPr>
      </xdr:pic>
    </xdr:grpSp>
    <xdr:clientData/>
  </xdr:twoCellAnchor>
  <xdr:twoCellAnchor>
    <xdr:from>
      <xdr:col>0</xdr:col>
      <xdr:colOff>25400</xdr:colOff>
      <xdr:row>108</xdr:row>
      <xdr:rowOff>25400</xdr:rowOff>
    </xdr:from>
    <xdr:to>
      <xdr:col>13</xdr:col>
      <xdr:colOff>69850</xdr:colOff>
      <xdr:row>119</xdr:row>
      <xdr:rowOff>181912</xdr:rowOff>
    </xdr:to>
    <xdr:grpSp>
      <xdr:nvGrpSpPr>
        <xdr:cNvPr id="24" name="Group 23">
          <a:extLst>
            <a:ext uri="{FF2B5EF4-FFF2-40B4-BE49-F238E27FC236}">
              <a16:creationId xmlns:a16="http://schemas.microsoft.com/office/drawing/2014/main" id="{566012C6-E1F7-AD0E-5FD5-90D7E659F9B4}"/>
            </a:ext>
          </a:extLst>
        </xdr:cNvPr>
        <xdr:cNvGrpSpPr/>
      </xdr:nvGrpSpPr>
      <xdr:grpSpPr>
        <a:xfrm>
          <a:off x="25400" y="34823400"/>
          <a:ext cx="6400800" cy="3649012"/>
          <a:chOff x="107950" y="35369500"/>
          <a:chExt cx="6400800" cy="3649012"/>
        </a:xfrm>
      </xdr:grpSpPr>
      <xdr:pic>
        <xdr:nvPicPr>
          <xdr:cNvPr id="22" name="Picture 21">
            <a:extLst>
              <a:ext uri="{FF2B5EF4-FFF2-40B4-BE49-F238E27FC236}">
                <a16:creationId xmlns:a16="http://schemas.microsoft.com/office/drawing/2014/main" id="{1DEBDB77-5585-4C9F-808F-7F6F9F170826}"/>
              </a:ext>
            </a:extLst>
          </xdr:cNvPr>
          <xdr:cNvPicPr>
            <a:picLocks noChangeAspect="1"/>
          </xdr:cNvPicPr>
        </xdr:nvPicPr>
        <xdr:blipFill>
          <a:blip xmlns:r="http://schemas.openxmlformats.org/officeDocument/2006/relationships" r:embed="rId6"/>
          <a:stretch>
            <a:fillRect/>
          </a:stretch>
        </xdr:blipFill>
        <xdr:spPr>
          <a:xfrm>
            <a:off x="107950" y="35369500"/>
            <a:ext cx="6400800" cy="3528698"/>
          </a:xfrm>
          <a:prstGeom prst="rect">
            <a:avLst/>
          </a:prstGeom>
        </xdr:spPr>
      </xdr:pic>
      <xdr:pic>
        <xdr:nvPicPr>
          <xdr:cNvPr id="12" name="Picture 11">
            <a:extLst>
              <a:ext uri="{FF2B5EF4-FFF2-40B4-BE49-F238E27FC236}">
                <a16:creationId xmlns:a16="http://schemas.microsoft.com/office/drawing/2014/main" id="{341FE9F6-3BD9-4BD8-EAAF-C147AD189214}"/>
              </a:ext>
            </a:extLst>
          </xdr:cNvPr>
          <xdr:cNvPicPr>
            <a:picLocks noChangeAspect="1"/>
          </xdr:cNvPicPr>
        </xdr:nvPicPr>
        <xdr:blipFill>
          <a:blip xmlns:r="http://schemas.openxmlformats.org/officeDocument/2006/relationships" r:embed="rId2"/>
          <a:stretch>
            <a:fillRect/>
          </a:stretch>
        </xdr:blipFill>
        <xdr:spPr>
          <a:xfrm>
            <a:off x="5679431" y="38744192"/>
            <a:ext cx="114415" cy="274320"/>
          </a:xfrm>
          <a:prstGeom prst="rect">
            <a:avLst/>
          </a:prstGeom>
        </xdr:spPr>
      </xdr:pic>
    </xdr:grpSp>
    <xdr:clientData/>
  </xdr:twoCellAnchor>
  <xdr:twoCellAnchor>
    <xdr:from>
      <xdr:col>1</xdr:col>
      <xdr:colOff>0</xdr:colOff>
      <xdr:row>55</xdr:row>
      <xdr:rowOff>1</xdr:rowOff>
    </xdr:from>
    <xdr:to>
      <xdr:col>10</xdr:col>
      <xdr:colOff>505302</xdr:colOff>
      <xdr:row>74</xdr:row>
      <xdr:rowOff>260351</xdr:rowOff>
    </xdr:to>
    <xdr:grpSp>
      <xdr:nvGrpSpPr>
        <xdr:cNvPr id="19" name="Group 18">
          <a:extLst>
            <a:ext uri="{FF2B5EF4-FFF2-40B4-BE49-F238E27FC236}">
              <a16:creationId xmlns:a16="http://schemas.microsoft.com/office/drawing/2014/main" id="{F2047640-314C-D1D6-03BB-6C01ADCFFFCE}"/>
            </a:ext>
          </a:extLst>
        </xdr:cNvPr>
        <xdr:cNvGrpSpPr/>
      </xdr:nvGrpSpPr>
      <xdr:grpSpPr>
        <a:xfrm>
          <a:off x="107950" y="18034001"/>
          <a:ext cx="5191602" cy="6292850"/>
          <a:chOff x="107950" y="17589501"/>
          <a:chExt cx="5191602" cy="6292850"/>
        </a:xfrm>
      </xdr:grpSpPr>
      <xdr:pic>
        <xdr:nvPicPr>
          <xdr:cNvPr id="18" name="Picture 17">
            <a:extLst>
              <a:ext uri="{FF2B5EF4-FFF2-40B4-BE49-F238E27FC236}">
                <a16:creationId xmlns:a16="http://schemas.microsoft.com/office/drawing/2014/main" id="{27C639CF-3CB6-48FD-A7C1-33CBD6C96249}"/>
              </a:ext>
            </a:extLst>
          </xdr:cNvPr>
          <xdr:cNvPicPr>
            <a:picLocks noChangeAspect="1"/>
          </xdr:cNvPicPr>
        </xdr:nvPicPr>
        <xdr:blipFill>
          <a:blip xmlns:r="http://schemas.openxmlformats.org/officeDocument/2006/relationships" r:embed="rId7"/>
          <a:stretch>
            <a:fillRect/>
          </a:stretch>
        </xdr:blipFill>
        <xdr:spPr>
          <a:xfrm>
            <a:off x="107950" y="17589501"/>
            <a:ext cx="5191602" cy="6292850"/>
          </a:xfrm>
          <a:prstGeom prst="rect">
            <a:avLst/>
          </a:prstGeom>
        </xdr:spPr>
      </xdr:pic>
      <xdr:pic>
        <xdr:nvPicPr>
          <xdr:cNvPr id="13" name="Picture 12">
            <a:extLst>
              <a:ext uri="{FF2B5EF4-FFF2-40B4-BE49-F238E27FC236}">
                <a16:creationId xmlns:a16="http://schemas.microsoft.com/office/drawing/2014/main" id="{2F203128-CA57-44A6-72CE-59BBE8A27164}"/>
              </a:ext>
            </a:extLst>
          </xdr:cNvPr>
          <xdr:cNvPicPr>
            <a:picLocks noChangeAspect="1"/>
          </xdr:cNvPicPr>
        </xdr:nvPicPr>
        <xdr:blipFill>
          <a:blip xmlns:r="http://schemas.openxmlformats.org/officeDocument/2006/relationships" r:embed="rId2"/>
          <a:stretch>
            <a:fillRect/>
          </a:stretch>
        </xdr:blipFill>
        <xdr:spPr>
          <a:xfrm>
            <a:off x="2923531" y="21484892"/>
            <a:ext cx="114415" cy="274320"/>
          </a:xfrm>
          <a:prstGeom prst="rect">
            <a:avLst/>
          </a:prstGeom>
        </xdr:spPr>
      </xdr:pic>
    </xdr:grpSp>
    <xdr:clientData/>
  </xdr:twoCellAnchor>
  <xdr:twoCellAnchor>
    <xdr:from>
      <xdr:col>1</xdr:col>
      <xdr:colOff>0</xdr:colOff>
      <xdr:row>28</xdr:row>
      <xdr:rowOff>0</xdr:rowOff>
    </xdr:from>
    <xdr:to>
      <xdr:col>7</xdr:col>
      <xdr:colOff>508455</xdr:colOff>
      <xdr:row>44</xdr:row>
      <xdr:rowOff>273050</xdr:rowOff>
    </xdr:to>
    <xdr:grpSp>
      <xdr:nvGrpSpPr>
        <xdr:cNvPr id="17" name="Group 16">
          <a:extLst>
            <a:ext uri="{FF2B5EF4-FFF2-40B4-BE49-F238E27FC236}">
              <a16:creationId xmlns:a16="http://schemas.microsoft.com/office/drawing/2014/main" id="{9D23A723-884F-6506-E2A3-1106F64FE106}"/>
            </a:ext>
          </a:extLst>
        </xdr:cNvPr>
        <xdr:cNvGrpSpPr/>
      </xdr:nvGrpSpPr>
      <xdr:grpSpPr>
        <a:xfrm>
          <a:off x="107950" y="9461500"/>
          <a:ext cx="3632655" cy="5353050"/>
          <a:chOff x="107950" y="10604500"/>
          <a:chExt cx="3632655" cy="5353050"/>
        </a:xfrm>
      </xdr:grpSpPr>
      <xdr:pic>
        <xdr:nvPicPr>
          <xdr:cNvPr id="16" name="Picture 15">
            <a:extLst>
              <a:ext uri="{FF2B5EF4-FFF2-40B4-BE49-F238E27FC236}">
                <a16:creationId xmlns:a16="http://schemas.microsoft.com/office/drawing/2014/main" id="{D5F1C5F2-4C6A-4D78-90BE-BBC277CDA7FE}"/>
              </a:ext>
            </a:extLst>
          </xdr:cNvPr>
          <xdr:cNvPicPr>
            <a:picLocks noChangeAspect="1"/>
          </xdr:cNvPicPr>
        </xdr:nvPicPr>
        <xdr:blipFill>
          <a:blip xmlns:r="http://schemas.openxmlformats.org/officeDocument/2006/relationships" r:embed="rId8"/>
          <a:stretch>
            <a:fillRect/>
          </a:stretch>
        </xdr:blipFill>
        <xdr:spPr>
          <a:xfrm>
            <a:off x="107950" y="10604500"/>
            <a:ext cx="3632655" cy="5353050"/>
          </a:xfrm>
          <a:prstGeom prst="rect">
            <a:avLst/>
          </a:prstGeom>
        </xdr:spPr>
      </xdr:pic>
      <xdr:pic>
        <xdr:nvPicPr>
          <xdr:cNvPr id="14" name="Picture 13">
            <a:extLst>
              <a:ext uri="{FF2B5EF4-FFF2-40B4-BE49-F238E27FC236}">
                <a16:creationId xmlns:a16="http://schemas.microsoft.com/office/drawing/2014/main" id="{B8693CEC-D760-1749-B603-C27268740764}"/>
              </a:ext>
            </a:extLst>
          </xdr:cNvPr>
          <xdr:cNvPicPr>
            <a:picLocks noChangeAspect="1"/>
          </xdr:cNvPicPr>
        </xdr:nvPicPr>
        <xdr:blipFill>
          <a:blip xmlns:r="http://schemas.openxmlformats.org/officeDocument/2006/relationships" r:embed="rId2"/>
          <a:stretch>
            <a:fillRect/>
          </a:stretch>
        </xdr:blipFill>
        <xdr:spPr>
          <a:xfrm>
            <a:off x="980431" y="14106192"/>
            <a:ext cx="114415" cy="274320"/>
          </a:xfrm>
          <a:prstGeom prst="rect">
            <a:avLst/>
          </a:prstGeom>
        </xdr:spPr>
      </xdr:pic>
    </xdr:grpSp>
    <xdr:clientData/>
  </xdr:twoCellAnchor>
  <xdr:twoCellAnchor>
    <xdr:from>
      <xdr:col>0</xdr:col>
      <xdr:colOff>19050</xdr:colOff>
      <xdr:row>95</xdr:row>
      <xdr:rowOff>101600</xdr:rowOff>
    </xdr:from>
    <xdr:to>
      <xdr:col>13</xdr:col>
      <xdr:colOff>63500</xdr:colOff>
      <xdr:row>105</xdr:row>
      <xdr:rowOff>279217</xdr:rowOff>
    </xdr:to>
    <xdr:grpSp>
      <xdr:nvGrpSpPr>
        <xdr:cNvPr id="26" name="Group 25">
          <a:extLst>
            <a:ext uri="{FF2B5EF4-FFF2-40B4-BE49-F238E27FC236}">
              <a16:creationId xmlns:a16="http://schemas.microsoft.com/office/drawing/2014/main" id="{2DD90FDB-278B-B70E-036D-829991A93C93}"/>
            </a:ext>
          </a:extLst>
        </xdr:cNvPr>
        <xdr:cNvGrpSpPr/>
      </xdr:nvGrpSpPr>
      <xdr:grpSpPr>
        <a:xfrm>
          <a:off x="19050" y="30772100"/>
          <a:ext cx="6400800" cy="3352617"/>
          <a:chOff x="107950" y="30289500"/>
          <a:chExt cx="6400800" cy="3352617"/>
        </a:xfrm>
      </xdr:grpSpPr>
      <xdr:pic>
        <xdr:nvPicPr>
          <xdr:cNvPr id="21" name="Picture 20">
            <a:extLst>
              <a:ext uri="{FF2B5EF4-FFF2-40B4-BE49-F238E27FC236}">
                <a16:creationId xmlns:a16="http://schemas.microsoft.com/office/drawing/2014/main" id="{51D95A51-247D-4795-A201-749216985401}"/>
              </a:ext>
            </a:extLst>
          </xdr:cNvPr>
          <xdr:cNvPicPr>
            <a:picLocks noChangeAspect="1"/>
          </xdr:cNvPicPr>
        </xdr:nvPicPr>
        <xdr:blipFill>
          <a:blip xmlns:r="http://schemas.openxmlformats.org/officeDocument/2006/relationships" r:embed="rId9"/>
          <a:stretch>
            <a:fillRect/>
          </a:stretch>
        </xdr:blipFill>
        <xdr:spPr>
          <a:xfrm>
            <a:off x="107950" y="30289500"/>
            <a:ext cx="6400800" cy="3352617"/>
          </a:xfrm>
          <a:prstGeom prst="rect">
            <a:avLst/>
          </a:prstGeom>
        </xdr:spPr>
      </xdr:pic>
      <xdr:pic>
        <xdr:nvPicPr>
          <xdr:cNvPr id="25" name="Picture 24">
            <a:extLst>
              <a:ext uri="{FF2B5EF4-FFF2-40B4-BE49-F238E27FC236}">
                <a16:creationId xmlns:a16="http://schemas.microsoft.com/office/drawing/2014/main" id="{4B86B758-D9EA-ADD1-9323-55284A01A326}"/>
              </a:ext>
            </a:extLst>
          </xdr:cNvPr>
          <xdr:cNvPicPr>
            <a:picLocks noChangeAspect="1"/>
          </xdr:cNvPicPr>
        </xdr:nvPicPr>
        <xdr:blipFill>
          <a:blip xmlns:r="http://schemas.openxmlformats.org/officeDocument/2006/relationships" r:embed="rId2"/>
          <a:stretch>
            <a:fillRect/>
          </a:stretch>
        </xdr:blipFill>
        <xdr:spPr>
          <a:xfrm>
            <a:off x="1450331" y="32724392"/>
            <a:ext cx="114415" cy="27432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anankelogyfoundation.org/post/personally-responsive-recipient-instructions" TargetMode="External"/><Relationship Id="rId7" Type="http://schemas.openxmlformats.org/officeDocument/2006/relationships/vmlDrawing" Target="../drawings/vmlDrawing1.vml"/><Relationship Id="rId2" Type="http://schemas.openxmlformats.org/officeDocument/2006/relationships/hyperlink" Target="https://www.anankelogyfoundation.org/forum/testimonials" TargetMode="External"/><Relationship Id="rId1" Type="http://schemas.openxmlformats.org/officeDocument/2006/relationships/hyperlink" Target="https://anankelogyfoundation.org/need-response/responsivis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nankelogyfoundation.org/post/personally-responsive-sender-instruct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604FC-0BCD-4219-8A9F-319786727F54}">
  <dimension ref="A1:DS900"/>
  <sheetViews>
    <sheetView tabSelected="1" zoomScaleNormal="100" zoomScaleSheetLayoutView="100" workbookViewId="0">
      <selection activeCell="N9" sqref="A1:N9"/>
    </sheetView>
  </sheetViews>
  <sheetFormatPr defaultColWidth="8.81640625" defaultRowHeight="13" x14ac:dyDescent="0.3"/>
  <cols>
    <col min="1" max="1" width="1.54296875" style="50" customWidth="1"/>
    <col min="2" max="7" width="7.453125" style="1" customWidth="1"/>
    <col min="8" max="8" width="7.453125" style="51" customWidth="1"/>
    <col min="9" max="13" width="7.453125" style="1" customWidth="1"/>
    <col min="14" max="14" width="1.54296875" style="50" customWidth="1"/>
    <col min="15" max="15" width="1.54296875" style="1" customWidth="1"/>
    <col min="16" max="27" width="7.453125" style="1" customWidth="1"/>
    <col min="28" max="29" width="1.54296875" style="1" customWidth="1"/>
    <col min="30" max="71" width="8.81640625" style="1" customWidth="1"/>
    <col min="72" max="73" width="15.54296875" style="1" customWidth="1"/>
    <col min="74" max="123" width="8.81640625" style="1" customWidth="1"/>
    <col min="124" max="16384" width="8.81640625" style="1"/>
  </cols>
  <sheetData>
    <row r="1" spans="1:14" ht="45" customHeight="1" x14ac:dyDescent="0.3">
      <c r="A1" s="189"/>
      <c r="B1" s="190"/>
      <c r="C1" s="190"/>
      <c r="D1" s="190"/>
      <c r="E1" s="190"/>
      <c r="F1" s="190"/>
      <c r="G1" s="190"/>
      <c r="H1" s="190"/>
      <c r="I1" s="190"/>
      <c r="J1" s="190"/>
      <c r="K1" s="190"/>
      <c r="L1" s="190"/>
      <c r="M1" s="190"/>
      <c r="N1" s="191"/>
    </row>
    <row r="2" spans="1:14" ht="240" customHeight="1" x14ac:dyDescent="0.3">
      <c r="A2" s="205" t="s">
        <v>281</v>
      </c>
      <c r="B2" s="206"/>
      <c r="C2" s="206"/>
      <c r="D2" s="206"/>
      <c r="E2" s="206"/>
      <c r="F2" s="206"/>
      <c r="G2" s="206"/>
      <c r="H2" s="206"/>
      <c r="I2" s="206"/>
      <c r="J2" s="206"/>
      <c r="K2" s="206"/>
      <c r="L2" s="206"/>
      <c r="M2" s="206"/>
      <c r="N2" s="207"/>
    </row>
    <row r="3" spans="1:14" ht="30" customHeight="1" x14ac:dyDescent="0.3">
      <c r="A3" s="63"/>
      <c r="B3" s="64"/>
      <c r="C3" s="64"/>
      <c r="D3" s="64"/>
      <c r="E3" s="64"/>
      <c r="F3" s="64"/>
      <c r="G3" s="64"/>
      <c r="H3" s="64"/>
      <c r="I3" s="64"/>
      <c r="J3" s="64"/>
      <c r="K3" s="64"/>
      <c r="L3" s="64"/>
      <c r="M3" s="64"/>
      <c r="N3" s="65"/>
    </row>
    <row r="4" spans="1:14" ht="75" customHeight="1" x14ac:dyDescent="0.3">
      <c r="A4" s="63"/>
      <c r="B4" s="64"/>
      <c r="C4" s="64"/>
      <c r="D4" s="208" t="s">
        <v>267</v>
      </c>
      <c r="E4" s="208"/>
      <c r="F4" s="208"/>
      <c r="G4" s="208"/>
      <c r="H4" s="208"/>
      <c r="I4" s="208"/>
      <c r="J4" s="208"/>
      <c r="K4" s="208"/>
      <c r="L4" s="64"/>
      <c r="M4" s="64"/>
      <c r="N4" s="65"/>
    </row>
    <row r="5" spans="1:14" ht="90" customHeight="1" x14ac:dyDescent="0.3">
      <c r="A5" s="63"/>
      <c r="B5" s="209" t="s">
        <v>265</v>
      </c>
      <c r="C5" s="209"/>
      <c r="D5" s="209"/>
      <c r="E5" s="209"/>
      <c r="F5" s="209"/>
      <c r="G5" s="209"/>
      <c r="H5" s="209"/>
      <c r="I5" s="209"/>
      <c r="J5" s="209"/>
      <c r="K5" s="209"/>
      <c r="L5" s="209"/>
      <c r="M5" s="209"/>
      <c r="N5" s="65"/>
    </row>
    <row r="6" spans="1:14" ht="90" customHeight="1" x14ac:dyDescent="0.3">
      <c r="A6" s="63"/>
      <c r="B6" s="210" t="s">
        <v>266</v>
      </c>
      <c r="C6" s="210"/>
      <c r="D6" s="210"/>
      <c r="E6" s="210"/>
      <c r="F6" s="210"/>
      <c r="G6" s="210"/>
      <c r="H6" s="210"/>
      <c r="I6" s="210"/>
      <c r="J6" s="210"/>
      <c r="K6" s="210"/>
      <c r="L6" s="210"/>
      <c r="M6" s="210"/>
      <c r="N6" s="65"/>
    </row>
    <row r="7" spans="1:14" ht="15" customHeight="1" x14ac:dyDescent="0.3">
      <c r="A7" s="63"/>
      <c r="B7" s="73"/>
      <c r="C7" s="73"/>
      <c r="D7" s="73"/>
      <c r="E7" s="73"/>
      <c r="F7" s="73"/>
      <c r="G7" s="73"/>
      <c r="H7" s="73"/>
      <c r="I7" s="73"/>
      <c r="J7" s="73"/>
      <c r="K7" s="73"/>
      <c r="L7" s="73"/>
      <c r="M7" s="73"/>
      <c r="N7" s="65"/>
    </row>
    <row r="8" spans="1:14" ht="75" customHeight="1" x14ac:dyDescent="0.3">
      <c r="A8" s="63"/>
      <c r="B8" s="192" t="s">
        <v>268</v>
      </c>
      <c r="C8" s="192"/>
      <c r="D8" s="192"/>
      <c r="E8" s="192"/>
      <c r="F8" s="192"/>
      <c r="G8" s="192"/>
      <c r="H8" s="192"/>
      <c r="I8" s="192"/>
      <c r="J8" s="192"/>
      <c r="K8" s="192"/>
      <c r="L8" s="192"/>
      <c r="M8" s="192"/>
      <c r="N8" s="65"/>
    </row>
    <row r="9" spans="1:14" ht="20.149999999999999" customHeight="1" x14ac:dyDescent="0.3">
      <c r="A9" s="2" t="s">
        <v>0</v>
      </c>
      <c r="B9" s="3"/>
      <c r="C9" s="3"/>
      <c r="D9" s="3"/>
      <c r="E9" s="3"/>
      <c r="F9" s="3"/>
      <c r="G9" s="3"/>
      <c r="H9" s="3"/>
      <c r="I9" s="3"/>
      <c r="J9" s="3"/>
      <c r="K9" s="3"/>
      <c r="L9" s="3"/>
      <c r="M9" s="3"/>
      <c r="N9" s="4"/>
    </row>
    <row r="10" spans="1:14" ht="45" customHeight="1" x14ac:dyDescent="0.3">
      <c r="A10" s="82"/>
      <c r="B10" s="196" t="s">
        <v>316</v>
      </c>
      <c r="C10" s="196"/>
      <c r="D10" s="196"/>
      <c r="E10" s="196"/>
      <c r="F10" s="196"/>
      <c r="G10" s="196"/>
      <c r="H10" s="196"/>
      <c r="I10" s="196"/>
      <c r="J10" s="196"/>
      <c r="K10" s="196"/>
      <c r="L10" s="196"/>
      <c r="M10" s="196"/>
      <c r="N10" s="83"/>
    </row>
    <row r="11" spans="1:14" ht="60" customHeight="1" x14ac:dyDescent="0.3">
      <c r="A11" s="5"/>
      <c r="B11" s="197" t="s">
        <v>334</v>
      </c>
      <c r="C11" s="197"/>
      <c r="D11" s="197"/>
      <c r="E11" s="197"/>
      <c r="F11" s="197"/>
      <c r="G11" s="197"/>
      <c r="H11" s="197"/>
      <c r="I11" s="197"/>
      <c r="J11" s="197"/>
      <c r="K11" s="197"/>
      <c r="L11" s="197"/>
      <c r="M11" s="197"/>
      <c r="N11" s="6"/>
    </row>
    <row r="12" spans="1:14" ht="60" customHeight="1" x14ac:dyDescent="0.3">
      <c r="A12" s="5"/>
      <c r="B12" s="197" t="s">
        <v>335</v>
      </c>
      <c r="C12" s="197"/>
      <c r="D12" s="197"/>
      <c r="E12" s="197"/>
      <c r="F12" s="197"/>
      <c r="G12" s="197"/>
      <c r="H12" s="197"/>
      <c r="I12" s="197"/>
      <c r="J12" s="197"/>
      <c r="K12" s="197"/>
      <c r="L12" s="197"/>
      <c r="M12" s="197"/>
      <c r="N12" s="6"/>
    </row>
    <row r="13" spans="1:14" ht="35" customHeight="1" x14ac:dyDescent="0.3">
      <c r="A13" s="5"/>
      <c r="B13" s="197" t="s">
        <v>336</v>
      </c>
      <c r="C13" s="197"/>
      <c r="D13" s="197"/>
      <c r="E13" s="197"/>
      <c r="F13" s="197"/>
      <c r="G13" s="197"/>
      <c r="H13" s="197"/>
      <c r="I13" s="197"/>
      <c r="J13" s="197"/>
      <c r="K13" s="197"/>
      <c r="L13" s="197"/>
      <c r="M13" s="197"/>
      <c r="N13" s="6"/>
    </row>
    <row r="14" spans="1:14" ht="10" customHeight="1" thickBot="1" x14ac:dyDescent="0.35">
      <c r="A14" s="5"/>
      <c r="B14" s="182"/>
      <c r="C14" s="182"/>
      <c r="D14" s="182"/>
      <c r="E14" s="182"/>
      <c r="F14" s="182"/>
      <c r="G14" s="182"/>
      <c r="H14" s="182"/>
      <c r="I14" s="182"/>
      <c r="J14" s="182"/>
      <c r="K14" s="182"/>
      <c r="L14" s="182"/>
      <c r="M14" s="182"/>
      <c r="N14" s="6"/>
    </row>
    <row r="15" spans="1:14" ht="10" customHeight="1" thickTop="1" thickBot="1" x14ac:dyDescent="0.35">
      <c r="A15" s="5"/>
      <c r="B15" s="103"/>
      <c r="C15" s="104"/>
      <c r="D15" s="104"/>
      <c r="E15" s="104"/>
      <c r="F15" s="104"/>
      <c r="G15" s="104"/>
      <c r="H15" s="104"/>
      <c r="I15" s="104"/>
      <c r="J15" s="104"/>
      <c r="K15" s="104"/>
      <c r="L15" s="104"/>
      <c r="M15" s="105"/>
      <c r="N15" s="6"/>
    </row>
    <row r="16" spans="1:14" ht="25" customHeight="1" thickTop="1" thickBot="1" x14ac:dyDescent="0.35">
      <c r="A16" s="5"/>
      <c r="B16" s="193" t="s">
        <v>237</v>
      </c>
      <c r="C16" s="193"/>
      <c r="D16" s="193"/>
      <c r="E16" s="193"/>
      <c r="F16" s="193"/>
      <c r="G16" s="193"/>
      <c r="H16" s="193" t="s">
        <v>238</v>
      </c>
      <c r="I16" s="193"/>
      <c r="J16" s="193"/>
      <c r="K16" s="193"/>
      <c r="L16" s="193"/>
      <c r="M16" s="193"/>
      <c r="N16" s="6"/>
    </row>
    <row r="17" spans="1:14" ht="30" customHeight="1" thickTop="1" thickBot="1" x14ac:dyDescent="0.35">
      <c r="A17" s="5"/>
      <c r="B17" s="198"/>
      <c r="C17" s="198"/>
      <c r="D17" s="198"/>
      <c r="E17" s="198"/>
      <c r="F17" s="198"/>
      <c r="G17" s="198"/>
      <c r="H17" s="199"/>
      <c r="I17" s="199"/>
      <c r="J17" s="199"/>
      <c r="K17" s="199"/>
      <c r="L17" s="199"/>
      <c r="M17" s="199"/>
      <c r="N17" s="6"/>
    </row>
    <row r="18" spans="1:14" ht="5" customHeight="1" thickTop="1" thickBot="1" x14ac:dyDescent="0.35">
      <c r="A18" s="5"/>
      <c r="B18" s="182"/>
      <c r="C18" s="182"/>
      <c r="D18" s="182"/>
      <c r="E18" s="182"/>
      <c r="F18" s="182"/>
      <c r="G18" s="182"/>
      <c r="H18" s="182"/>
      <c r="I18" s="182"/>
      <c r="J18" s="182"/>
      <c r="K18" s="182"/>
      <c r="L18" s="182"/>
      <c r="M18" s="182"/>
      <c r="N18" s="6"/>
    </row>
    <row r="19" spans="1:14" ht="35" customHeight="1" thickTop="1" thickBot="1" x14ac:dyDescent="0.35">
      <c r="A19" s="5"/>
      <c r="B19" s="200" t="str">
        <f>B608</f>
        <v>Instructions for sender</v>
      </c>
      <c r="C19" s="200"/>
      <c r="D19" s="200"/>
      <c r="E19" s="200"/>
      <c r="F19" s="200"/>
      <c r="G19" s="200"/>
      <c r="H19" s="200"/>
      <c r="I19" s="200"/>
      <c r="J19" s="200"/>
      <c r="K19" s="114"/>
      <c r="L19" s="201" t="s">
        <v>326</v>
      </c>
      <c r="M19" s="202"/>
      <c r="N19" s="6"/>
    </row>
    <row r="20" spans="1:14" ht="10" customHeight="1" thickTop="1" x14ac:dyDescent="0.3">
      <c r="A20" s="5"/>
      <c r="B20" s="182"/>
      <c r="C20" s="182"/>
      <c r="D20" s="182"/>
      <c r="E20" s="182"/>
      <c r="F20" s="182"/>
      <c r="G20" s="182"/>
      <c r="H20" s="182"/>
      <c r="I20" s="182"/>
      <c r="J20" s="182"/>
      <c r="K20" s="182"/>
      <c r="L20" s="182"/>
      <c r="M20" s="182"/>
      <c r="N20" s="6"/>
    </row>
    <row r="21" spans="1:14" ht="35" customHeight="1" x14ac:dyDescent="0.3">
      <c r="A21" s="5"/>
      <c r="B21" s="195" t="s">
        <v>327</v>
      </c>
      <c r="C21" s="195"/>
      <c r="D21" s="195"/>
      <c r="E21" s="195"/>
      <c r="F21" s="195"/>
      <c r="G21" s="195"/>
      <c r="H21" s="195"/>
      <c r="I21" s="195"/>
      <c r="J21" s="195"/>
      <c r="K21" s="195"/>
      <c r="L21" s="195"/>
      <c r="M21" s="195"/>
      <c r="N21" s="6"/>
    </row>
    <row r="22" spans="1:14" ht="20" customHeight="1" x14ac:dyDescent="0.3">
      <c r="A22" s="5"/>
      <c r="B22" s="107" t="s">
        <v>313</v>
      </c>
      <c r="C22" s="107"/>
      <c r="D22" s="107"/>
      <c r="E22" s="107"/>
      <c r="F22" s="107"/>
      <c r="G22" s="107"/>
      <c r="H22" s="106"/>
      <c r="I22" s="106"/>
      <c r="J22" s="106"/>
      <c r="K22" s="106"/>
      <c r="L22" s="106"/>
      <c r="M22" s="106"/>
      <c r="N22" s="6"/>
    </row>
    <row r="23" spans="1:14" ht="45" customHeight="1" x14ac:dyDescent="0.3">
      <c r="A23" s="5"/>
      <c r="B23" s="194" t="s">
        <v>328</v>
      </c>
      <c r="C23" s="194"/>
      <c r="D23" s="194"/>
      <c r="E23" s="194"/>
      <c r="F23" s="194"/>
      <c r="G23" s="194"/>
      <c r="H23" s="106"/>
      <c r="I23" s="106"/>
      <c r="J23" s="106"/>
      <c r="K23" s="106"/>
      <c r="L23" s="106"/>
      <c r="M23" s="106"/>
      <c r="N23" s="6"/>
    </row>
    <row r="24" spans="1:14" ht="20" customHeight="1" x14ac:dyDescent="0.3">
      <c r="A24" s="5"/>
      <c r="B24" s="107" t="s">
        <v>314</v>
      </c>
      <c r="C24" s="107"/>
      <c r="D24" s="107"/>
      <c r="E24" s="107"/>
      <c r="F24" s="107"/>
      <c r="G24" s="107"/>
      <c r="H24" s="106"/>
      <c r="I24" s="106"/>
      <c r="J24" s="106"/>
      <c r="K24" s="106"/>
      <c r="L24" s="106"/>
      <c r="M24" s="106"/>
      <c r="N24" s="6"/>
    </row>
    <row r="25" spans="1:14" ht="45" customHeight="1" x14ac:dyDescent="0.3">
      <c r="A25" s="5"/>
      <c r="B25" s="194" t="s">
        <v>329</v>
      </c>
      <c r="C25" s="194"/>
      <c r="D25" s="194"/>
      <c r="E25" s="194"/>
      <c r="F25" s="194"/>
      <c r="G25" s="194"/>
      <c r="H25" s="106"/>
      <c r="I25" s="106"/>
      <c r="J25" s="106"/>
      <c r="K25" s="106"/>
      <c r="L25" s="106"/>
      <c r="M25" s="106"/>
      <c r="N25" s="6"/>
    </row>
    <row r="26" spans="1:14" ht="20" customHeight="1" x14ac:dyDescent="0.3">
      <c r="A26" s="5"/>
      <c r="B26" s="107" t="s">
        <v>315</v>
      </c>
      <c r="C26" s="107"/>
      <c r="D26" s="107"/>
      <c r="E26" s="107"/>
      <c r="F26" s="107"/>
      <c r="G26" s="107"/>
      <c r="H26" s="106"/>
      <c r="I26" s="106"/>
      <c r="J26" s="106"/>
      <c r="K26" s="106"/>
      <c r="L26" s="106"/>
      <c r="M26" s="106"/>
      <c r="N26" s="6"/>
    </row>
    <row r="27" spans="1:14" ht="45" customHeight="1" x14ac:dyDescent="0.3">
      <c r="A27" s="5"/>
      <c r="B27" s="194" t="s">
        <v>329</v>
      </c>
      <c r="C27" s="194"/>
      <c r="D27" s="194"/>
      <c r="E27" s="194"/>
      <c r="F27" s="194"/>
      <c r="G27" s="194"/>
      <c r="H27" s="106"/>
      <c r="I27" s="106"/>
      <c r="J27" s="106"/>
      <c r="K27" s="106"/>
      <c r="L27" s="106"/>
      <c r="M27" s="106"/>
      <c r="N27" s="6"/>
    </row>
    <row r="28" spans="1:14" ht="20" customHeight="1" x14ac:dyDescent="0.3">
      <c r="A28" s="5"/>
      <c r="B28" s="107" t="s">
        <v>317</v>
      </c>
      <c r="C28" s="107"/>
      <c r="D28" s="107"/>
      <c r="E28" s="107"/>
      <c r="F28" s="107"/>
      <c r="G28" s="107"/>
      <c r="H28" s="107"/>
      <c r="I28" s="107"/>
      <c r="J28" s="107"/>
      <c r="K28" s="107"/>
      <c r="L28" s="107"/>
      <c r="M28" s="107"/>
      <c r="N28" s="6"/>
    </row>
    <row r="29" spans="1:14" ht="35" customHeight="1" x14ac:dyDescent="0.3">
      <c r="A29" s="5"/>
      <c r="B29" s="182" t="str">
        <f>B612</f>
        <v>Apply one of 20 character traits to add depth to your offering. After reading its description, try to apply it to your message to the recipient. This optional step may make all the difference.</v>
      </c>
      <c r="C29" s="182"/>
      <c r="D29" s="182"/>
      <c r="E29" s="182"/>
      <c r="F29" s="182"/>
      <c r="G29" s="182"/>
      <c r="H29" s="182"/>
      <c r="I29" s="182"/>
      <c r="J29" s="182"/>
      <c r="K29" s="182"/>
      <c r="L29" s="182"/>
      <c r="M29" s="182"/>
      <c r="N29" s="6"/>
    </row>
    <row r="30" spans="1:14" ht="35" customHeight="1" x14ac:dyDescent="0.3">
      <c r="A30" s="5"/>
      <c r="B30" s="182" t="s">
        <v>337</v>
      </c>
      <c r="C30" s="182"/>
      <c r="D30" s="182"/>
      <c r="E30" s="182"/>
      <c r="F30" s="182"/>
      <c r="G30" s="182"/>
      <c r="H30" s="182"/>
      <c r="I30" s="182"/>
      <c r="J30" s="182"/>
      <c r="K30" s="182"/>
      <c r="L30" s="182"/>
      <c r="M30" s="182"/>
      <c r="N30" s="6"/>
    </row>
    <row r="31" spans="1:14" ht="5" customHeight="1" thickBot="1" x14ac:dyDescent="0.35">
      <c r="A31" s="84"/>
      <c r="B31" s="85"/>
      <c r="C31" s="85"/>
      <c r="D31" s="85"/>
      <c r="E31" s="85"/>
      <c r="F31" s="85"/>
      <c r="G31" s="85"/>
      <c r="H31" s="85"/>
      <c r="I31" s="85"/>
      <c r="J31" s="85"/>
      <c r="K31" s="85"/>
      <c r="L31" s="109"/>
      <c r="M31" s="109"/>
      <c r="N31" s="86"/>
    </row>
    <row r="32" spans="1:14" ht="35.15" customHeight="1" thickTop="1" thickBot="1" x14ac:dyDescent="0.35">
      <c r="A32" s="79"/>
      <c r="B32" s="186" t="str">
        <f>B615</f>
        <v>Instructions for recipient</v>
      </c>
      <c r="C32" s="186"/>
      <c r="D32" s="186"/>
      <c r="E32" s="186"/>
      <c r="F32" s="186"/>
      <c r="G32" s="186"/>
      <c r="H32" s="186"/>
      <c r="I32" s="186"/>
      <c r="J32" s="186"/>
      <c r="K32" s="186"/>
      <c r="L32" s="187" t="s">
        <v>326</v>
      </c>
      <c r="M32" s="188"/>
      <c r="N32" s="80"/>
    </row>
    <row r="33" spans="1:14" ht="10" customHeight="1" thickTop="1" x14ac:dyDescent="0.3">
      <c r="A33" s="77"/>
      <c r="B33" s="81"/>
      <c r="C33" s="81"/>
      <c r="D33" s="81"/>
      <c r="E33" s="81"/>
      <c r="F33" s="81"/>
      <c r="G33" s="81"/>
      <c r="H33" s="81"/>
      <c r="I33" s="81"/>
      <c r="J33" s="81"/>
      <c r="K33" s="81"/>
      <c r="L33" s="81"/>
      <c r="M33" s="81"/>
      <c r="N33" s="78"/>
    </row>
    <row r="34" spans="1:14" ht="60" customHeight="1" x14ac:dyDescent="0.3">
      <c r="A34" s="68"/>
      <c r="B34" s="143" t="str">
        <f>B618</f>
        <v>Welcome to a new kind of service. You are receiving this because the sender wants to serve you better. While you are under no obligation to respond, you should find it in your best interests to receive this "gift" of humanity.</v>
      </c>
      <c r="C34" s="143"/>
      <c r="D34" s="143"/>
      <c r="E34" s="143"/>
      <c r="F34" s="143"/>
      <c r="G34" s="143"/>
      <c r="H34" s="143"/>
      <c r="I34" s="143"/>
      <c r="J34" s="143"/>
      <c r="K34" s="143"/>
      <c r="L34" s="143"/>
      <c r="M34" s="143"/>
      <c r="N34" s="71"/>
    </row>
    <row r="35" spans="1:14" ht="60" customHeight="1" x14ac:dyDescent="0.3">
      <c r="A35" s="68"/>
      <c r="B35" s="143" t="str">
        <f>B619</f>
        <v>The sender aims to turn over a new leaf, per se. To replace alienation with a better understanding of each other's needs. To improve relations. Thank you for your participation. May you find this a meaningful blessing to your life.</v>
      </c>
      <c r="C35" s="143"/>
      <c r="D35" s="143"/>
      <c r="E35" s="143"/>
      <c r="F35" s="143"/>
      <c r="G35" s="143"/>
      <c r="H35" s="143"/>
      <c r="I35" s="143"/>
      <c r="J35" s="143"/>
      <c r="K35" s="143"/>
      <c r="L35" s="143"/>
      <c r="M35" s="143"/>
      <c r="N35" s="71"/>
    </row>
    <row r="36" spans="1:14" ht="25" customHeight="1" x14ac:dyDescent="0.3">
      <c r="A36" s="68"/>
      <c r="B36" s="113" t="str">
        <f>B622</f>
        <v>The sender wants to know…</v>
      </c>
      <c r="C36" s="75"/>
      <c r="D36" s="75"/>
      <c r="E36" s="75"/>
      <c r="F36" s="75"/>
      <c r="G36" s="75"/>
      <c r="H36" s="75"/>
      <c r="I36" s="75"/>
      <c r="J36" s="75"/>
      <c r="K36" s="75"/>
      <c r="L36" s="75"/>
      <c r="M36" s="75"/>
      <c r="N36" s="71"/>
    </row>
    <row r="37" spans="1:14" ht="35" customHeight="1" x14ac:dyDescent="0.3">
      <c r="A37" s="68"/>
      <c r="B37" s="184" t="s">
        <v>343</v>
      </c>
      <c r="C37" s="184"/>
      <c r="D37" s="184"/>
      <c r="E37" s="184"/>
      <c r="F37" s="184"/>
      <c r="G37" s="184"/>
      <c r="H37" s="184"/>
      <c r="I37" s="184"/>
      <c r="J37" s="184"/>
      <c r="K37" s="184"/>
      <c r="L37" s="184"/>
      <c r="M37" s="184"/>
      <c r="N37" s="71"/>
    </row>
    <row r="38" spans="1:14" ht="45" customHeight="1" x14ac:dyDescent="0.3">
      <c r="A38" s="68"/>
      <c r="B38" s="143" t="str">
        <f>B629</f>
        <v>How well do you think I know what you need of me? Have you been disappointed in my poor response to something you expected of me? Do you find it too awkward to ask me directly?</v>
      </c>
      <c r="C38" s="143"/>
      <c r="D38" s="143"/>
      <c r="E38" s="143"/>
      <c r="F38" s="143"/>
      <c r="G38" s="143"/>
      <c r="H38" s="143"/>
      <c r="I38" s="143"/>
      <c r="J38" s="143"/>
      <c r="K38" s="143"/>
      <c r="L38" s="143"/>
      <c r="M38" s="143"/>
      <c r="N38" s="71"/>
    </row>
    <row r="39" spans="1:14" ht="60" customHeight="1" x14ac:dyDescent="0.3">
      <c r="A39" s="68"/>
      <c r="B39" s="185" t="s">
        <v>355</v>
      </c>
      <c r="C39" s="185"/>
      <c r="D39" s="185"/>
      <c r="E39" s="185"/>
      <c r="F39" s="185"/>
      <c r="G39" s="185"/>
      <c r="H39" s="185"/>
      <c r="I39" s="185"/>
      <c r="J39" s="185"/>
      <c r="K39" s="185"/>
      <c r="L39" s="185"/>
      <c r="M39" s="185"/>
      <c r="N39" s="71"/>
    </row>
    <row r="40" spans="1:14" ht="25" customHeight="1" x14ac:dyDescent="0.3">
      <c r="A40" s="68"/>
      <c r="B40" s="113" t="s">
        <v>332</v>
      </c>
      <c r="C40" s="75"/>
      <c r="D40" s="75"/>
      <c r="E40" s="75"/>
      <c r="F40" s="75"/>
      <c r="G40" s="75"/>
      <c r="H40" s="75"/>
      <c r="I40" s="75"/>
      <c r="J40" s="75"/>
      <c r="K40" s="75"/>
      <c r="L40" s="75"/>
      <c r="M40" s="75"/>
      <c r="N40" s="71"/>
    </row>
    <row r="41" spans="1:14" ht="35" customHeight="1" x14ac:dyDescent="0.3">
      <c r="A41" s="68"/>
      <c r="B41" s="184" t="s">
        <v>331</v>
      </c>
      <c r="C41" s="184"/>
      <c r="D41" s="184"/>
      <c r="E41" s="184"/>
      <c r="F41" s="184"/>
      <c r="G41" s="184"/>
      <c r="H41" s="184"/>
      <c r="I41" s="184"/>
      <c r="J41" s="184"/>
      <c r="K41" s="184"/>
      <c r="L41" s="184"/>
      <c r="M41" s="184"/>
      <c r="N41" s="71"/>
    </row>
    <row r="42" spans="1:14" ht="60" customHeight="1" x14ac:dyDescent="0.3">
      <c r="A42" s="68"/>
      <c r="B42" s="185" t="s">
        <v>333</v>
      </c>
      <c r="C42" s="185"/>
      <c r="D42" s="185"/>
      <c r="E42" s="185"/>
      <c r="F42" s="185"/>
      <c r="G42" s="185"/>
      <c r="H42" s="185"/>
      <c r="I42" s="185"/>
      <c r="J42" s="185"/>
      <c r="K42" s="185"/>
      <c r="L42" s="185"/>
      <c r="M42" s="185"/>
      <c r="N42" s="71"/>
    </row>
    <row r="43" spans="1:14" ht="60" customHeight="1" x14ac:dyDescent="0.3">
      <c r="A43" s="68"/>
      <c r="B43" s="185" t="s">
        <v>351</v>
      </c>
      <c r="C43" s="185"/>
      <c r="D43" s="185"/>
      <c r="E43" s="185"/>
      <c r="F43" s="185"/>
      <c r="G43" s="185"/>
      <c r="H43" s="185"/>
      <c r="I43" s="185"/>
      <c r="J43" s="115"/>
      <c r="K43" s="115"/>
      <c r="L43" s="115"/>
      <c r="M43" s="115"/>
      <c r="N43" s="71"/>
    </row>
    <row r="44" spans="1:14" ht="40" customHeight="1" x14ac:dyDescent="0.3">
      <c r="A44" s="68"/>
      <c r="B44" s="185" t="s">
        <v>352</v>
      </c>
      <c r="C44" s="185"/>
      <c r="D44" s="185"/>
      <c r="E44" s="185"/>
      <c r="F44" s="185"/>
      <c r="G44" s="185"/>
      <c r="H44" s="185"/>
      <c r="I44" s="185"/>
      <c r="J44" s="115"/>
      <c r="K44" s="115"/>
      <c r="L44" s="115"/>
      <c r="M44" s="115"/>
      <c r="N44" s="71"/>
    </row>
    <row r="45" spans="1:14" ht="55" customHeight="1" x14ac:dyDescent="0.3">
      <c r="A45" s="68"/>
      <c r="B45" s="185" t="s">
        <v>354</v>
      </c>
      <c r="C45" s="185"/>
      <c r="D45" s="185"/>
      <c r="E45" s="185"/>
      <c r="F45" s="185"/>
      <c r="G45" s="185"/>
      <c r="H45" s="185"/>
      <c r="I45" s="185"/>
      <c r="J45" s="185"/>
      <c r="K45" s="185"/>
      <c r="L45" s="115"/>
      <c r="M45" s="115"/>
      <c r="N45" s="71"/>
    </row>
    <row r="46" spans="1:14" ht="60" customHeight="1" x14ac:dyDescent="0.3">
      <c r="A46" s="68"/>
      <c r="B46" s="185" t="s">
        <v>353</v>
      </c>
      <c r="C46" s="185"/>
      <c r="D46" s="185"/>
      <c r="E46" s="185"/>
      <c r="F46" s="185"/>
      <c r="G46" s="185"/>
      <c r="H46" s="185"/>
      <c r="I46" s="185"/>
      <c r="J46" s="185"/>
      <c r="K46" s="185"/>
      <c r="L46" s="185"/>
      <c r="M46" s="185"/>
      <c r="N46" s="71"/>
    </row>
    <row r="47" spans="1:14" ht="10" customHeight="1" x14ac:dyDescent="0.3">
      <c r="A47" s="68"/>
      <c r="B47" s="215"/>
      <c r="C47" s="215"/>
      <c r="D47" s="215"/>
      <c r="E47" s="215"/>
      <c r="F47" s="215"/>
      <c r="G47" s="215"/>
      <c r="H47" s="215"/>
      <c r="I47" s="215"/>
      <c r="J47" s="215"/>
      <c r="K47" s="215"/>
      <c r="L47" s="215"/>
      <c r="M47" s="215"/>
      <c r="N47" s="71"/>
    </row>
    <row r="48" spans="1:14" ht="45" customHeight="1" x14ac:dyDescent="0.3">
      <c r="A48" s="28"/>
      <c r="B48" s="154" t="s">
        <v>263</v>
      </c>
      <c r="C48" s="154"/>
      <c r="D48" s="154"/>
      <c r="E48" s="154"/>
      <c r="F48" s="154"/>
      <c r="G48" s="154"/>
      <c r="H48" s="154"/>
      <c r="I48" s="154"/>
      <c r="J48" s="154"/>
      <c r="K48" s="154"/>
      <c r="L48" s="154"/>
      <c r="M48" s="154"/>
      <c r="N48" s="29"/>
    </row>
    <row r="49" spans="1:43" ht="30" customHeight="1" x14ac:dyDescent="0.3">
      <c r="A49" s="68"/>
      <c r="B49" s="181" t="s">
        <v>239</v>
      </c>
      <c r="C49" s="181"/>
      <c r="D49" s="181"/>
      <c r="E49" s="181"/>
      <c r="F49" s="181"/>
      <c r="G49" s="181"/>
      <c r="H49" s="181"/>
      <c r="I49" s="181"/>
      <c r="J49" s="181"/>
      <c r="K49" s="181"/>
      <c r="L49" s="181"/>
      <c r="M49" s="181"/>
      <c r="N49" s="71"/>
    </row>
    <row r="50" spans="1:43" ht="25" customHeight="1" x14ac:dyDescent="0.3">
      <c r="A50" s="68"/>
      <c r="B50" s="183" t="str">
        <f>B634</f>
        <v>I am using this tool to break through the awkwardness of offering to do something for you.</v>
      </c>
      <c r="C50" s="183"/>
      <c r="D50" s="183"/>
      <c r="E50" s="183"/>
      <c r="F50" s="183"/>
      <c r="G50" s="183"/>
      <c r="H50" s="183"/>
      <c r="I50" s="183"/>
      <c r="J50" s="183"/>
      <c r="K50" s="183"/>
      <c r="L50" s="183"/>
      <c r="M50" s="183"/>
      <c r="N50" s="71"/>
    </row>
    <row r="51" spans="1:43" ht="25" customHeight="1" x14ac:dyDescent="0.3">
      <c r="A51" s="7"/>
      <c r="B51" s="173" t="s">
        <v>243</v>
      </c>
      <c r="C51" s="173"/>
      <c r="D51" s="173"/>
      <c r="E51" s="173"/>
      <c r="F51" s="173"/>
      <c r="G51" s="173"/>
      <c r="H51" s="173"/>
      <c r="I51" s="173"/>
      <c r="J51" s="173"/>
      <c r="K51" s="173"/>
      <c r="L51" s="173"/>
      <c r="M51" s="173"/>
      <c r="N51" s="11"/>
    </row>
    <row r="52" spans="1:43" ht="45" customHeight="1" x14ac:dyDescent="0.3">
      <c r="A52" s="7"/>
      <c r="B52" s="179" t="str">
        <f>I644</f>
        <v>Please fill out in the space below when and where you would like to meet in person. I can let you know when and where works okay for me. I am ready to listen. Thank you.</v>
      </c>
      <c r="C52" s="179"/>
      <c r="D52" s="179"/>
      <c r="E52" s="179"/>
      <c r="F52" s="179"/>
      <c r="G52" s="179"/>
      <c r="H52" s="179"/>
      <c r="I52" s="179"/>
      <c r="J52" s="179"/>
      <c r="K52" s="179"/>
      <c r="L52" s="179"/>
      <c r="M52" s="179"/>
      <c r="N52" s="11"/>
    </row>
    <row r="53" spans="1:43" ht="140.25" customHeight="1" x14ac:dyDescent="0.3">
      <c r="A53" s="7"/>
      <c r="B53" s="180"/>
      <c r="C53" s="180"/>
      <c r="D53" s="180"/>
      <c r="E53" s="180"/>
      <c r="F53" s="180"/>
      <c r="G53" s="180"/>
      <c r="H53" s="180"/>
      <c r="I53" s="180"/>
      <c r="J53" s="180"/>
      <c r="K53" s="180"/>
      <c r="L53" s="180"/>
      <c r="M53" s="180"/>
      <c r="N53" s="11"/>
    </row>
    <row r="54" spans="1:43" ht="20.25" customHeight="1" x14ac:dyDescent="0.3">
      <c r="A54" s="7"/>
      <c r="B54" s="161" t="s">
        <v>369</v>
      </c>
      <c r="C54" s="161"/>
      <c r="D54" s="161"/>
      <c r="E54" s="161"/>
      <c r="F54" s="161"/>
      <c r="G54" s="161"/>
      <c r="H54" s="161"/>
      <c r="I54" s="161"/>
      <c r="J54" s="161"/>
      <c r="K54" s="161"/>
      <c r="L54" s="161"/>
      <c r="M54" s="161"/>
      <c r="N54" s="11"/>
    </row>
    <row r="55" spans="1:43" ht="25" customHeight="1" thickBot="1" x14ac:dyDescent="0.4">
      <c r="A55" s="7"/>
      <c r="B55" s="12" t="s">
        <v>375</v>
      </c>
      <c r="C55" s="8"/>
      <c r="D55" s="8"/>
      <c r="E55" s="8"/>
      <c r="F55" s="9"/>
      <c r="G55" s="9"/>
      <c r="H55" s="10"/>
      <c r="I55" s="9"/>
      <c r="J55" s="9"/>
      <c r="K55" s="9"/>
      <c r="L55" s="9"/>
      <c r="M55" s="9"/>
      <c r="N55" s="11"/>
    </row>
    <row r="56" spans="1:43" ht="20.149999999999999" customHeight="1" thickTop="1" thickBot="1" x14ac:dyDescent="0.35">
      <c r="A56" s="7"/>
      <c r="B56" s="148" t="str">
        <f>$H$793</f>
        <v>SELECT ITEM AT RIGHT:</v>
      </c>
      <c r="C56" s="149"/>
      <c r="D56" s="149"/>
      <c r="E56" s="150"/>
      <c r="F56" s="151"/>
      <c r="G56" s="151"/>
      <c r="H56" s="152" t="str">
        <f>G800</f>
        <v>rate observed quality of praiseworthy character refunction</v>
      </c>
      <c r="I56" s="152"/>
      <c r="J56" s="152"/>
      <c r="K56" s="152"/>
      <c r="L56" s="152"/>
      <c r="M56" s="153"/>
      <c r="N56" s="11"/>
      <c r="AQ56" s="1" t="str">
        <f>G800</f>
        <v>rate observed quality of praiseworthy character refunction</v>
      </c>
    </row>
    <row r="57" spans="1:43" ht="20.149999999999999" customHeight="1" thickTop="1" thickBot="1" x14ac:dyDescent="0.35">
      <c r="A57" s="7"/>
      <c r="B57" s="155" t="str">
        <f>$F$793</f>
        <v/>
      </c>
      <c r="C57" s="156"/>
      <c r="D57" s="156"/>
      <c r="E57" s="156"/>
      <c r="F57" s="156"/>
      <c r="G57" s="156"/>
      <c r="H57" s="156"/>
      <c r="I57" s="156"/>
      <c r="J57" s="156"/>
      <c r="K57" s="156"/>
      <c r="L57" s="156"/>
      <c r="M57" s="157"/>
      <c r="N57" s="11"/>
    </row>
    <row r="58" spans="1:43" ht="90" customHeight="1" thickTop="1" x14ac:dyDescent="0.3">
      <c r="A58" s="7"/>
      <c r="B58" s="158" t="str">
        <f>$G$793</f>
        <v/>
      </c>
      <c r="C58" s="159"/>
      <c r="D58" s="159"/>
      <c r="E58" s="159"/>
      <c r="F58" s="159"/>
      <c r="G58" s="159"/>
      <c r="H58" s="159"/>
      <c r="I58" s="159"/>
      <c r="J58" s="159"/>
      <c r="K58" s="159"/>
      <c r="L58" s="159"/>
      <c r="M58" s="160"/>
      <c r="N58" s="11"/>
    </row>
    <row r="59" spans="1:43" ht="20.149999999999999" customHeight="1" x14ac:dyDescent="0.3">
      <c r="A59" s="7"/>
      <c r="B59" s="13" t="str">
        <f>$E$793</f>
        <v/>
      </c>
      <c r="C59" s="14"/>
      <c r="D59" s="14"/>
      <c r="E59" s="14"/>
      <c r="F59" s="14"/>
      <c r="G59" s="14"/>
      <c r="H59" s="14"/>
      <c r="I59" s="14"/>
      <c r="J59" s="14"/>
      <c r="K59" s="14"/>
      <c r="L59" s="14"/>
      <c r="M59" s="15"/>
      <c r="N59" s="11"/>
    </row>
    <row r="60" spans="1:43" ht="20.149999999999999" customHeight="1" thickBot="1" x14ac:dyDescent="0.35">
      <c r="A60" s="7"/>
      <c r="B60" s="145"/>
      <c r="C60" s="146"/>
      <c r="D60" s="146"/>
      <c r="E60" s="16" t="str">
        <f>IF(E56="","",$I$793)</f>
        <v/>
      </c>
      <c r="F60" s="17"/>
      <c r="G60" s="17"/>
      <c r="H60" s="17"/>
      <c r="I60" s="17"/>
      <c r="J60" s="17"/>
      <c r="K60" s="17"/>
      <c r="L60" s="17"/>
      <c r="M60" s="18"/>
      <c r="N60" s="11"/>
    </row>
    <row r="61" spans="1:43" ht="15" customHeight="1" thickTop="1" x14ac:dyDescent="0.3">
      <c r="A61" s="7"/>
      <c r="B61" s="19"/>
      <c r="C61" s="20"/>
      <c r="D61" s="20"/>
      <c r="E61" s="21"/>
      <c r="F61" s="22"/>
      <c r="G61" s="22"/>
      <c r="H61" s="22"/>
      <c r="I61" s="22"/>
      <c r="J61" s="22"/>
      <c r="K61" s="22"/>
      <c r="L61" s="22"/>
      <c r="M61" s="22"/>
      <c r="N61" s="11"/>
    </row>
    <row r="62" spans="1:43" ht="25" customHeight="1" thickBot="1" x14ac:dyDescent="0.35">
      <c r="A62" s="7"/>
      <c r="B62" s="121" t="str">
        <f>C646</f>
        <v/>
      </c>
      <c r="C62" s="20"/>
      <c r="D62" s="20"/>
      <c r="E62" s="21"/>
      <c r="F62" s="22"/>
      <c r="G62" s="22"/>
      <c r="H62" s="22"/>
      <c r="I62" s="22"/>
      <c r="J62" s="22"/>
      <c r="K62" s="22"/>
      <c r="L62" s="22"/>
      <c r="M62" s="22"/>
      <c r="N62" s="11"/>
    </row>
    <row r="63" spans="1:43" ht="90" customHeight="1" thickTop="1" x14ac:dyDescent="0.3">
      <c r="A63" s="7"/>
      <c r="B63" s="147"/>
      <c r="C63" s="147"/>
      <c r="D63" s="147"/>
      <c r="E63" s="147"/>
      <c r="F63" s="147"/>
      <c r="G63" s="147"/>
      <c r="H63" s="147"/>
      <c r="I63" s="147"/>
      <c r="J63" s="147"/>
      <c r="K63" s="147"/>
      <c r="L63" s="147"/>
      <c r="M63" s="147"/>
      <c r="N63" s="11"/>
    </row>
    <row r="64" spans="1:43" ht="10" customHeight="1" x14ac:dyDescent="0.3">
      <c r="A64" s="7"/>
      <c r="B64" s="19"/>
      <c r="C64" s="20"/>
      <c r="D64" s="20"/>
      <c r="E64" s="21"/>
      <c r="F64" s="22"/>
      <c r="G64" s="22"/>
      <c r="H64" s="22"/>
      <c r="I64" s="22"/>
      <c r="J64" s="22"/>
      <c r="K64" s="22"/>
      <c r="L64" s="22"/>
      <c r="M64" s="22"/>
      <c r="N64" s="11"/>
    </row>
    <row r="65" spans="1:14" ht="10" customHeight="1" x14ac:dyDescent="0.3">
      <c r="A65" s="7"/>
      <c r="B65" s="19"/>
      <c r="C65" s="20"/>
      <c r="D65" s="20"/>
      <c r="E65" s="21"/>
      <c r="F65" s="22"/>
      <c r="G65" s="22"/>
      <c r="H65" s="22"/>
      <c r="I65" s="22"/>
      <c r="J65" s="22"/>
      <c r="K65" s="22"/>
      <c r="L65" s="22"/>
      <c r="M65" s="22"/>
      <c r="N65" s="11"/>
    </row>
    <row r="66" spans="1:14" ht="45" customHeight="1" x14ac:dyDescent="0.3">
      <c r="A66" s="28"/>
      <c r="B66" s="154" t="s">
        <v>262</v>
      </c>
      <c r="C66" s="154"/>
      <c r="D66" s="154"/>
      <c r="E66" s="154"/>
      <c r="F66" s="154"/>
      <c r="G66" s="154"/>
      <c r="H66" s="154"/>
      <c r="I66" s="154"/>
      <c r="J66" s="154"/>
      <c r="K66" s="154"/>
      <c r="L66" s="154"/>
      <c r="M66" s="154"/>
      <c r="N66" s="29"/>
    </row>
    <row r="67" spans="1:14" ht="30" customHeight="1" x14ac:dyDescent="0.3">
      <c r="A67" s="68"/>
      <c r="B67" s="181" t="s">
        <v>286</v>
      </c>
      <c r="C67" s="181"/>
      <c r="D67" s="181"/>
      <c r="E67" s="181"/>
      <c r="F67" s="181"/>
      <c r="G67" s="181"/>
      <c r="H67" s="181"/>
      <c r="I67" s="181"/>
      <c r="J67" s="181"/>
      <c r="K67" s="181"/>
      <c r="L67" s="181"/>
      <c r="M67" s="181"/>
      <c r="N67" s="71"/>
    </row>
    <row r="68" spans="1:14" ht="25" customHeight="1" x14ac:dyDescent="0.3">
      <c r="A68" s="7"/>
      <c r="B68" s="143" t="str">
        <f>IF(B69="","","I am using this portion to let you know of something that you could do for me.")</f>
        <v/>
      </c>
      <c r="C68" s="143"/>
      <c r="D68" s="143"/>
      <c r="E68" s="143"/>
      <c r="F68" s="143"/>
      <c r="G68" s="143"/>
      <c r="H68" s="143"/>
      <c r="I68" s="143"/>
      <c r="J68" s="143"/>
      <c r="K68" s="143"/>
      <c r="L68" s="143"/>
      <c r="M68" s="143"/>
      <c r="N68" s="11"/>
    </row>
    <row r="69" spans="1:14" ht="25" customHeight="1" x14ac:dyDescent="0.3">
      <c r="A69" s="7"/>
      <c r="B69" s="173"/>
      <c r="C69" s="173"/>
      <c r="D69" s="173"/>
      <c r="E69" s="173"/>
      <c r="F69" s="173"/>
      <c r="G69" s="173"/>
      <c r="H69" s="173"/>
      <c r="I69" s="173"/>
      <c r="J69" s="173"/>
      <c r="K69" s="173"/>
      <c r="L69" s="173"/>
      <c r="M69" s="173"/>
      <c r="N69" s="11"/>
    </row>
    <row r="70" spans="1:14" ht="45" customHeight="1" x14ac:dyDescent="0.3">
      <c r="A70" s="7"/>
      <c r="B70" s="179" t="str">
        <f>I660</f>
        <v>If the above space is empty, then I am opting out of this second item for now.</v>
      </c>
      <c r="C70" s="179"/>
      <c r="D70" s="179"/>
      <c r="E70" s="179"/>
      <c r="F70" s="179"/>
      <c r="G70" s="179"/>
      <c r="H70" s="179"/>
      <c r="I70" s="179"/>
      <c r="J70" s="179"/>
      <c r="K70" s="179"/>
      <c r="L70" s="179"/>
      <c r="M70" s="179"/>
      <c r="N70" s="11"/>
    </row>
    <row r="71" spans="1:14" ht="140.25" customHeight="1" x14ac:dyDescent="0.3">
      <c r="A71" s="7"/>
      <c r="B71" s="180"/>
      <c r="C71" s="180"/>
      <c r="D71" s="180"/>
      <c r="E71" s="180"/>
      <c r="F71" s="180"/>
      <c r="G71" s="180"/>
      <c r="H71" s="180"/>
      <c r="I71" s="180"/>
      <c r="J71" s="180"/>
      <c r="K71" s="180"/>
      <c r="L71" s="180"/>
      <c r="M71" s="180"/>
      <c r="N71" s="11"/>
    </row>
    <row r="72" spans="1:14" ht="20.25" customHeight="1" x14ac:dyDescent="0.3">
      <c r="A72" s="7"/>
      <c r="B72" s="161" t="s">
        <v>371</v>
      </c>
      <c r="C72" s="161"/>
      <c r="D72" s="161"/>
      <c r="E72" s="161"/>
      <c r="F72" s="161"/>
      <c r="G72" s="161"/>
      <c r="H72" s="161"/>
      <c r="I72" s="161"/>
      <c r="J72" s="161"/>
      <c r="K72" s="161"/>
      <c r="L72" s="161"/>
      <c r="M72" s="161"/>
      <c r="N72" s="11"/>
    </row>
    <row r="73" spans="1:14" ht="25" customHeight="1" thickBot="1" x14ac:dyDescent="0.35">
      <c r="A73" s="7"/>
      <c r="B73" s="12" t="s">
        <v>4</v>
      </c>
      <c r="C73" s="22"/>
      <c r="D73" s="22"/>
      <c r="E73" s="22"/>
      <c r="F73" s="22"/>
      <c r="G73" s="22"/>
      <c r="H73" s="22"/>
      <c r="I73" s="22"/>
      <c r="J73" s="22"/>
      <c r="K73" s="22"/>
      <c r="L73" s="22"/>
      <c r="M73" s="22"/>
      <c r="N73" s="11"/>
    </row>
    <row r="74" spans="1:14" ht="20.149999999999999" customHeight="1" thickTop="1" thickBot="1" x14ac:dyDescent="0.35">
      <c r="A74" s="7"/>
      <c r="B74" s="148" t="str">
        <f>$H$796</f>
        <v>SELECT ITEM AT RIGHT:</v>
      </c>
      <c r="C74" s="149"/>
      <c r="D74" s="149"/>
      <c r="E74" s="150"/>
      <c r="F74" s="151"/>
      <c r="G74" s="151"/>
      <c r="H74" s="152" t="str">
        <f>G807</f>
        <v>rate current quality of character refunction to improve</v>
      </c>
      <c r="I74" s="152"/>
      <c r="J74" s="152"/>
      <c r="K74" s="152"/>
      <c r="L74" s="152"/>
      <c r="M74" s="153"/>
      <c r="N74" s="23"/>
    </row>
    <row r="75" spans="1:14" ht="20.149999999999999" customHeight="1" thickTop="1" thickBot="1" x14ac:dyDescent="0.35">
      <c r="A75" s="7"/>
      <c r="B75" s="155" t="str">
        <f>$F$796</f>
        <v/>
      </c>
      <c r="C75" s="156"/>
      <c r="D75" s="156"/>
      <c r="E75" s="156"/>
      <c r="F75" s="156"/>
      <c r="G75" s="156"/>
      <c r="H75" s="156"/>
      <c r="I75" s="156"/>
      <c r="J75" s="156"/>
      <c r="K75" s="156"/>
      <c r="L75" s="156"/>
      <c r="M75" s="157"/>
      <c r="N75" s="11"/>
    </row>
    <row r="76" spans="1:14" ht="90" customHeight="1" thickTop="1" x14ac:dyDescent="0.3">
      <c r="A76" s="7"/>
      <c r="B76" s="158" t="str">
        <f>$G$796</f>
        <v/>
      </c>
      <c r="C76" s="159"/>
      <c r="D76" s="159"/>
      <c r="E76" s="159"/>
      <c r="F76" s="159"/>
      <c r="G76" s="159"/>
      <c r="H76" s="159"/>
      <c r="I76" s="159"/>
      <c r="J76" s="159"/>
      <c r="K76" s="159"/>
      <c r="L76" s="159"/>
      <c r="M76" s="160"/>
      <c r="N76" s="11"/>
    </row>
    <row r="77" spans="1:14" ht="20.149999999999999" customHeight="1" x14ac:dyDescent="0.3">
      <c r="A77" s="7"/>
      <c r="B77" s="13" t="str">
        <f>$E$796</f>
        <v/>
      </c>
      <c r="C77" s="14"/>
      <c r="D77" s="14"/>
      <c r="E77" s="14"/>
      <c r="F77" s="14"/>
      <c r="G77" s="14"/>
      <c r="H77" s="14"/>
      <c r="I77" s="14"/>
      <c r="J77" s="14"/>
      <c r="K77" s="14"/>
      <c r="L77" s="14"/>
      <c r="M77" s="15"/>
      <c r="N77" s="11"/>
    </row>
    <row r="78" spans="1:14" ht="20.149999999999999" customHeight="1" thickBot="1" x14ac:dyDescent="0.35">
      <c r="A78" s="7"/>
      <c r="B78" s="145"/>
      <c r="C78" s="146"/>
      <c r="D78" s="146"/>
      <c r="E78" s="16" t="str">
        <f>IF(E74="","",$I$796)</f>
        <v/>
      </c>
      <c r="F78" s="17"/>
      <c r="G78" s="17"/>
      <c r="H78" s="17"/>
      <c r="I78" s="17"/>
      <c r="J78" s="17"/>
      <c r="K78" s="17"/>
      <c r="L78" s="17"/>
      <c r="M78" s="18"/>
      <c r="N78" s="11"/>
    </row>
    <row r="79" spans="1:14" ht="15" customHeight="1" thickTop="1" x14ac:dyDescent="0.3">
      <c r="A79" s="7"/>
      <c r="B79" s="121"/>
      <c r="C79" s="20"/>
      <c r="D79" s="20"/>
      <c r="E79" s="21"/>
      <c r="F79" s="22"/>
      <c r="G79" s="22"/>
      <c r="H79" s="22"/>
      <c r="I79" s="22"/>
      <c r="J79" s="22"/>
      <c r="K79" s="22"/>
      <c r="L79" s="22"/>
      <c r="M79" s="22"/>
      <c r="N79" s="11"/>
    </row>
    <row r="80" spans="1:14" ht="25" customHeight="1" thickBot="1" x14ac:dyDescent="0.35">
      <c r="A80" s="7"/>
      <c r="B80" s="121" t="str">
        <f>C662</f>
        <v/>
      </c>
      <c r="C80" s="20"/>
      <c r="D80" s="20"/>
      <c r="E80" s="21"/>
      <c r="F80" s="22"/>
      <c r="G80" s="22"/>
      <c r="H80" s="22"/>
      <c r="I80" s="22"/>
      <c r="J80" s="22"/>
      <c r="K80" s="22"/>
      <c r="L80" s="22"/>
      <c r="M80" s="22"/>
      <c r="N80" s="11"/>
    </row>
    <row r="81" spans="1:14" ht="90" customHeight="1" thickTop="1" x14ac:dyDescent="0.3">
      <c r="A81" s="7"/>
      <c r="B81" s="147"/>
      <c r="C81" s="147"/>
      <c r="D81" s="147"/>
      <c r="E81" s="147"/>
      <c r="F81" s="147"/>
      <c r="G81" s="147"/>
      <c r="H81" s="147"/>
      <c r="I81" s="147"/>
      <c r="J81" s="147"/>
      <c r="K81" s="147"/>
      <c r="L81" s="147"/>
      <c r="M81" s="147"/>
      <c r="N81" s="11"/>
    </row>
    <row r="82" spans="1:14" ht="10" customHeight="1" x14ac:dyDescent="0.3">
      <c r="A82" s="7"/>
      <c r="B82" s="22"/>
      <c r="C82" s="22"/>
      <c r="D82" s="22"/>
      <c r="E82" s="22"/>
      <c r="F82" s="22"/>
      <c r="G82" s="22"/>
      <c r="H82" s="22"/>
      <c r="I82" s="22"/>
      <c r="J82" s="22"/>
      <c r="K82" s="22"/>
      <c r="L82" s="22"/>
      <c r="M82" s="22"/>
      <c r="N82" s="11"/>
    </row>
    <row r="83" spans="1:14" ht="10" customHeight="1" x14ac:dyDescent="0.3">
      <c r="A83" s="24"/>
      <c r="B83" s="25"/>
      <c r="C83" s="25"/>
      <c r="D83" s="25"/>
      <c r="E83" s="25"/>
      <c r="F83" s="25"/>
      <c r="G83" s="25"/>
      <c r="H83" s="26"/>
      <c r="I83" s="25"/>
      <c r="J83" s="25"/>
      <c r="K83" s="25"/>
      <c r="L83" s="25"/>
      <c r="M83" s="25"/>
      <c r="N83" s="27"/>
    </row>
    <row r="84" spans="1:14" ht="45" customHeight="1" x14ac:dyDescent="0.3">
      <c r="A84" s="28" t="s">
        <v>7</v>
      </c>
      <c r="B84" s="154" t="s">
        <v>279</v>
      </c>
      <c r="C84" s="154"/>
      <c r="D84" s="154"/>
      <c r="E84" s="154"/>
      <c r="F84" s="154"/>
      <c r="G84" s="154"/>
      <c r="H84" s="154"/>
      <c r="I84" s="154"/>
      <c r="J84" s="154"/>
      <c r="K84" s="154"/>
      <c r="L84" s="154"/>
      <c r="M84" s="154"/>
      <c r="N84" s="29" t="s">
        <v>8</v>
      </c>
    </row>
    <row r="85" spans="1:14" ht="30" customHeight="1" x14ac:dyDescent="0.3">
      <c r="A85" s="7"/>
      <c r="B85" s="69" t="s">
        <v>287</v>
      </c>
      <c r="C85" s="70"/>
      <c r="D85" s="70"/>
      <c r="E85" s="70"/>
      <c r="F85" s="70"/>
      <c r="G85" s="70"/>
      <c r="H85" s="70"/>
      <c r="I85" s="70"/>
      <c r="J85" s="70"/>
      <c r="K85" s="70"/>
      <c r="L85" s="70"/>
      <c r="M85" s="70"/>
      <c r="N85" s="11"/>
    </row>
    <row r="86" spans="1:14" ht="60" customHeight="1" x14ac:dyDescent="0.3">
      <c r="A86" s="7"/>
      <c r="B86" s="143" t="s">
        <v>376</v>
      </c>
      <c r="C86" s="143"/>
      <c r="D86" s="143"/>
      <c r="E86" s="143"/>
      <c r="F86" s="143"/>
      <c r="G86" s="143"/>
      <c r="H86" s="143"/>
      <c r="I86" s="143"/>
      <c r="J86" s="143"/>
      <c r="K86" s="143"/>
      <c r="L86" s="143"/>
      <c r="M86" s="143"/>
      <c r="N86" s="11"/>
    </row>
    <row r="87" spans="1:14" ht="60" customHeight="1" x14ac:dyDescent="0.3">
      <c r="A87" s="7"/>
      <c r="B87" s="143" t="s">
        <v>385</v>
      </c>
      <c r="C87" s="143"/>
      <c r="D87" s="143"/>
      <c r="E87" s="143"/>
      <c r="F87" s="143"/>
      <c r="G87" s="143"/>
      <c r="H87" s="143"/>
      <c r="I87" s="143"/>
      <c r="J87" s="143"/>
      <c r="K87" s="143"/>
      <c r="L87" s="143"/>
      <c r="M87" s="143"/>
      <c r="N87" s="11"/>
    </row>
    <row r="88" spans="1:14" ht="20" customHeight="1" thickBot="1" x14ac:dyDescent="0.35">
      <c r="A88" s="7"/>
      <c r="B88" s="144"/>
      <c r="C88" s="144"/>
      <c r="D88" s="144"/>
      <c r="E88" s="144"/>
      <c r="F88" s="144"/>
      <c r="G88" s="144"/>
      <c r="H88" s="144"/>
      <c r="I88" s="144"/>
      <c r="J88" s="144"/>
      <c r="K88" s="144"/>
      <c r="L88" s="144"/>
      <c r="M88" s="144"/>
      <c r="N88" s="11"/>
    </row>
    <row r="89" spans="1:14" ht="35" customHeight="1" thickTop="1" thickBot="1" x14ac:dyDescent="0.35">
      <c r="A89" s="7"/>
      <c r="B89" s="112"/>
      <c r="C89" s="111" t="str">
        <f>C668</f>
        <v xml:space="preserve">Yes, this was helpful. </v>
      </c>
      <c r="D89" s="110"/>
      <c r="E89" s="110"/>
      <c r="F89" s="110"/>
      <c r="G89" s="110"/>
      <c r="H89" s="110"/>
      <c r="I89" s="110"/>
      <c r="J89" s="110"/>
      <c r="K89" s="110"/>
      <c r="L89" s="110"/>
      <c r="M89" s="110"/>
      <c r="N89" s="11"/>
    </row>
    <row r="90" spans="1:14" ht="15" customHeight="1" thickTop="1" thickBot="1" x14ac:dyDescent="0.35">
      <c r="A90" s="7"/>
      <c r="B90" s="110"/>
      <c r="C90" s="110"/>
      <c r="D90" s="110"/>
      <c r="E90" s="110"/>
      <c r="F90" s="110"/>
      <c r="G90" s="110"/>
      <c r="H90" s="110"/>
      <c r="I90" s="110"/>
      <c r="J90" s="110"/>
      <c r="K90" s="110"/>
      <c r="L90" s="110"/>
      <c r="M90" s="110"/>
      <c r="N90" s="11"/>
    </row>
    <row r="91" spans="1:14" ht="35" customHeight="1" thickTop="1" thickBot="1" x14ac:dyDescent="0.35">
      <c r="A91" s="7"/>
      <c r="B91" s="112"/>
      <c r="C91" s="111" t="str">
        <f>C669</f>
        <v xml:space="preserve">Maybe, when I can find the time. </v>
      </c>
      <c r="D91" s="110"/>
      <c r="E91" s="110"/>
      <c r="F91" s="110"/>
      <c r="G91" s="110"/>
      <c r="H91" s="110"/>
      <c r="I91" s="110"/>
      <c r="J91" s="110"/>
      <c r="K91" s="110"/>
      <c r="L91" s="110"/>
      <c r="M91" s="110"/>
      <c r="N91" s="11"/>
    </row>
    <row r="92" spans="1:14" ht="15" customHeight="1" thickTop="1" thickBot="1" x14ac:dyDescent="0.35">
      <c r="A92" s="7"/>
      <c r="B92" s="110"/>
      <c r="C92" s="110"/>
      <c r="D92" s="110"/>
      <c r="E92" s="110"/>
      <c r="F92" s="110"/>
      <c r="G92" s="110"/>
      <c r="H92" s="110"/>
      <c r="I92" s="110"/>
      <c r="J92" s="110"/>
      <c r="K92" s="110"/>
      <c r="L92" s="110"/>
      <c r="M92" s="110"/>
      <c r="N92" s="11"/>
    </row>
    <row r="93" spans="1:14" ht="35" customHeight="1" thickTop="1" thickBot="1" x14ac:dyDescent="0.35">
      <c r="A93" s="7"/>
      <c r="B93" s="112"/>
      <c r="C93" s="111" t="str">
        <f>C670</f>
        <v xml:space="preserve">Unsure. Could use more info about this. </v>
      </c>
      <c r="D93" s="110"/>
      <c r="E93" s="110"/>
      <c r="F93" s="110"/>
      <c r="G93" s="110"/>
      <c r="H93" s="110"/>
      <c r="I93" s="110"/>
      <c r="J93" s="110"/>
      <c r="K93" s="110"/>
      <c r="L93" s="110"/>
      <c r="M93" s="110"/>
      <c r="N93" s="11"/>
    </row>
    <row r="94" spans="1:14" ht="15" customHeight="1" thickTop="1" thickBot="1" x14ac:dyDescent="0.35">
      <c r="A94" s="7"/>
      <c r="B94" s="110"/>
      <c r="C94" s="110"/>
      <c r="D94" s="110"/>
      <c r="E94" s="110"/>
      <c r="F94" s="110"/>
      <c r="G94" s="110"/>
      <c r="H94" s="110"/>
      <c r="I94" s="110"/>
      <c r="J94" s="110"/>
      <c r="K94" s="110"/>
      <c r="L94" s="110"/>
      <c r="M94" s="110"/>
      <c r="N94" s="11"/>
    </row>
    <row r="95" spans="1:14" ht="35" customHeight="1" thickTop="1" thickBot="1" x14ac:dyDescent="0.35">
      <c r="A95" s="7"/>
      <c r="B95" s="112"/>
      <c r="C95" s="111" t="str">
        <f>C671</f>
        <v xml:space="preserve">Not right now, but maybe later. </v>
      </c>
      <c r="D95" s="110"/>
      <c r="E95" s="110"/>
      <c r="F95" s="110"/>
      <c r="G95" s="110"/>
      <c r="H95" s="110"/>
      <c r="I95" s="110"/>
      <c r="J95" s="110"/>
      <c r="K95" s="110"/>
      <c r="L95" s="110"/>
      <c r="M95" s="110"/>
      <c r="N95" s="11"/>
    </row>
    <row r="96" spans="1:14" ht="15" customHeight="1" thickTop="1" thickBot="1" x14ac:dyDescent="0.35">
      <c r="A96" s="7"/>
      <c r="B96" s="110"/>
      <c r="C96" s="110"/>
      <c r="D96" s="110"/>
      <c r="E96" s="110"/>
      <c r="F96" s="110"/>
      <c r="G96" s="110"/>
      <c r="H96" s="110"/>
      <c r="I96" s="110"/>
      <c r="J96" s="110"/>
      <c r="K96" s="110"/>
      <c r="L96" s="110"/>
      <c r="M96" s="110"/>
      <c r="N96" s="11"/>
    </row>
    <row r="97" spans="1:54" ht="35" customHeight="1" thickTop="1" thickBot="1" x14ac:dyDescent="0.35">
      <c r="A97" s="7"/>
      <c r="B97" s="112"/>
      <c r="C97" s="111" t="str">
        <f>C672</f>
        <v xml:space="preserve">No thank you. </v>
      </c>
      <c r="D97" s="110"/>
      <c r="E97" s="110"/>
      <c r="F97" s="110"/>
      <c r="G97" s="110"/>
      <c r="H97" s="110"/>
      <c r="I97" s="110"/>
      <c r="J97" s="110"/>
      <c r="K97" s="110"/>
      <c r="L97" s="110"/>
      <c r="M97" s="110"/>
      <c r="N97" s="11"/>
    </row>
    <row r="98" spans="1:54" ht="15" customHeight="1" thickTop="1" x14ac:dyDescent="0.3">
      <c r="A98" s="7"/>
      <c r="B98" s="110"/>
      <c r="C98" s="110"/>
      <c r="D98" s="110"/>
      <c r="E98" s="110"/>
      <c r="F98" s="110"/>
      <c r="G98" s="110"/>
      <c r="H98" s="110"/>
      <c r="I98" s="110"/>
      <c r="J98" s="110"/>
      <c r="K98" s="110"/>
      <c r="L98" s="110"/>
      <c r="M98" s="110"/>
      <c r="N98" s="11"/>
    </row>
    <row r="99" spans="1:54" ht="35" customHeight="1" x14ac:dyDescent="0.3">
      <c r="A99" s="7"/>
      <c r="B99" s="141" t="str">
        <f>IF(G682=0,"",C676)</f>
        <v/>
      </c>
      <c r="C99" s="141"/>
      <c r="D99" s="141"/>
      <c r="E99" s="141"/>
      <c r="F99" s="141"/>
      <c r="G99" s="141"/>
      <c r="H99" s="141"/>
      <c r="I99" s="141"/>
      <c r="J99" s="141"/>
      <c r="K99" s="141"/>
      <c r="L99" s="141"/>
      <c r="M99" s="141"/>
      <c r="N99" s="11"/>
    </row>
    <row r="100" spans="1:54" ht="45" customHeight="1" x14ac:dyDescent="0.3">
      <c r="A100" s="7"/>
      <c r="B100" s="142" t="str">
        <f>B686</f>
        <v xml:space="preserve">If you find value in this new engaging tool, you can download your own copy. See the full version that the sender can see. You can use it to personalize your reply. </v>
      </c>
      <c r="C100" s="142"/>
      <c r="D100" s="142"/>
      <c r="E100" s="142"/>
      <c r="F100" s="142"/>
      <c r="G100" s="142"/>
      <c r="H100" s="142"/>
      <c r="I100" s="142"/>
      <c r="J100" s="142"/>
      <c r="K100" s="142"/>
      <c r="L100" s="142"/>
      <c r="M100" s="142"/>
      <c r="N100" s="11"/>
    </row>
    <row r="101" spans="1:54" ht="45" customHeight="1" x14ac:dyDescent="0.3">
      <c r="A101" s="7"/>
      <c r="B101" s="142"/>
      <c r="C101" s="142"/>
      <c r="D101" s="142"/>
      <c r="E101" s="142"/>
      <c r="F101" s="142"/>
      <c r="G101" s="142"/>
      <c r="H101" s="142"/>
      <c r="I101" s="142"/>
      <c r="J101" s="142"/>
      <c r="K101" s="142"/>
      <c r="L101" s="142"/>
      <c r="M101" s="142"/>
      <c r="N101" s="11"/>
    </row>
    <row r="102" spans="1:54" ht="45" customHeight="1" x14ac:dyDescent="0.3">
      <c r="A102" s="7"/>
      <c r="B102" s="141" t="s">
        <v>388</v>
      </c>
      <c r="C102" s="141"/>
      <c r="D102" s="141"/>
      <c r="E102" s="141"/>
      <c r="F102" s="141"/>
      <c r="G102" s="141"/>
      <c r="H102" s="141"/>
      <c r="I102" s="141"/>
      <c r="J102" s="141"/>
      <c r="K102" s="141"/>
      <c r="L102" s="141"/>
      <c r="M102" s="141"/>
      <c r="N102" s="11"/>
    </row>
    <row r="103" spans="1:54" ht="40" customHeight="1" x14ac:dyDescent="0.3">
      <c r="A103" s="7"/>
      <c r="B103" s="142"/>
      <c r="C103" s="142"/>
      <c r="D103" s="142"/>
      <c r="E103" s="142"/>
      <c r="F103" s="142"/>
      <c r="G103" s="142"/>
      <c r="H103" s="142"/>
      <c r="I103" s="142"/>
      <c r="J103" s="142"/>
      <c r="K103" s="142"/>
      <c r="L103" s="142"/>
      <c r="M103" s="142"/>
      <c r="N103" s="11"/>
    </row>
    <row r="104" spans="1:54" ht="5.15" customHeight="1" thickBot="1" x14ac:dyDescent="0.35">
      <c r="A104" s="127"/>
      <c r="B104" s="128"/>
      <c r="C104" s="128"/>
      <c r="D104" s="128"/>
      <c r="E104" s="128"/>
      <c r="F104" s="128"/>
      <c r="G104" s="128"/>
      <c r="H104" s="128"/>
      <c r="I104" s="128"/>
      <c r="J104" s="128"/>
      <c r="K104" s="128"/>
      <c r="L104" s="128"/>
      <c r="M104" s="128"/>
      <c r="N104" s="129"/>
    </row>
    <row r="105" spans="1:54" ht="30" customHeight="1" thickTop="1" x14ac:dyDescent="0.3">
      <c r="A105" s="124" t="s">
        <v>7</v>
      </c>
      <c r="B105" s="203" t="str">
        <f>B710</f>
        <v>TESTIMONIAL</v>
      </c>
      <c r="C105" s="203"/>
      <c r="D105" s="203"/>
      <c r="E105" s="203"/>
      <c r="F105" s="203"/>
      <c r="G105" s="203"/>
      <c r="H105" s="203"/>
      <c r="I105" s="203"/>
      <c r="J105" s="203"/>
      <c r="K105" s="203"/>
      <c r="L105" s="203"/>
      <c r="M105" s="125"/>
      <c r="N105" s="126" t="s">
        <v>8</v>
      </c>
    </row>
    <row r="106" spans="1:54" ht="10" customHeight="1" x14ac:dyDescent="0.3">
      <c r="A106" s="30"/>
      <c r="B106" s="31"/>
      <c r="C106" s="31"/>
      <c r="D106" s="31"/>
      <c r="E106" s="31"/>
      <c r="F106" s="31"/>
      <c r="G106" s="31"/>
      <c r="H106" s="32"/>
      <c r="I106" s="31"/>
      <c r="J106" s="31"/>
      <c r="K106" s="31"/>
      <c r="L106" s="31"/>
      <c r="M106" s="31"/>
      <c r="N106" s="33"/>
    </row>
    <row r="107" spans="1:54" ht="45" customHeight="1" x14ac:dyDescent="0.3">
      <c r="A107" s="30"/>
      <c r="B107" s="204" t="str">
        <f>B712</f>
        <v>I invite you to take this a step further. And provide some social proof of my responsiveness to your needs.</v>
      </c>
      <c r="C107" s="204"/>
      <c r="D107" s="204"/>
      <c r="E107" s="204"/>
      <c r="F107" s="204"/>
      <c r="G107" s="204"/>
      <c r="H107" s="204"/>
      <c r="I107" s="204"/>
      <c r="J107" s="204"/>
      <c r="K107" s="204"/>
      <c r="L107" s="204"/>
      <c r="M107" s="204"/>
      <c r="N107" s="33"/>
    </row>
    <row r="108" spans="1:54" ht="35" customHeight="1" x14ac:dyDescent="0.3">
      <c r="A108" s="30"/>
      <c r="B108" s="211" t="str">
        <f>B713</f>
        <v>Please let me know how this may have helped you. I invite you to leave a brief testimonial. Your feedback could be immensely helpful. Here are some tips and ideas to consider when leaving your testimonial.</v>
      </c>
      <c r="C108" s="211"/>
      <c r="D108" s="211"/>
      <c r="E108" s="211"/>
      <c r="F108" s="211"/>
      <c r="G108" s="211"/>
      <c r="H108" s="211"/>
      <c r="I108" s="211"/>
      <c r="J108" s="211"/>
      <c r="K108" s="211"/>
      <c r="L108" s="211"/>
      <c r="M108" s="211"/>
      <c r="N108" s="33"/>
      <c r="BB108" s="34"/>
    </row>
    <row r="109" spans="1:54" ht="20" customHeight="1" x14ac:dyDescent="0.3">
      <c r="A109" s="30"/>
      <c r="B109" s="174" t="str">
        <f>B714</f>
        <v>Here are some tips and ideas to consider when leaving your testimonial.</v>
      </c>
      <c r="C109" s="174"/>
      <c r="D109" s="174"/>
      <c r="E109" s="174"/>
      <c r="F109" s="174"/>
      <c r="G109" s="174"/>
      <c r="H109" s="174"/>
      <c r="I109" s="174"/>
      <c r="J109" s="174"/>
      <c r="K109" s="174"/>
      <c r="L109" s="174"/>
      <c r="M109" s="174"/>
      <c r="N109" s="33"/>
      <c r="BB109" s="34"/>
    </row>
    <row r="110" spans="1:54" ht="20" customHeight="1" x14ac:dyDescent="0.3">
      <c r="A110" s="30"/>
      <c r="B110" s="96" t="str">
        <f>B715</f>
        <v>1)  Let it be short and to the point. Include the sender's name.</v>
      </c>
      <c r="C110" s="76"/>
      <c r="D110" s="76"/>
      <c r="E110" s="76"/>
      <c r="F110" s="76"/>
      <c r="G110" s="76"/>
      <c r="H110" s="76"/>
      <c r="I110" s="76"/>
      <c r="J110" s="76"/>
      <c r="K110" s="76"/>
      <c r="L110" s="76"/>
      <c r="M110" s="76"/>
      <c r="N110" s="33"/>
      <c r="BB110" s="34"/>
    </row>
    <row r="111" spans="1:54" ht="20" customHeight="1" x14ac:dyDescent="0.3">
      <c r="A111" s="30"/>
      <c r="B111" s="96" t="str">
        <f t="shared" ref="B111:B112" si="0">B716</f>
        <v>2)  Speak in your own informal conversational tone.</v>
      </c>
      <c r="C111" s="76"/>
      <c r="D111" s="76"/>
      <c r="E111" s="76"/>
      <c r="F111" s="76"/>
      <c r="G111" s="76"/>
      <c r="H111" s="76"/>
      <c r="I111" s="76"/>
      <c r="J111" s="76"/>
      <c r="K111" s="76"/>
      <c r="L111" s="76"/>
      <c r="M111" s="76"/>
      <c r="N111" s="33"/>
      <c r="BB111" s="34"/>
    </row>
    <row r="112" spans="1:54" ht="20" customHeight="1" x14ac:dyDescent="0.3">
      <c r="A112" s="30"/>
      <c r="B112" s="96" t="str">
        <f t="shared" si="0"/>
        <v>3)  Share how it was before, how it was during, and any improved relations since.</v>
      </c>
      <c r="C112" s="76"/>
      <c r="D112" s="76"/>
      <c r="E112" s="76"/>
      <c r="F112" s="76"/>
      <c r="G112" s="76"/>
      <c r="H112" s="76"/>
      <c r="I112" s="76"/>
      <c r="J112" s="76"/>
      <c r="K112" s="76"/>
      <c r="L112" s="76"/>
      <c r="M112" s="76"/>
      <c r="N112" s="33"/>
      <c r="BB112" s="34"/>
    </row>
    <row r="113" spans="1:54" ht="15" customHeight="1" x14ac:dyDescent="0.3">
      <c r="A113" s="30"/>
      <c r="B113" s="76"/>
      <c r="C113" s="76"/>
      <c r="D113" s="76"/>
      <c r="E113" s="76"/>
      <c r="F113" s="76"/>
      <c r="G113" s="76"/>
      <c r="H113" s="76"/>
      <c r="I113" s="76"/>
      <c r="J113" s="76"/>
      <c r="K113" s="76"/>
      <c r="L113" s="76"/>
      <c r="M113" s="76"/>
      <c r="N113" s="33"/>
      <c r="BB113" s="34"/>
    </row>
    <row r="114" spans="1:54" ht="25" customHeight="1" x14ac:dyDescent="0.3">
      <c r="A114" s="30"/>
      <c r="B114" s="99" t="str">
        <f>B720</f>
        <v>Let these examples inspire you to write your own testimonial.</v>
      </c>
      <c r="C114" s="76"/>
      <c r="D114" s="76"/>
      <c r="E114" s="76"/>
      <c r="F114" s="76"/>
      <c r="G114" s="76"/>
      <c r="H114" s="76"/>
      <c r="I114" s="76"/>
      <c r="J114" s="76"/>
      <c r="K114" s="76"/>
      <c r="L114" s="76"/>
      <c r="M114" s="76"/>
      <c r="N114" s="33"/>
      <c r="BB114" s="34"/>
    </row>
    <row r="115" spans="1:54" ht="35" customHeight="1" x14ac:dyDescent="0.3">
      <c r="A115" s="30"/>
      <c r="B115" s="175" t="str">
        <f>B721</f>
        <v>Example 1: "You know, Bill, we didn't really understand each other all that well. Thanks to this Personally Responsive tool, I can say I now know you quite better. Glad you asked me to participate!"</v>
      </c>
      <c r="C115" s="175"/>
      <c r="D115" s="175"/>
      <c r="E115" s="175"/>
      <c r="F115" s="175"/>
      <c r="G115" s="175"/>
      <c r="H115" s="175"/>
      <c r="I115" s="175"/>
      <c r="J115" s="175"/>
      <c r="K115" s="175"/>
      <c r="L115" s="175"/>
      <c r="M115" s="175"/>
      <c r="N115" s="33"/>
      <c r="BB115" s="34"/>
    </row>
    <row r="116" spans="1:54" ht="35" customHeight="1" x14ac:dyDescent="0.3">
      <c r="A116" s="30"/>
      <c r="B116" s="175" t="str">
        <f>B722</f>
        <v>Example 2: "At first, Anna, this was awkward. But now I'm sure glad I did and played along. Didn't realize how many of my assumptions were just plain wrong. Now I feel we can be so much closer."</v>
      </c>
      <c r="C116" s="175"/>
      <c r="D116" s="175"/>
      <c r="E116" s="175"/>
      <c r="F116" s="175"/>
      <c r="G116" s="175"/>
      <c r="H116" s="175"/>
      <c r="I116" s="175"/>
      <c r="J116" s="175"/>
      <c r="K116" s="175"/>
      <c r="L116" s="175"/>
      <c r="M116" s="175"/>
      <c r="N116" s="33"/>
      <c r="BB116" s="34"/>
    </row>
    <row r="117" spans="1:54" ht="35" customHeight="1" x14ac:dyDescent="0.3">
      <c r="A117" s="30"/>
      <c r="B117" s="175" t="str">
        <f>B723</f>
        <v>Example 3: "Maria, I'm glad we can agree to be more forgiving and merciful toward each other. Glad you had me participate. I'm going to try this tool myself, to see if I can improve my relations with my family."</v>
      </c>
      <c r="C117" s="175"/>
      <c r="D117" s="175"/>
      <c r="E117" s="175"/>
      <c r="F117" s="175"/>
      <c r="G117" s="175"/>
      <c r="H117" s="175"/>
      <c r="I117" s="175"/>
      <c r="J117" s="175"/>
      <c r="K117" s="175"/>
      <c r="L117" s="175"/>
      <c r="M117" s="175"/>
      <c r="N117" s="33"/>
      <c r="BB117" s="34"/>
    </row>
    <row r="118" spans="1:54" ht="10" customHeight="1" x14ac:dyDescent="0.3">
      <c r="A118" s="30"/>
      <c r="B118" s="98"/>
      <c r="C118" s="98"/>
      <c r="D118" s="98"/>
      <c r="E118" s="98"/>
      <c r="F118" s="98"/>
      <c r="G118" s="98"/>
      <c r="H118" s="98"/>
      <c r="I118" s="98"/>
      <c r="J118" s="98"/>
      <c r="K118" s="98"/>
      <c r="L118" s="98"/>
      <c r="M118" s="98"/>
      <c r="N118" s="33"/>
      <c r="BB118" s="34"/>
    </row>
    <row r="119" spans="1:54" ht="155.25" customHeight="1" x14ac:dyDescent="0.3">
      <c r="A119" s="30"/>
      <c r="B119" s="176"/>
      <c r="C119" s="177"/>
      <c r="D119" s="177"/>
      <c r="E119" s="177"/>
      <c r="F119" s="177"/>
      <c r="G119" s="177"/>
      <c r="H119" s="177"/>
      <c r="I119" s="177"/>
      <c r="J119" s="177"/>
      <c r="K119" s="177"/>
      <c r="L119" s="177"/>
      <c r="M119" s="178"/>
      <c r="N119" s="33"/>
      <c r="BB119" s="34"/>
    </row>
    <row r="120" spans="1:54" ht="20" customHeight="1" x14ac:dyDescent="0.3">
      <c r="A120" s="30"/>
      <c r="B120" s="212"/>
      <c r="C120" s="212"/>
      <c r="D120" s="212"/>
      <c r="E120" s="212"/>
      <c r="F120" s="212"/>
      <c r="G120" s="212"/>
      <c r="H120" s="212"/>
      <c r="I120" s="212"/>
      <c r="J120" s="212"/>
      <c r="K120" s="212"/>
      <c r="L120" s="212"/>
      <c r="M120" s="212"/>
      <c r="N120" s="33"/>
      <c r="BB120" s="34"/>
    </row>
    <row r="121" spans="1:54" ht="45" customHeight="1" x14ac:dyDescent="0.3">
      <c r="A121" s="30"/>
      <c r="B121" s="163" t="str">
        <f>B728</f>
        <v>After completing all the forms, save this document. Then send a copy back to the sender. You will then be on your way to improving your understanding of each other's needs!</v>
      </c>
      <c r="C121" s="163"/>
      <c r="D121" s="163"/>
      <c r="E121" s="163"/>
      <c r="F121" s="163"/>
      <c r="G121" s="163"/>
      <c r="H121" s="163"/>
      <c r="I121" s="163"/>
      <c r="J121" s="163"/>
      <c r="K121" s="163"/>
      <c r="L121" s="163"/>
      <c r="M121" s="163"/>
      <c r="N121" s="33"/>
      <c r="BB121" s="34"/>
    </row>
    <row r="122" spans="1:54" ht="20" customHeight="1" x14ac:dyDescent="0.3">
      <c r="A122" s="30"/>
      <c r="B122" s="163" t="str">
        <f>B730</f>
        <v>After drafting your testimonial, click the button below to post it online. Thank you.</v>
      </c>
      <c r="C122" s="163"/>
      <c r="D122" s="163"/>
      <c r="E122" s="163"/>
      <c r="F122" s="163"/>
      <c r="G122" s="163"/>
      <c r="H122" s="163"/>
      <c r="I122" s="163"/>
      <c r="J122" s="163"/>
      <c r="K122" s="163"/>
      <c r="L122" s="163"/>
      <c r="M122" s="163"/>
      <c r="N122" s="33"/>
      <c r="BB122" s="34"/>
    </row>
    <row r="123" spans="1:54" ht="10" customHeight="1" x14ac:dyDescent="0.3">
      <c r="A123" s="30"/>
      <c r="B123" s="97"/>
      <c r="C123" s="97"/>
      <c r="D123" s="97"/>
      <c r="E123" s="97"/>
      <c r="F123" s="97"/>
      <c r="G123" s="97"/>
      <c r="H123" s="97"/>
      <c r="I123" s="97"/>
      <c r="J123" s="97"/>
      <c r="K123" s="97"/>
      <c r="L123" s="97"/>
      <c r="M123" s="97"/>
      <c r="N123" s="33"/>
      <c r="BB123" s="34"/>
    </row>
    <row r="124" spans="1:54" ht="25" customHeight="1" x14ac:dyDescent="0.3">
      <c r="A124" s="30"/>
      <c r="B124" s="97"/>
      <c r="C124" s="97"/>
      <c r="D124" s="97"/>
      <c r="E124" s="162" t="s">
        <v>264</v>
      </c>
      <c r="F124" s="162"/>
      <c r="G124" s="162"/>
      <c r="H124" s="162"/>
      <c r="I124" s="162"/>
      <c r="J124" s="162"/>
      <c r="K124" s="97"/>
      <c r="L124" s="97"/>
      <c r="M124" s="97"/>
      <c r="N124" s="33"/>
      <c r="BB124" s="34"/>
    </row>
    <row r="125" spans="1:54" ht="40" customHeight="1" x14ac:dyDescent="0.3">
      <c r="A125" s="30"/>
      <c r="B125" s="164" t="str">
        <f>B731</f>
        <v>You must be online with access to the Internet to complete this step.</v>
      </c>
      <c r="C125" s="164"/>
      <c r="D125" s="164"/>
      <c r="E125" s="164"/>
      <c r="F125" s="164"/>
      <c r="G125" s="164"/>
      <c r="H125" s="164"/>
      <c r="I125" s="164"/>
      <c r="J125" s="164"/>
      <c r="K125" s="164"/>
      <c r="L125" s="164"/>
      <c r="M125" s="164"/>
      <c r="N125" s="33"/>
      <c r="BB125" s="34"/>
    </row>
    <row r="126" spans="1:54" ht="10" customHeight="1" thickBot="1" x14ac:dyDescent="0.35">
      <c r="A126" s="135"/>
      <c r="B126" s="136"/>
      <c r="C126" s="136"/>
      <c r="D126" s="136"/>
      <c r="E126" s="136"/>
      <c r="F126" s="136"/>
      <c r="G126" s="136"/>
      <c r="H126" s="136"/>
      <c r="I126" s="136"/>
      <c r="J126" s="136"/>
      <c r="K126" s="136"/>
      <c r="L126" s="136"/>
      <c r="M126" s="136"/>
      <c r="N126" s="137"/>
    </row>
    <row r="127" spans="1:54" ht="35.15" customHeight="1" thickTop="1" x14ac:dyDescent="0.3">
      <c r="A127" s="130" t="s">
        <v>7</v>
      </c>
      <c r="B127" s="213" t="str">
        <f>B705</f>
        <v>Was this helpful?</v>
      </c>
      <c r="C127" s="213"/>
      <c r="D127" s="213"/>
      <c r="E127" s="213"/>
      <c r="F127" s="213"/>
      <c r="G127" s="213"/>
      <c r="H127" s="131"/>
      <c r="I127" s="132"/>
      <c r="J127" s="132"/>
      <c r="K127" s="132"/>
      <c r="L127" s="132"/>
      <c r="M127" s="133"/>
      <c r="N127" s="134" t="s">
        <v>8</v>
      </c>
    </row>
    <row r="128" spans="1:54" ht="10.4" customHeight="1" x14ac:dyDescent="0.3">
      <c r="A128" s="35"/>
      <c r="B128" s="36"/>
      <c r="C128" s="36"/>
      <c r="D128" s="36"/>
      <c r="E128" s="36"/>
      <c r="F128" s="36"/>
      <c r="G128" s="36"/>
      <c r="H128" s="37"/>
      <c r="I128" s="36"/>
      <c r="J128" s="36"/>
      <c r="K128" s="36"/>
      <c r="L128" s="36"/>
      <c r="M128" s="36"/>
      <c r="N128" s="38"/>
    </row>
    <row r="129" spans="1:57" ht="30" customHeight="1" x14ac:dyDescent="0.45">
      <c r="A129" s="35"/>
      <c r="B129" s="214" t="s">
        <v>300</v>
      </c>
      <c r="C129" s="214"/>
      <c r="D129" s="214"/>
      <c r="E129" s="214"/>
      <c r="F129" s="214"/>
      <c r="G129" s="214"/>
      <c r="H129" s="214"/>
      <c r="I129" s="214"/>
      <c r="J129" s="214"/>
      <c r="K129" s="214"/>
      <c r="L129" s="214"/>
      <c r="M129" s="214"/>
      <c r="N129" s="38"/>
      <c r="BB129" s="39"/>
      <c r="BE129" s="40"/>
    </row>
    <row r="130" spans="1:57" ht="25" customHeight="1" x14ac:dyDescent="0.3">
      <c r="A130" s="35"/>
      <c r="B130" s="172" t="str">
        <f>B747</f>
        <v>Start a deeper conversation around each other's needs.</v>
      </c>
      <c r="C130" s="172"/>
      <c r="D130" s="172"/>
      <c r="E130" s="172"/>
      <c r="F130" s="172"/>
      <c r="G130" s="172"/>
      <c r="H130" s="172"/>
      <c r="I130" s="172"/>
      <c r="J130" s="172"/>
      <c r="K130" s="172"/>
      <c r="L130" s="172"/>
      <c r="M130" s="172"/>
      <c r="N130" s="38"/>
      <c r="BB130" s="40"/>
    </row>
    <row r="131" spans="1:57" ht="45" customHeight="1" x14ac:dyDescent="0.3">
      <c r="A131" s="35"/>
      <c r="B131" s="172" t="str">
        <f>B748</f>
        <v xml:space="preserve">Send the link to the recipient to use this tool to actively engage both of your needs. Or to invite the recipient to proactively serve the needs of another. </v>
      </c>
      <c r="C131" s="172"/>
      <c r="D131" s="172"/>
      <c r="E131" s="172"/>
      <c r="F131" s="172"/>
      <c r="G131" s="172"/>
      <c r="H131" s="172"/>
      <c r="I131" s="172"/>
      <c r="J131" s="172"/>
      <c r="K131" s="172"/>
      <c r="L131" s="172"/>
      <c r="M131" s="172"/>
      <c r="N131" s="38"/>
      <c r="BB131" s="40"/>
    </row>
    <row r="132" spans="1:57" ht="45" customHeight="1" x14ac:dyDescent="0.3">
      <c r="A132" s="35"/>
      <c r="B132" s="172" t="str">
        <f>B749</f>
        <v xml:space="preserve">Use this tool to grow your relationships. Consider your options to connect with the recipient on deeper level. </v>
      </c>
      <c r="C132" s="172"/>
      <c r="D132" s="172"/>
      <c r="E132" s="172"/>
      <c r="F132" s="172"/>
      <c r="G132" s="172"/>
      <c r="H132" s="172"/>
      <c r="I132" s="172"/>
      <c r="J132" s="172"/>
      <c r="K132" s="172"/>
      <c r="L132" s="172"/>
      <c r="M132" s="172"/>
      <c r="N132" s="38"/>
      <c r="BB132" s="40"/>
    </row>
    <row r="133" spans="1:57" ht="20" customHeight="1" x14ac:dyDescent="0.3">
      <c r="A133" s="35"/>
      <c r="B133" s="102" t="s">
        <v>309</v>
      </c>
      <c r="C133" s="41"/>
      <c r="D133" s="41"/>
      <c r="E133" s="41"/>
      <c r="F133" s="41"/>
      <c r="G133" s="41"/>
      <c r="H133" s="42"/>
      <c r="I133" s="42"/>
      <c r="J133" s="42"/>
      <c r="K133" s="42"/>
      <c r="L133" s="42"/>
      <c r="M133" s="42"/>
      <c r="N133" s="38"/>
      <c r="BB133" s="40"/>
    </row>
    <row r="134" spans="1:57" ht="35" customHeight="1" x14ac:dyDescent="0.3">
      <c r="A134" s="35"/>
      <c r="B134" s="172" t="s">
        <v>307</v>
      </c>
      <c r="C134" s="172"/>
      <c r="D134" s="172"/>
      <c r="E134" s="172"/>
      <c r="F134" s="172"/>
      <c r="G134" s="172"/>
      <c r="H134" s="172"/>
      <c r="I134" s="172"/>
      <c r="J134" s="172"/>
      <c r="K134" s="172"/>
      <c r="L134" s="172"/>
      <c r="M134" s="172"/>
      <c r="N134" s="38"/>
      <c r="BB134" s="40"/>
    </row>
    <row r="135" spans="1:57" ht="20" customHeight="1" x14ac:dyDescent="0.3">
      <c r="A135" s="35"/>
      <c r="B135" s="102" t="s">
        <v>308</v>
      </c>
      <c r="C135" s="41"/>
      <c r="D135" s="41"/>
      <c r="E135" s="41"/>
      <c r="F135" s="41"/>
      <c r="G135" s="41"/>
      <c r="H135" s="42"/>
      <c r="I135" s="42"/>
      <c r="J135" s="42"/>
      <c r="K135" s="42"/>
      <c r="L135" s="42"/>
      <c r="M135" s="42"/>
      <c r="N135" s="38"/>
      <c r="BB135" s="40"/>
    </row>
    <row r="136" spans="1:57" ht="35" customHeight="1" x14ac:dyDescent="0.3">
      <c r="A136" s="35"/>
      <c r="B136" s="172" t="s">
        <v>310</v>
      </c>
      <c r="C136" s="172"/>
      <c r="D136" s="172"/>
      <c r="E136" s="172"/>
      <c r="F136" s="172"/>
      <c r="G136" s="172"/>
      <c r="H136" s="172"/>
      <c r="I136" s="172"/>
      <c r="J136" s="172"/>
      <c r="K136" s="172"/>
      <c r="L136" s="172"/>
      <c r="M136" s="172"/>
      <c r="N136" s="38"/>
      <c r="BB136" s="40"/>
    </row>
    <row r="137" spans="1:57" ht="20" customHeight="1" x14ac:dyDescent="0.3">
      <c r="A137" s="35"/>
      <c r="B137" s="102" t="s">
        <v>311</v>
      </c>
      <c r="C137" s="41"/>
      <c r="D137" s="41"/>
      <c r="E137" s="41"/>
      <c r="F137" s="41"/>
      <c r="G137" s="41"/>
      <c r="H137" s="42"/>
      <c r="I137" s="42"/>
      <c r="J137" s="42"/>
      <c r="K137" s="42"/>
      <c r="L137" s="42"/>
      <c r="M137" s="42"/>
      <c r="N137" s="38"/>
      <c r="BB137" s="40"/>
    </row>
    <row r="138" spans="1:57" ht="35" customHeight="1" x14ac:dyDescent="0.3">
      <c r="A138" s="35"/>
      <c r="B138" s="172" t="s">
        <v>312</v>
      </c>
      <c r="C138" s="172"/>
      <c r="D138" s="172"/>
      <c r="E138" s="172"/>
      <c r="F138" s="172"/>
      <c r="G138" s="172"/>
      <c r="H138" s="172"/>
      <c r="I138" s="172"/>
      <c r="J138" s="172"/>
      <c r="K138" s="172"/>
      <c r="L138" s="172"/>
      <c r="M138" s="172"/>
      <c r="N138" s="38"/>
      <c r="BB138" s="40"/>
    </row>
    <row r="139" spans="1:57" ht="25" customHeight="1" x14ac:dyDescent="0.3">
      <c r="A139" s="35"/>
      <c r="B139" s="41"/>
      <c r="C139" s="41"/>
      <c r="D139" s="41"/>
      <c r="E139" s="41"/>
      <c r="F139" s="41"/>
      <c r="G139" s="41"/>
      <c r="H139" s="42"/>
      <c r="I139" s="42"/>
      <c r="J139" s="42"/>
      <c r="K139" s="42"/>
      <c r="L139" s="42"/>
      <c r="M139" s="42"/>
      <c r="N139" s="38"/>
      <c r="BB139" s="40"/>
    </row>
    <row r="140" spans="1:57" ht="25" customHeight="1" x14ac:dyDescent="0.3">
      <c r="A140" s="35"/>
      <c r="B140" s="41"/>
      <c r="C140" s="41"/>
      <c r="D140" s="41"/>
      <c r="E140" s="41"/>
      <c r="F140" s="41"/>
      <c r="G140" s="41"/>
      <c r="H140" s="42"/>
      <c r="I140" s="42"/>
      <c r="J140" s="42"/>
      <c r="K140" s="42"/>
      <c r="L140" s="42"/>
      <c r="M140" s="42"/>
      <c r="N140" s="38"/>
      <c r="BB140" s="40"/>
    </row>
    <row r="141" spans="1:57" ht="25" customHeight="1" x14ac:dyDescent="0.3">
      <c r="A141" s="35"/>
      <c r="B141" s="41"/>
      <c r="C141" s="41"/>
      <c r="D141" s="41"/>
      <c r="E141" s="41"/>
      <c r="F141" s="41"/>
      <c r="G141" s="41"/>
      <c r="H141" s="42"/>
      <c r="I141" s="42"/>
      <c r="J141" s="42"/>
      <c r="K141" s="42"/>
      <c r="L141" s="42"/>
      <c r="M141" s="42"/>
      <c r="N141" s="38"/>
      <c r="BB141" s="40"/>
    </row>
    <row r="142" spans="1:57" ht="25" customHeight="1" x14ac:dyDescent="0.3">
      <c r="A142" s="35"/>
      <c r="B142" s="41"/>
      <c r="C142" s="41"/>
      <c r="D142" s="41"/>
      <c r="E142" s="41"/>
      <c r="F142" s="41"/>
      <c r="G142" s="41"/>
      <c r="H142" s="42"/>
      <c r="I142" s="42"/>
      <c r="J142" s="42"/>
      <c r="K142" s="42"/>
      <c r="L142" s="42"/>
      <c r="M142" s="42"/>
      <c r="N142" s="38"/>
      <c r="BB142" s="40"/>
    </row>
    <row r="143" spans="1:57" ht="25" customHeight="1" x14ac:dyDescent="0.3">
      <c r="A143" s="35"/>
      <c r="B143" s="41"/>
      <c r="C143" s="41"/>
      <c r="D143" s="41"/>
      <c r="E143" s="41"/>
      <c r="F143" s="41"/>
      <c r="G143" s="41"/>
      <c r="H143" s="42"/>
      <c r="I143" s="42"/>
      <c r="J143" s="42"/>
      <c r="K143" s="42"/>
      <c r="L143" s="42"/>
      <c r="M143" s="42"/>
      <c r="N143" s="38"/>
      <c r="BB143" s="40"/>
    </row>
    <row r="144" spans="1:57" ht="25" customHeight="1" x14ac:dyDescent="0.3">
      <c r="A144" s="35"/>
      <c r="B144" s="41"/>
      <c r="C144" s="41"/>
      <c r="D144" s="41"/>
      <c r="E144" s="41"/>
      <c r="F144" s="41"/>
      <c r="G144" s="41"/>
      <c r="H144" s="42"/>
      <c r="I144" s="42"/>
      <c r="J144" s="42"/>
      <c r="K144" s="42"/>
      <c r="L144" s="42"/>
      <c r="M144" s="42"/>
      <c r="N144" s="38"/>
      <c r="BB144" s="40"/>
    </row>
    <row r="145" spans="1:54" ht="25" customHeight="1" x14ac:dyDescent="0.3">
      <c r="A145" s="35"/>
      <c r="B145" s="41"/>
      <c r="C145" s="41"/>
      <c r="D145" s="41"/>
      <c r="E145" s="41"/>
      <c r="F145" s="41"/>
      <c r="G145" s="41"/>
      <c r="H145" s="42"/>
      <c r="I145" s="42"/>
      <c r="J145" s="42"/>
      <c r="K145" s="42"/>
      <c r="L145" s="42"/>
      <c r="M145" s="42"/>
      <c r="N145" s="38"/>
      <c r="BB145" s="40"/>
    </row>
    <row r="146" spans="1:54" ht="25" customHeight="1" x14ac:dyDescent="0.3">
      <c r="A146" s="35"/>
      <c r="B146" s="41"/>
      <c r="C146" s="41"/>
      <c r="D146" s="41"/>
      <c r="E146" s="41"/>
      <c r="F146" s="41"/>
      <c r="G146" s="41"/>
      <c r="H146" s="42"/>
      <c r="I146" s="42"/>
      <c r="J146" s="42"/>
      <c r="K146" s="42"/>
      <c r="L146" s="42"/>
      <c r="M146" s="42"/>
      <c r="N146" s="38"/>
      <c r="BB146" s="40"/>
    </row>
    <row r="147" spans="1:54" ht="25" customHeight="1" x14ac:dyDescent="0.3">
      <c r="A147" s="35"/>
      <c r="B147" s="41"/>
      <c r="C147" s="41"/>
      <c r="D147" s="41"/>
      <c r="E147" s="41"/>
      <c r="F147" s="41"/>
      <c r="G147" s="41"/>
      <c r="H147" s="42"/>
      <c r="I147" s="42"/>
      <c r="J147" s="42"/>
      <c r="K147" s="42"/>
      <c r="L147" s="42"/>
      <c r="M147" s="42"/>
      <c r="N147" s="38"/>
      <c r="BB147" s="40"/>
    </row>
    <row r="148" spans="1:54" ht="25" customHeight="1" x14ac:dyDescent="0.3">
      <c r="A148" s="35"/>
      <c r="B148" s="41"/>
      <c r="C148" s="41"/>
      <c r="D148" s="41"/>
      <c r="E148" s="41"/>
      <c r="F148" s="41"/>
      <c r="G148" s="41"/>
      <c r="H148" s="42"/>
      <c r="I148" s="42"/>
      <c r="J148" s="42"/>
      <c r="K148" s="42"/>
      <c r="L148" s="42"/>
      <c r="M148" s="42"/>
      <c r="N148" s="38"/>
      <c r="BB148" s="40"/>
    </row>
    <row r="149" spans="1:54" ht="25" customHeight="1" x14ac:dyDescent="0.3">
      <c r="A149" s="35"/>
      <c r="B149" s="172"/>
      <c r="C149" s="172"/>
      <c r="D149" s="172"/>
      <c r="E149" s="172"/>
      <c r="F149" s="172"/>
      <c r="G149" s="172"/>
      <c r="H149" s="172"/>
      <c r="I149" s="172"/>
      <c r="J149" s="172"/>
      <c r="K149" s="172"/>
      <c r="L149" s="172"/>
      <c r="M149" s="172"/>
      <c r="N149" s="38"/>
      <c r="BB149" s="40"/>
    </row>
    <row r="150" spans="1:54" ht="10" customHeight="1" x14ac:dyDescent="0.3">
      <c r="A150" s="35"/>
      <c r="B150" s="41"/>
      <c r="C150" s="41"/>
      <c r="D150" s="41"/>
      <c r="E150" s="41"/>
      <c r="F150" s="41"/>
      <c r="G150" s="41"/>
      <c r="H150" s="42"/>
      <c r="I150" s="42"/>
      <c r="J150" s="42"/>
      <c r="K150" s="42"/>
      <c r="L150" s="42"/>
      <c r="M150" s="42"/>
      <c r="N150" s="38"/>
      <c r="BB150" s="40"/>
    </row>
    <row r="151" spans="1:54" ht="25" customHeight="1" x14ac:dyDescent="0.3">
      <c r="A151" s="35"/>
      <c r="B151" s="43"/>
      <c r="C151" s="41"/>
      <c r="D151" s="41"/>
      <c r="E151" s="162" t="s">
        <v>264</v>
      </c>
      <c r="F151" s="162"/>
      <c r="G151" s="162"/>
      <c r="H151" s="162"/>
      <c r="I151" s="162"/>
      <c r="J151" s="162"/>
      <c r="K151" s="42"/>
      <c r="L151" s="42"/>
      <c r="M151" s="42"/>
      <c r="N151" s="38"/>
      <c r="BB151" s="40"/>
    </row>
    <row r="152" spans="1:54" ht="10" customHeight="1" x14ac:dyDescent="0.3">
      <c r="A152" s="44"/>
      <c r="B152" s="45"/>
      <c r="C152" s="45"/>
      <c r="D152" s="45"/>
      <c r="E152" s="45"/>
      <c r="F152" s="45"/>
      <c r="G152" s="45"/>
      <c r="H152" s="46"/>
      <c r="I152" s="46"/>
      <c r="J152" s="46"/>
      <c r="K152" s="46"/>
      <c r="L152" s="46"/>
      <c r="M152" s="46"/>
      <c r="N152" s="47"/>
      <c r="BB152" s="40"/>
    </row>
    <row r="162" ht="13" customHeight="1" x14ac:dyDescent="0.3"/>
    <row r="166" ht="13" customHeight="1" x14ac:dyDescent="0.3"/>
    <row r="250" spans="2:13" ht="17.5" x14ac:dyDescent="0.3">
      <c r="B250" s="173"/>
      <c r="C250" s="173"/>
      <c r="D250" s="173"/>
      <c r="E250" s="173"/>
      <c r="F250" s="173"/>
      <c r="G250" s="173"/>
      <c r="H250" s="173"/>
      <c r="I250" s="173"/>
      <c r="J250" s="173"/>
      <c r="K250" s="173"/>
      <c r="L250" s="173"/>
      <c r="M250" s="173"/>
    </row>
    <row r="601" spans="2:123" s="50" customFormat="1" ht="13.5" hidden="1" thickTop="1" x14ac:dyDescent="0.3">
      <c r="B601" s="122"/>
      <c r="C601" s="122"/>
      <c r="D601" s="122"/>
      <c r="E601" s="122"/>
      <c r="F601" s="122"/>
      <c r="G601" s="122"/>
      <c r="H601" s="123"/>
      <c r="I601" s="122"/>
      <c r="J601" s="122"/>
      <c r="K601" s="122"/>
      <c r="L601" s="122"/>
      <c r="M601" s="122"/>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row>
    <row r="602" spans="2:123" s="50" customFormat="1" hidden="1" x14ac:dyDescent="0.3">
      <c r="B602" s="1"/>
      <c r="C602" s="1"/>
      <c r="D602" s="1"/>
      <c r="E602" s="1"/>
      <c r="F602" s="1"/>
      <c r="G602" s="1"/>
      <c r="H602" s="51"/>
      <c r="I602" s="1"/>
      <c r="J602" s="1"/>
      <c r="K602" s="1"/>
      <c r="L602" s="1"/>
      <c r="M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row>
    <row r="603" spans="2:123" hidden="1" x14ac:dyDescent="0.3"/>
    <row r="604" spans="2:123" ht="20.5" hidden="1" thickBot="1" x14ac:dyDescent="0.35">
      <c r="B604" s="165" t="str">
        <f>B16</f>
        <v>Recipient name</v>
      </c>
      <c r="C604" s="165"/>
      <c r="D604" s="165"/>
      <c r="E604" s="165"/>
      <c r="F604" s="165"/>
      <c r="G604" s="165"/>
      <c r="H604" s="165" t="str">
        <f>H16</f>
        <v>Sender name</v>
      </c>
      <c r="I604" s="165"/>
      <c r="J604" s="165"/>
      <c r="K604" s="165"/>
      <c r="L604" s="165"/>
      <c r="M604" s="165"/>
    </row>
    <row r="605" spans="2:123" ht="25.5" hidden="1" thickTop="1" thickBot="1" x14ac:dyDescent="0.35">
      <c r="B605" s="166">
        <f>B17</f>
        <v>0</v>
      </c>
      <c r="C605" s="167"/>
      <c r="D605" s="167"/>
      <c r="E605" s="167"/>
      <c r="F605" s="167"/>
      <c r="G605" s="168"/>
      <c r="H605" s="169">
        <f>H17</f>
        <v>0</v>
      </c>
      <c r="I605" s="170"/>
      <c r="J605" s="170"/>
      <c r="K605" s="170"/>
      <c r="L605" s="170"/>
      <c r="M605" s="171"/>
    </row>
    <row r="606" spans="2:123" ht="13.5" hidden="1" thickTop="1" x14ac:dyDescent="0.3"/>
    <row r="607" spans="2:123" hidden="1" x14ac:dyDescent="0.3"/>
    <row r="608" spans="2:123" ht="17.5" hidden="1" x14ac:dyDescent="0.35">
      <c r="B608" s="100" t="str">
        <f>IF(H605=0,H608,I608)</f>
        <v>Instructions for sender</v>
      </c>
      <c r="H608" s="51" t="s">
        <v>282</v>
      </c>
      <c r="I608" s="1" t="str">
        <f>CONCATENATE("Instructions for ",H605)</f>
        <v>Instructions for 0</v>
      </c>
    </row>
    <row r="609" spans="2:11" hidden="1" x14ac:dyDescent="0.3"/>
    <row r="610" spans="2:11" hidden="1" x14ac:dyDescent="0.3"/>
    <row r="611" spans="2:11" hidden="1" x14ac:dyDescent="0.3"/>
    <row r="612" spans="2:11" hidden="1" x14ac:dyDescent="0.3">
      <c r="B612" s="40" t="str">
        <f>CONCATENATE(H612,I612,J612)</f>
        <v>Apply one of 20 character traits to add depth to your offering. After reading its description, try to apply it to your message to the recipient. This optional step may make all the difference.</v>
      </c>
      <c r="G612" s="52" t="s">
        <v>158</v>
      </c>
      <c r="H612" s="51" t="s">
        <v>347</v>
      </c>
      <c r="I612" s="1" t="str">
        <f>IF(B605=0,"the recipient",B605)</f>
        <v>the recipient</v>
      </c>
      <c r="J612" s="1" t="s">
        <v>348</v>
      </c>
    </row>
    <row r="613" spans="2:11" hidden="1" x14ac:dyDescent="0.3"/>
    <row r="614" spans="2:11" hidden="1" x14ac:dyDescent="0.3"/>
    <row r="615" spans="2:11" ht="17.5" hidden="1" x14ac:dyDescent="0.35">
      <c r="B615" s="100" t="str">
        <f>IF(B605=0,H615,I615)</f>
        <v>Instructions for recipient</v>
      </c>
      <c r="H615" s="51" t="s">
        <v>283</v>
      </c>
      <c r="I615" s="1" t="str">
        <f>CONCATENATE("Instructions for ",B605)</f>
        <v>Instructions for 0</v>
      </c>
    </row>
    <row r="616" spans="2:11" hidden="1" x14ac:dyDescent="0.3"/>
    <row r="617" spans="2:11" hidden="1" x14ac:dyDescent="0.3"/>
    <row r="618" spans="2:11" hidden="1" x14ac:dyDescent="0.3">
      <c r="B618" s="40" t="str">
        <f>CONCATENATE(H618,I618,J618)</f>
        <v>Welcome to a new kind of service. You are receiving this because the sender wants to serve you better. While you are under no obligation to respond, you should find it in your best interests to receive this "gift" of humanity.</v>
      </c>
      <c r="G618" s="52" t="s">
        <v>158</v>
      </c>
      <c r="H618" s="51" t="s">
        <v>339</v>
      </c>
      <c r="I618" s="1" t="str">
        <f>IF($H$605=0,"the sender",$H$605)</f>
        <v>the sender</v>
      </c>
      <c r="J618" s="51" t="s">
        <v>338</v>
      </c>
      <c r="K618" s="52" t="s">
        <v>158</v>
      </c>
    </row>
    <row r="619" spans="2:11" hidden="1" x14ac:dyDescent="0.3">
      <c r="B619" s="40" t="str">
        <f>CONCATENATE(H619,I619,J619,K619)</f>
        <v>The sender aims to turn over a new leaf, per se. To replace alienation with a better understanding of each other's needs. To improve relations. Thank you for your participation. May you find this a meaningful blessing to your life.</v>
      </c>
      <c r="H619" s="1" t="str">
        <f>IF($H$605=0,"The sender",$H$605)</f>
        <v>The sender</v>
      </c>
      <c r="I619" s="1" t="s">
        <v>340</v>
      </c>
      <c r="J619" s="1" t="str">
        <f>IF(B605=0,"Thank you for your participation.",CONCATENATE("Thank you, ",B605,", for your participation."))</f>
        <v>Thank you for your participation.</v>
      </c>
      <c r="K619" s="1" t="s">
        <v>341</v>
      </c>
    </row>
    <row r="620" spans="2:11" hidden="1" x14ac:dyDescent="0.3"/>
    <row r="621" spans="2:11" hidden="1" x14ac:dyDescent="0.3"/>
    <row r="622" spans="2:11" hidden="1" x14ac:dyDescent="0.3">
      <c r="B622" s="40" t="str">
        <f>CONCATENATE(H622,I622,J622,K622)</f>
        <v>The sender wants to know…</v>
      </c>
      <c r="H622" s="51" t="str">
        <f>H619</f>
        <v>The sender</v>
      </c>
      <c r="I622" s="1" t="s">
        <v>342</v>
      </c>
    </row>
    <row r="623" spans="2:11" hidden="1" x14ac:dyDescent="0.3">
      <c r="B623" s="1" t="s">
        <v>330</v>
      </c>
    </row>
    <row r="624" spans="2:11" hidden="1" x14ac:dyDescent="0.3">
      <c r="B624" s="1" t="s">
        <v>343</v>
      </c>
    </row>
    <row r="625" spans="2:20" hidden="1" x14ac:dyDescent="0.3">
      <c r="B625" s="1" t="s">
        <v>344</v>
      </c>
    </row>
    <row r="626" spans="2:20" hidden="1" x14ac:dyDescent="0.3">
      <c r="B626" s="1" t="s">
        <v>345</v>
      </c>
    </row>
    <row r="627" spans="2:20" hidden="1" x14ac:dyDescent="0.3">
      <c r="B627" s="1" t="s">
        <v>346</v>
      </c>
    </row>
    <row r="628" spans="2:20" hidden="1" x14ac:dyDescent="0.3"/>
    <row r="629" spans="2:20" hidden="1" x14ac:dyDescent="0.3">
      <c r="B629" s="40" t="str">
        <f>CONCATENATE(H629,I629,J629,K629)</f>
        <v>How well do you think I know what you need of me? Have you been disappointed in my poor response to something you expected of me? Do you find it too awkward to ask me directly?</v>
      </c>
      <c r="G629" s="52" t="s">
        <v>158</v>
      </c>
      <c r="H629" s="51" t="s">
        <v>349</v>
      </c>
    </row>
    <row r="630" spans="2:20" hidden="1" x14ac:dyDescent="0.3">
      <c r="B630" s="40" t="str">
        <f>CONCATENATE(H630,I630,J630,K630)</f>
        <v>Let this tool fill that awkward gap. Go ahead an express to me directly what you need of me.</v>
      </c>
      <c r="G630" s="52" t="s">
        <v>158</v>
      </c>
      <c r="H630" s="51" t="s">
        <v>350</v>
      </c>
    </row>
    <row r="631" spans="2:20" hidden="1" x14ac:dyDescent="0.3"/>
    <row r="632" spans="2:20" ht="22" hidden="1" x14ac:dyDescent="0.65">
      <c r="B632" s="95" t="str">
        <f>B48</f>
        <v>1. Addressing and serving your needs</v>
      </c>
      <c r="T632" s="1" t="s">
        <v>260</v>
      </c>
    </row>
    <row r="633" spans="2:20" ht="17" hidden="1" x14ac:dyDescent="0.5">
      <c r="B633" s="66"/>
      <c r="C633" s="66" t="str">
        <f>B49</f>
        <v>What can I do for you?</v>
      </c>
    </row>
    <row r="634" spans="2:20" ht="14" hidden="1" x14ac:dyDescent="0.3">
      <c r="B634" s="67" t="s">
        <v>284</v>
      </c>
      <c r="I634" s="1" t="s">
        <v>370</v>
      </c>
      <c r="T634" s="67" t="s">
        <v>261</v>
      </c>
    </row>
    <row r="635" spans="2:20" hidden="1" x14ac:dyDescent="0.3">
      <c r="C635" s="1" t="s">
        <v>241</v>
      </c>
      <c r="I635" s="1" t="s">
        <v>245</v>
      </c>
    </row>
    <row r="636" spans="2:20" hidden="1" x14ac:dyDescent="0.3">
      <c r="C636" s="1" t="s">
        <v>242</v>
      </c>
      <c r="I636" s="1" t="s">
        <v>254</v>
      </c>
    </row>
    <row r="637" spans="2:20" hidden="1" x14ac:dyDescent="0.3">
      <c r="C637" s="1" t="s">
        <v>299</v>
      </c>
      <c r="I637" s="1" t="s">
        <v>356</v>
      </c>
    </row>
    <row r="638" spans="2:20" hidden="1" x14ac:dyDescent="0.3">
      <c r="C638" s="1" t="s">
        <v>243</v>
      </c>
      <c r="I638" s="1" t="s">
        <v>357</v>
      </c>
    </row>
    <row r="639" spans="2:20" hidden="1" x14ac:dyDescent="0.3">
      <c r="C639" s="1" t="s">
        <v>244</v>
      </c>
      <c r="I639" s="1" t="s">
        <v>358</v>
      </c>
    </row>
    <row r="640" spans="2:20" hidden="1" x14ac:dyDescent="0.3">
      <c r="C640" s="1" t="s">
        <v>247</v>
      </c>
      <c r="I640" s="1" t="s">
        <v>359</v>
      </c>
    </row>
    <row r="641" spans="2:16" hidden="1" x14ac:dyDescent="0.3">
      <c r="C641" s="1" t="s">
        <v>368</v>
      </c>
      <c r="I641" s="1" t="s">
        <v>360</v>
      </c>
    </row>
    <row r="642" spans="2:16" hidden="1" x14ac:dyDescent="0.3">
      <c r="C642" s="1" t="s">
        <v>280</v>
      </c>
      <c r="I642" s="1" t="s">
        <v>361</v>
      </c>
    </row>
    <row r="643" spans="2:16" hidden="1" x14ac:dyDescent="0.3"/>
    <row r="644" spans="2:16" hidden="1" x14ac:dyDescent="0.3">
      <c r="B644" s="72" t="str">
        <f>B51</f>
        <v>Do you need to meet in person and talk?</v>
      </c>
      <c r="I644" s="1" t="str">
        <f>IF(B644=0,I634,IF(B644=C635,I635,IF(B644=C636,I636,IF(B644=C637,I637,IF(B644=C638,I638,IF(B644=C639,I639,IF(B644=C640,I640,IF(B644=C641,I641,IF(B644=C642,I642)))))))))</f>
        <v>Please fill out in the space below when and where you would like to meet in person. I can let you know when and where works okay for me. I am ready to listen. Thank you.</v>
      </c>
    </row>
    <row r="645" spans="2:16" hidden="1" x14ac:dyDescent="0.3"/>
    <row r="646" spans="2:16" hidden="1" x14ac:dyDescent="0.3">
      <c r="B646" s="1">
        <f>E56</f>
        <v>0</v>
      </c>
      <c r="C646" s="40" t="str">
        <f>IF(B646=0,"",CONCATENATE(I646,J646,K646,L646,M646))</f>
        <v/>
      </c>
      <c r="I646" s="1" t="s">
        <v>372</v>
      </c>
      <c r="J646" s="1">
        <f>B646</f>
        <v>0</v>
      </c>
      <c r="K646" s="1" t="s">
        <v>373</v>
      </c>
    </row>
    <row r="647" spans="2:16" hidden="1" x14ac:dyDescent="0.3"/>
    <row r="648" spans="2:16" hidden="1" x14ac:dyDescent="0.3"/>
    <row r="649" spans="2:16" hidden="1" x14ac:dyDescent="0.3"/>
    <row r="650" spans="2:16" hidden="1" x14ac:dyDescent="0.3"/>
    <row r="651" spans="2:16" ht="22" hidden="1" x14ac:dyDescent="0.65">
      <c r="B651" s="95" t="str">
        <f>B66</f>
        <v>2. Bringing up my own affected needs</v>
      </c>
      <c r="P651" s="66" t="s">
        <v>259</v>
      </c>
    </row>
    <row r="652" spans="2:16" ht="17" hidden="1" x14ac:dyDescent="0.5">
      <c r="B652" s="66"/>
      <c r="C652" s="66" t="str">
        <f>B67</f>
        <v>Wondering what you could do?</v>
      </c>
      <c r="I652" s="1" t="s">
        <v>367</v>
      </c>
      <c r="P652" s="66" t="s">
        <v>240</v>
      </c>
    </row>
    <row r="653" spans="2:16" ht="14" hidden="1" x14ac:dyDescent="0.3">
      <c r="B653" s="67" t="s">
        <v>246</v>
      </c>
    </row>
    <row r="654" spans="2:16" hidden="1" x14ac:dyDescent="0.3">
      <c r="C654" s="1" t="s">
        <v>258</v>
      </c>
      <c r="I654" s="1" t="s">
        <v>362</v>
      </c>
    </row>
    <row r="655" spans="2:16" hidden="1" x14ac:dyDescent="0.3">
      <c r="C655" s="1" t="s">
        <v>248</v>
      </c>
      <c r="I655" s="1" t="s">
        <v>363</v>
      </c>
    </row>
    <row r="656" spans="2:16" hidden="1" x14ac:dyDescent="0.3">
      <c r="C656" s="1" t="s">
        <v>257</v>
      </c>
      <c r="I656" s="1" t="s">
        <v>364</v>
      </c>
    </row>
    <row r="657" spans="2:22" hidden="1" x14ac:dyDescent="0.3">
      <c r="C657" s="1" t="s">
        <v>255</v>
      </c>
      <c r="I657" s="1" t="s">
        <v>365</v>
      </c>
    </row>
    <row r="658" spans="2:22" hidden="1" x14ac:dyDescent="0.3">
      <c r="C658" s="1" t="s">
        <v>256</v>
      </c>
      <c r="I658" s="1" t="s">
        <v>366</v>
      </c>
    </row>
    <row r="659" spans="2:22" hidden="1" x14ac:dyDescent="0.3"/>
    <row r="660" spans="2:22" hidden="1" x14ac:dyDescent="0.3">
      <c r="B660" s="72">
        <f>B69</f>
        <v>0</v>
      </c>
      <c r="I660" s="1" t="str">
        <f>IF(B660=0,I652,IF(B660=C653,I653,IF(B660=C654,I654,IF(B660=C655,I655,IF(B660=C656,I656,IF(B660=C657,I657,IF(B660=C658,I658)))))))</f>
        <v>If the above space is empty, then I am opting out of this second item for now.</v>
      </c>
    </row>
    <row r="661" spans="2:22" hidden="1" x14ac:dyDescent="0.3"/>
    <row r="662" spans="2:22" hidden="1" x14ac:dyDescent="0.3">
      <c r="B662" s="1">
        <f>E74</f>
        <v>0</v>
      </c>
      <c r="C662" s="40" t="str">
        <f>IF(B662=0,"",CONCATENATE(I662,J662,K662,L662,M662))</f>
        <v/>
      </c>
      <c r="I662" s="1" t="s">
        <v>372</v>
      </c>
      <c r="J662" s="1">
        <f>B662</f>
        <v>0</v>
      </c>
      <c r="K662" s="1" t="s">
        <v>374</v>
      </c>
    </row>
    <row r="663" spans="2:22" hidden="1" x14ac:dyDescent="0.3"/>
    <row r="664" spans="2:22" hidden="1" x14ac:dyDescent="0.3"/>
    <row r="665" spans="2:22" ht="22" hidden="1" x14ac:dyDescent="0.65">
      <c r="B665" s="95" t="str">
        <f>B84</f>
        <v>3. Continue supporting each other</v>
      </c>
    </row>
    <row r="666" spans="2:22" ht="17" hidden="1" x14ac:dyDescent="0.5">
      <c r="B666" s="66"/>
      <c r="C666" s="66" t="str">
        <f>B85</f>
        <v>Want to keep this up?</v>
      </c>
    </row>
    <row r="667" spans="2:22" hidden="1" x14ac:dyDescent="0.3">
      <c r="I667" s="1" t="s">
        <v>260</v>
      </c>
    </row>
    <row r="668" spans="2:22" hidden="1" x14ac:dyDescent="0.3">
      <c r="C668" s="51" t="s">
        <v>380</v>
      </c>
      <c r="I668" s="1" t="s">
        <v>292</v>
      </c>
      <c r="Q668" s="1" t="s">
        <v>288</v>
      </c>
      <c r="V668" s="1" t="s">
        <v>249</v>
      </c>
    </row>
    <row r="669" spans="2:22" hidden="1" x14ac:dyDescent="0.3">
      <c r="C669" s="51" t="s">
        <v>381</v>
      </c>
      <c r="I669" s="1" t="s">
        <v>293</v>
      </c>
      <c r="Q669" s="1" t="s">
        <v>289</v>
      </c>
      <c r="V669" s="1" t="s">
        <v>250</v>
      </c>
    </row>
    <row r="670" spans="2:22" hidden="1" x14ac:dyDescent="0.3">
      <c r="C670" s="51" t="s">
        <v>382</v>
      </c>
      <c r="I670" s="1" t="s">
        <v>290</v>
      </c>
      <c r="Q670" s="1" t="s">
        <v>290</v>
      </c>
      <c r="V670" s="1" t="s">
        <v>251</v>
      </c>
    </row>
    <row r="671" spans="2:22" hidden="1" x14ac:dyDescent="0.3">
      <c r="C671" s="51" t="s">
        <v>383</v>
      </c>
      <c r="I671" s="1" t="s">
        <v>291</v>
      </c>
      <c r="Q671" s="1" t="s">
        <v>291</v>
      </c>
      <c r="V671" s="1" t="s">
        <v>252</v>
      </c>
    </row>
    <row r="672" spans="2:22" hidden="1" x14ac:dyDescent="0.3">
      <c r="C672" s="51" t="s">
        <v>384</v>
      </c>
      <c r="I672" s="1" t="s">
        <v>291</v>
      </c>
      <c r="Q672" s="1" t="s">
        <v>291</v>
      </c>
      <c r="V672" s="1" t="s">
        <v>253</v>
      </c>
    </row>
    <row r="673" spans="2:21" hidden="1" x14ac:dyDescent="0.3"/>
    <row r="674" spans="2:21" hidden="1" x14ac:dyDescent="0.3">
      <c r="B674" s="1">
        <f>B88</f>
        <v>0</v>
      </c>
      <c r="I674" s="1" t="str">
        <f>IF(B674=0,I667,IF(B674=C668,I668,IF(B674=C669,I669,IF(B674=C670,I670,IF(B674=C671,I671,IF(B674=C672,I672))))))</f>
        <v xml:space="preserve">First select an option from the dropdown list above. Then follow the instructions you see here. </v>
      </c>
    </row>
    <row r="675" spans="2:21" hidden="1" x14ac:dyDescent="0.3"/>
    <row r="676" spans="2:21" hidden="1" x14ac:dyDescent="0.3">
      <c r="C676" s="40" t="str">
        <f>CONCATENATE(I676,J676,K676,L676,M676,N676)</f>
        <v>Thank you for selecting the "" no option.</v>
      </c>
      <c r="I676" s="1" t="s">
        <v>377</v>
      </c>
      <c r="J676" s="1" t="str">
        <f>C683</f>
        <v/>
      </c>
      <c r="K676" s="52" t="s">
        <v>379</v>
      </c>
      <c r="L676" s="1" t="str">
        <f>I682</f>
        <v>no option</v>
      </c>
      <c r="M676" s="1" t="s">
        <v>378</v>
      </c>
      <c r="N676" s="1" t="str">
        <f>J682</f>
        <v/>
      </c>
    </row>
    <row r="677" spans="2:21" hidden="1" x14ac:dyDescent="0.3">
      <c r="B677" s="1">
        <f>B89</f>
        <v>0</v>
      </c>
      <c r="C677" s="1" t="str">
        <f>IF(B677=0,"",C89)</f>
        <v/>
      </c>
      <c r="G677" s="1">
        <f>IF(B677=0,0,1)</f>
        <v>0</v>
      </c>
    </row>
    <row r="678" spans="2:21" hidden="1" x14ac:dyDescent="0.3">
      <c r="B678" s="1">
        <f>B91</f>
        <v>0</v>
      </c>
      <c r="C678" s="1" t="str">
        <f>IF(B678=0,"",C91)</f>
        <v/>
      </c>
      <c r="G678" s="1">
        <f t="shared" ref="G678:G681" si="1">IF(B678=0,0,1)</f>
        <v>0</v>
      </c>
    </row>
    <row r="679" spans="2:21" hidden="1" x14ac:dyDescent="0.3">
      <c r="B679" s="1">
        <f>B93</f>
        <v>0</v>
      </c>
      <c r="C679" s="1" t="str">
        <f>IF(B679=0,"",C93)</f>
        <v/>
      </c>
      <c r="G679" s="1">
        <f t="shared" si="1"/>
        <v>0</v>
      </c>
    </row>
    <row r="680" spans="2:21" hidden="1" x14ac:dyDescent="0.3">
      <c r="B680" s="1">
        <f>B95</f>
        <v>0</v>
      </c>
      <c r="C680" s="1" t="str">
        <f>IF(B680=0,"",C95)</f>
        <v/>
      </c>
      <c r="G680" s="1">
        <f t="shared" si="1"/>
        <v>0</v>
      </c>
    </row>
    <row r="681" spans="2:21" hidden="1" x14ac:dyDescent="0.3">
      <c r="B681" s="1">
        <f>B97</f>
        <v>0</v>
      </c>
      <c r="C681" s="1" t="str">
        <f>IF(B681=0,"",C97)</f>
        <v/>
      </c>
      <c r="G681" s="1">
        <f t="shared" si="1"/>
        <v>0</v>
      </c>
    </row>
    <row r="682" spans="2:21" hidden="1" x14ac:dyDescent="0.3">
      <c r="G682" s="1">
        <f>SUM(G677:G681)</f>
        <v>0</v>
      </c>
      <c r="I682" s="1" t="str">
        <f>IF(G682=0,"no option",IF(G682=1,"option",IF(G682&gt;1,"options")))</f>
        <v>no option</v>
      </c>
      <c r="J682" s="1" t="str">
        <f>IF(I682="options"," Only one selection is best.","")</f>
        <v/>
      </c>
    </row>
    <row r="683" spans="2:21" hidden="1" x14ac:dyDescent="0.3">
      <c r="C683" s="1" t="str">
        <f>CONCATENATE(C677,C678,C679,C680,C681)</f>
        <v/>
      </c>
    </row>
    <row r="684" spans="2:21" hidden="1" x14ac:dyDescent="0.3"/>
    <row r="685" spans="2:21" ht="13.5" hidden="1" thickBot="1" x14ac:dyDescent="0.35"/>
    <row r="686" spans="2:21" ht="14" hidden="1" thickTop="1" thickBot="1" x14ac:dyDescent="0.35">
      <c r="B686" s="40" t="str">
        <f>CONCATENATE(F686,G686,H686)</f>
        <v xml:space="preserve">If you find value in this new engaging tool, you can download your own copy. See the full version that the sender can see. You can use it to personalize your reply. </v>
      </c>
      <c r="E686" s="52" t="s">
        <v>158</v>
      </c>
      <c r="F686" s="1" t="s">
        <v>386</v>
      </c>
      <c r="G686" s="1" t="str">
        <f>IF(H605=0,"the sender",CONCATENATE("I, ",H605,","))</f>
        <v>the sender</v>
      </c>
      <c r="H686" s="1" t="s">
        <v>387</v>
      </c>
      <c r="I686" s="52" t="s">
        <v>158</v>
      </c>
      <c r="Q686" s="201"/>
      <c r="R686" s="202"/>
      <c r="T686" s="187"/>
      <c r="U686" s="188"/>
    </row>
    <row r="687" spans="2:21" ht="13.5" hidden="1" thickTop="1" x14ac:dyDescent="0.3"/>
    <row r="688" spans="2:21" hidden="1" x14ac:dyDescent="0.3"/>
    <row r="689" spans="2:2" hidden="1" x14ac:dyDescent="0.3"/>
    <row r="690" spans="2:2" hidden="1" x14ac:dyDescent="0.3"/>
    <row r="691" spans="2:2" hidden="1" x14ac:dyDescent="0.3"/>
    <row r="692" spans="2:2" hidden="1" x14ac:dyDescent="0.3"/>
    <row r="693" spans="2:2" hidden="1" x14ac:dyDescent="0.3"/>
    <row r="694" spans="2:2" hidden="1" x14ac:dyDescent="0.3"/>
    <row r="695" spans="2:2" hidden="1" x14ac:dyDescent="0.3"/>
    <row r="696" spans="2:2" hidden="1" x14ac:dyDescent="0.3"/>
    <row r="697" spans="2:2" hidden="1" x14ac:dyDescent="0.3"/>
    <row r="698" spans="2:2" hidden="1" x14ac:dyDescent="0.3"/>
    <row r="699" spans="2:2" hidden="1" x14ac:dyDescent="0.3"/>
    <row r="700" spans="2:2" hidden="1" x14ac:dyDescent="0.3"/>
    <row r="701" spans="2:2" hidden="1" x14ac:dyDescent="0.3"/>
    <row r="702" spans="2:2" hidden="1" x14ac:dyDescent="0.3"/>
    <row r="703" spans="2:2" hidden="1" x14ac:dyDescent="0.3">
      <c r="B703" s="1" t="s">
        <v>269</v>
      </c>
    </row>
    <row r="704" spans="2:2" hidden="1" x14ac:dyDescent="0.3"/>
    <row r="705" spans="2:16" hidden="1" x14ac:dyDescent="0.3">
      <c r="B705" s="1" t="s">
        <v>277</v>
      </c>
    </row>
    <row r="706" spans="2:16" hidden="1" x14ac:dyDescent="0.3"/>
    <row r="707" spans="2:16" hidden="1" x14ac:dyDescent="0.3"/>
    <row r="708" spans="2:16" hidden="1" x14ac:dyDescent="0.3"/>
    <row r="709" spans="2:16" hidden="1" x14ac:dyDescent="0.3"/>
    <row r="710" spans="2:16" ht="17" hidden="1" x14ac:dyDescent="0.5">
      <c r="B710" s="66" t="s">
        <v>294</v>
      </c>
    </row>
    <row r="711" spans="2:16" ht="17" hidden="1" x14ac:dyDescent="0.5">
      <c r="B711" s="66" t="s">
        <v>295</v>
      </c>
      <c r="P711" s="1" t="s">
        <v>270</v>
      </c>
    </row>
    <row r="712" spans="2:16" ht="17" hidden="1" x14ac:dyDescent="0.5">
      <c r="B712" s="66" t="s">
        <v>296</v>
      </c>
    </row>
    <row r="713" spans="2:16" hidden="1" x14ac:dyDescent="0.3">
      <c r="B713" s="1" t="s">
        <v>275</v>
      </c>
    </row>
    <row r="714" spans="2:16" hidden="1" x14ac:dyDescent="0.3">
      <c r="B714" s="1" t="s">
        <v>271</v>
      </c>
    </row>
    <row r="715" spans="2:16" hidden="1" x14ac:dyDescent="0.3">
      <c r="B715" s="74" t="s">
        <v>424</v>
      </c>
    </row>
    <row r="716" spans="2:16" hidden="1" x14ac:dyDescent="0.3">
      <c r="B716" s="74" t="s">
        <v>272</v>
      </c>
    </row>
    <row r="717" spans="2:16" hidden="1" x14ac:dyDescent="0.3">
      <c r="B717" s="74" t="s">
        <v>273</v>
      </c>
    </row>
    <row r="718" spans="2:16" hidden="1" x14ac:dyDescent="0.3">
      <c r="B718" s="74"/>
    </row>
    <row r="719" spans="2:16" hidden="1" x14ac:dyDescent="0.3">
      <c r="B719" s="74"/>
    </row>
    <row r="720" spans="2:16" hidden="1" x14ac:dyDescent="0.3">
      <c r="B720" s="1" t="s">
        <v>274</v>
      </c>
    </row>
    <row r="721" spans="2:17" hidden="1" x14ac:dyDescent="0.3">
      <c r="B721" s="74" t="s">
        <v>425</v>
      </c>
    </row>
    <row r="722" spans="2:17" hidden="1" x14ac:dyDescent="0.3">
      <c r="B722" s="74" t="s">
        <v>426</v>
      </c>
    </row>
    <row r="723" spans="2:17" hidden="1" x14ac:dyDescent="0.3">
      <c r="B723" s="74" t="s">
        <v>427</v>
      </c>
    </row>
    <row r="724" spans="2:17" hidden="1" x14ac:dyDescent="0.3"/>
    <row r="725" spans="2:17" hidden="1" x14ac:dyDescent="0.3"/>
    <row r="726" spans="2:17" hidden="1" x14ac:dyDescent="0.3"/>
    <row r="727" spans="2:17" hidden="1" x14ac:dyDescent="0.3"/>
    <row r="728" spans="2:17" hidden="1" x14ac:dyDescent="0.3">
      <c r="B728" s="1" t="s">
        <v>278</v>
      </c>
    </row>
    <row r="729" spans="2:17" hidden="1" x14ac:dyDescent="0.3"/>
    <row r="730" spans="2:17" hidden="1" x14ac:dyDescent="0.3">
      <c r="B730" s="1" t="s">
        <v>297</v>
      </c>
      <c r="Q730" s="1" t="s">
        <v>276</v>
      </c>
    </row>
    <row r="731" spans="2:17" hidden="1" x14ac:dyDescent="0.3">
      <c r="B731" s="1" t="s">
        <v>298</v>
      </c>
    </row>
    <row r="732" spans="2:17" hidden="1" x14ac:dyDescent="0.3"/>
    <row r="733" spans="2:17" ht="17.5" hidden="1" x14ac:dyDescent="0.3">
      <c r="E733" s="162"/>
      <c r="F733" s="162"/>
      <c r="G733" s="162"/>
      <c r="H733" s="162"/>
      <c r="I733" s="162"/>
      <c r="J733" s="162"/>
    </row>
    <row r="734" spans="2:17" hidden="1" x14ac:dyDescent="0.3"/>
    <row r="735" spans="2:17" hidden="1" x14ac:dyDescent="0.3"/>
    <row r="736" spans="2:17" hidden="1" x14ac:dyDescent="0.3">
      <c r="E736" s="1" t="s">
        <v>285</v>
      </c>
    </row>
    <row r="737" spans="2:123" hidden="1" x14ac:dyDescent="0.3"/>
    <row r="738" spans="2:123" hidden="1" x14ac:dyDescent="0.3"/>
    <row r="739" spans="2:123" ht="17.5" hidden="1" x14ac:dyDescent="0.3">
      <c r="E739" s="162" t="s">
        <v>264</v>
      </c>
      <c r="F739" s="162"/>
      <c r="G739" s="162"/>
      <c r="H739" s="162"/>
      <c r="I739" s="162"/>
      <c r="J739" s="162"/>
    </row>
    <row r="740" spans="2:123" hidden="1" x14ac:dyDescent="0.3"/>
    <row r="741" spans="2:123" hidden="1" x14ac:dyDescent="0.3"/>
    <row r="742" spans="2:123" hidden="1" x14ac:dyDescent="0.3"/>
    <row r="743" spans="2:123" hidden="1" x14ac:dyDescent="0.3"/>
    <row r="744" spans="2:123" ht="24.5" hidden="1" x14ac:dyDescent="0.45">
      <c r="B744" s="101" t="str">
        <f>B127</f>
        <v>Was this helpful?</v>
      </c>
    </row>
    <row r="745" spans="2:123" hidden="1" x14ac:dyDescent="0.3"/>
    <row r="746" spans="2:123" s="50" customFormat="1" hidden="1" x14ac:dyDescent="0.3">
      <c r="B746" s="40"/>
      <c r="C746" s="1"/>
      <c r="D746" s="1"/>
      <c r="E746" s="1"/>
      <c r="F746" s="1"/>
      <c r="G746" s="1"/>
      <c r="H746" s="51"/>
      <c r="I746" s="1"/>
      <c r="J746" s="1"/>
      <c r="K746" s="1"/>
      <c r="L746" s="1"/>
      <c r="M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row>
    <row r="747" spans="2:123" hidden="1" x14ac:dyDescent="0.3">
      <c r="B747" s="40" t="str">
        <f>CONCATENATE(F747,G747,H747,I747,J747)</f>
        <v>Start a deeper conversation around each other's needs.</v>
      </c>
      <c r="F747" s="1" t="str">
        <f>IF(H605=0,"Start",CONCATENATE(H605,", use this tool to start"))</f>
        <v>Start</v>
      </c>
      <c r="G747" s="52" t="s">
        <v>304</v>
      </c>
      <c r="I747" s="52"/>
    </row>
    <row r="748" spans="2:123" hidden="1" x14ac:dyDescent="0.3">
      <c r="B748" s="40" t="str">
        <f>CONCATENATE(F748,G748,H748,I748,J748)</f>
        <v xml:space="preserve">Send the link to the recipient to use this tool to actively engage both of your needs. Or to invite the recipient to proactively serve the needs of another. </v>
      </c>
      <c r="E748" s="52" t="s">
        <v>158</v>
      </c>
      <c r="F748" s="1" t="s">
        <v>301</v>
      </c>
      <c r="G748" s="1" t="str">
        <f>IF(B605=0,"the recipient",B605)</f>
        <v>the recipient</v>
      </c>
      <c r="H748" s="1" t="s">
        <v>302</v>
      </c>
      <c r="I748" s="1" t="str">
        <f>G748</f>
        <v>the recipient</v>
      </c>
      <c r="J748" s="1" t="s">
        <v>303</v>
      </c>
    </row>
    <row r="749" spans="2:123" hidden="1" x14ac:dyDescent="0.3">
      <c r="B749" s="40" t="str">
        <f>CONCATENATE(F749,G749,H749,I749,J749)</f>
        <v xml:space="preserve">Use this tool to grow your relationships. Consider your options to connect with the recipient on deeper level. </v>
      </c>
      <c r="F749" s="1" t="s">
        <v>305</v>
      </c>
      <c r="G749" s="1" t="str">
        <f>G748</f>
        <v>the recipient</v>
      </c>
      <c r="H749" s="1" t="s">
        <v>306</v>
      </c>
    </row>
    <row r="750" spans="2:123" hidden="1" x14ac:dyDescent="0.3">
      <c r="G750" s="52"/>
      <c r="I750" s="52"/>
    </row>
    <row r="751" spans="2:123" hidden="1" x14ac:dyDescent="0.3"/>
    <row r="752" spans="2:123" hidden="1" x14ac:dyDescent="0.3"/>
    <row r="753" hidden="1" x14ac:dyDescent="0.3"/>
    <row r="754" hidden="1" x14ac:dyDescent="0.3"/>
    <row r="755" hidden="1" x14ac:dyDescent="0.3"/>
    <row r="756" hidden="1" x14ac:dyDescent="0.3"/>
    <row r="757" hidden="1" x14ac:dyDescent="0.3"/>
    <row r="758" hidden="1" x14ac:dyDescent="0.3"/>
    <row r="759" hidden="1" x14ac:dyDescent="0.3"/>
    <row r="760" hidden="1" x14ac:dyDescent="0.3"/>
    <row r="761" hidden="1" x14ac:dyDescent="0.3"/>
    <row r="762" hidden="1" x14ac:dyDescent="0.3"/>
    <row r="763" hidden="1" x14ac:dyDescent="0.3"/>
    <row r="764" hidden="1" x14ac:dyDescent="0.3"/>
    <row r="765" hidden="1" x14ac:dyDescent="0.3"/>
    <row r="766" hidden="1" x14ac:dyDescent="0.3"/>
    <row r="767" hidden="1" x14ac:dyDescent="0.3"/>
    <row r="768" hidden="1" x14ac:dyDescent="0.3"/>
    <row r="769" spans="2:22" hidden="1" x14ac:dyDescent="0.3">
      <c r="C769" s="1" t="s">
        <v>10</v>
      </c>
    </row>
    <row r="770" spans="2:22" hidden="1" x14ac:dyDescent="0.3"/>
    <row r="771" spans="2:22" hidden="1" x14ac:dyDescent="0.3">
      <c r="H771" s="1"/>
      <c r="I771" s="51"/>
      <c r="J771" s="53" t="str">
        <f>C799</f>
        <v>Christianity</v>
      </c>
      <c r="K771" s="53" t="str">
        <f>C800</f>
        <v>Islam</v>
      </c>
      <c r="L771" s="53" t="str">
        <f>C801</f>
        <v>Hinduism</v>
      </c>
      <c r="M771" s="53" t="str">
        <f>C802</f>
        <v>Buddhism</v>
      </c>
      <c r="N771" s="53" t="s">
        <v>11</v>
      </c>
      <c r="P771" s="51" t="s">
        <v>12</v>
      </c>
    </row>
    <row r="772" spans="2:22" ht="13.5" hidden="1" x14ac:dyDescent="0.35">
      <c r="B772" s="54">
        <v>1</v>
      </c>
      <c r="C772" s="55" t="s">
        <v>13</v>
      </c>
      <c r="D772" s="1" t="s">
        <v>14</v>
      </c>
      <c r="E772" s="1" t="str">
        <f>CONCATENATE("defunctions countered by this refunction: ",D772)</f>
        <v>defunctions countered by this refunction: ungratefulness, entitlement</v>
      </c>
      <c r="F772" s="40" t="s">
        <v>15</v>
      </c>
      <c r="G772" s="1" t="s">
        <v>16</v>
      </c>
      <c r="H772" s="52" t="s">
        <v>17</v>
      </c>
      <c r="I772" s="51" t="str">
        <f t="shared" ref="I772:I791" si="2">IF($B$60=J$771,J772,IF($B$60=K$771,K772,IF($B$60=L$771,L772,IF($B$60=M$771,M772,IF($B$60=N$771,N772,P$771)))))</f>
        <v>Optional: select your moral tradition from the dropdown list at left</v>
      </c>
      <c r="J772" s="51" t="s">
        <v>18</v>
      </c>
      <c r="K772" s="1" t="s">
        <v>19</v>
      </c>
      <c r="L772" s="1" t="s">
        <v>19</v>
      </c>
      <c r="M772" s="1" t="s">
        <v>19</v>
      </c>
      <c r="N772" s="1"/>
      <c r="V772" s="56" t="s">
        <v>20</v>
      </c>
    </row>
    <row r="773" spans="2:22" ht="13.5" hidden="1" x14ac:dyDescent="0.35">
      <c r="B773" s="54">
        <v>2</v>
      </c>
      <c r="C773" s="55" t="s">
        <v>21</v>
      </c>
      <c r="D773" s="1" t="s">
        <v>22</v>
      </c>
      <c r="E773" s="1" t="str">
        <f t="shared" ref="E773:E791" si="3">CONCATENATE("defunctions countered by this refunction: ",D773)</f>
        <v>defunctions countered by this refunction: arrogance, hubris, haughtiness</v>
      </c>
      <c r="F773" s="40" t="s">
        <v>23</v>
      </c>
      <c r="G773" s="1" t="s">
        <v>24</v>
      </c>
      <c r="H773" s="52" t="s">
        <v>17</v>
      </c>
      <c r="I773" s="51" t="str">
        <f t="shared" si="2"/>
        <v>Optional: select your moral tradition from the dropdown list at left</v>
      </c>
      <c r="J773" s="51" t="s">
        <v>25</v>
      </c>
      <c r="K773" s="1" t="s">
        <v>19</v>
      </c>
      <c r="L773" s="1" t="s">
        <v>19</v>
      </c>
      <c r="M773" s="1" t="s">
        <v>19</v>
      </c>
      <c r="N773" s="1"/>
      <c r="V773" s="56" t="s">
        <v>26</v>
      </c>
    </row>
    <row r="774" spans="2:22" ht="13.5" hidden="1" x14ac:dyDescent="0.35">
      <c r="B774" s="54">
        <v>3</v>
      </c>
      <c r="C774" s="55" t="s">
        <v>27</v>
      </c>
      <c r="D774" s="1" t="s">
        <v>28</v>
      </c>
      <c r="E774" s="1" t="str">
        <f t="shared" si="3"/>
        <v>defunctions countered by this refunction: dishonesty, disingenuousness, deceitfulness</v>
      </c>
      <c r="F774" s="40" t="s">
        <v>29</v>
      </c>
      <c r="G774" s="1" t="s">
        <v>30</v>
      </c>
      <c r="H774" s="52" t="s">
        <v>17</v>
      </c>
      <c r="I774" s="51" t="str">
        <f t="shared" si="2"/>
        <v>Optional: select your moral tradition from the dropdown list at left</v>
      </c>
      <c r="J774" s="51" t="s">
        <v>31</v>
      </c>
      <c r="K774" s="1" t="s">
        <v>19</v>
      </c>
      <c r="L774" s="1" t="s">
        <v>19</v>
      </c>
      <c r="M774" s="1" t="s">
        <v>19</v>
      </c>
      <c r="N774" s="1"/>
      <c r="V774" s="56" t="s">
        <v>32</v>
      </c>
    </row>
    <row r="775" spans="2:22" ht="13.5" hidden="1" x14ac:dyDescent="0.35">
      <c r="B775" s="54">
        <v>4</v>
      </c>
      <c r="C775" s="55" t="s">
        <v>33</v>
      </c>
      <c r="D775" s="1" t="s">
        <v>34</v>
      </c>
      <c r="E775" s="1" t="str">
        <f t="shared" si="3"/>
        <v>defunctions countered by this refunction: unkindness, rudeness, rashness</v>
      </c>
      <c r="F775" s="40" t="s">
        <v>35</v>
      </c>
      <c r="G775" s="1" t="s">
        <v>36</v>
      </c>
      <c r="H775" s="52" t="s">
        <v>17</v>
      </c>
      <c r="I775" s="51" t="str">
        <f t="shared" si="2"/>
        <v>Optional: select your moral tradition from the dropdown list at left</v>
      </c>
      <c r="J775" s="51" t="s">
        <v>37</v>
      </c>
      <c r="K775" s="1" t="s">
        <v>19</v>
      </c>
      <c r="L775" s="1" t="s">
        <v>19</v>
      </c>
      <c r="M775" s="1" t="s">
        <v>19</v>
      </c>
      <c r="N775" s="1"/>
      <c r="V775" s="56" t="s">
        <v>38</v>
      </c>
    </row>
    <row r="776" spans="2:22" ht="13.5" hidden="1" x14ac:dyDescent="0.35">
      <c r="B776" s="54">
        <v>5</v>
      </c>
      <c r="C776" s="55" t="s">
        <v>39</v>
      </c>
      <c r="D776" s="1" t="s">
        <v>40</v>
      </c>
      <c r="E776" s="1" t="str">
        <f t="shared" si="3"/>
        <v>defunctions countered by this refunction: roughness, harshness, brashness</v>
      </c>
      <c r="F776" s="40" t="s">
        <v>41</v>
      </c>
      <c r="G776" s="1" t="s">
        <v>42</v>
      </c>
      <c r="H776" s="52" t="s">
        <v>17</v>
      </c>
      <c r="I776" s="51" t="str">
        <f t="shared" si="2"/>
        <v>Optional: select your moral tradition from the dropdown list at left</v>
      </c>
      <c r="J776" s="51" t="s">
        <v>43</v>
      </c>
      <c r="K776" s="1" t="s">
        <v>19</v>
      </c>
      <c r="L776" s="1" t="s">
        <v>19</v>
      </c>
      <c r="M776" s="1" t="s">
        <v>19</v>
      </c>
      <c r="N776" s="1"/>
      <c r="V776" s="56" t="s">
        <v>44</v>
      </c>
    </row>
    <row r="777" spans="2:22" ht="13.5" hidden="1" x14ac:dyDescent="0.35">
      <c r="B777" s="54">
        <v>6</v>
      </c>
      <c r="C777" s="55" t="s">
        <v>45</v>
      </c>
      <c r="D777" s="1" t="s">
        <v>46</v>
      </c>
      <c r="E777" s="1" t="str">
        <f t="shared" si="3"/>
        <v>defunctions countered by this refunction: unrealistic expectations, perfectionism</v>
      </c>
      <c r="F777" s="40" t="s">
        <v>47</v>
      </c>
      <c r="G777" s="1" t="s">
        <v>48</v>
      </c>
      <c r="H777" s="52" t="s">
        <v>49</v>
      </c>
      <c r="I777" s="51" t="str">
        <f t="shared" si="2"/>
        <v>Optional: select your moral tradition from the dropdown list at left</v>
      </c>
      <c r="J777" s="51" t="s">
        <v>50</v>
      </c>
      <c r="K777" s="1" t="s">
        <v>19</v>
      </c>
      <c r="L777" s="1" t="s">
        <v>19</v>
      </c>
      <c r="M777" s="1" t="s">
        <v>19</v>
      </c>
      <c r="N777" s="1"/>
      <c r="V777" s="56" t="s">
        <v>51</v>
      </c>
    </row>
    <row r="778" spans="2:22" ht="13.5" hidden="1" x14ac:dyDescent="0.35">
      <c r="B778" s="54">
        <v>7</v>
      </c>
      <c r="C778" s="55" t="s">
        <v>52</v>
      </c>
      <c r="D778" s="1" t="s">
        <v>53</v>
      </c>
      <c r="E778" s="1" t="str">
        <f t="shared" si="3"/>
        <v>defunctions countered by this refunction: grudge, rage, spitefulness</v>
      </c>
      <c r="F778" s="40" t="s">
        <v>54</v>
      </c>
      <c r="G778" s="1" t="s">
        <v>55</v>
      </c>
      <c r="H778" s="52" t="s">
        <v>49</v>
      </c>
      <c r="I778" s="51" t="str">
        <f t="shared" si="2"/>
        <v>Optional: select your moral tradition from the dropdown list at left</v>
      </c>
      <c r="J778" s="51" t="s">
        <v>56</v>
      </c>
      <c r="K778" s="1" t="s">
        <v>19</v>
      </c>
      <c r="L778" s="1" t="s">
        <v>19</v>
      </c>
      <c r="M778" s="1" t="s">
        <v>19</v>
      </c>
      <c r="N778" s="1"/>
      <c r="V778" s="56" t="s">
        <v>57</v>
      </c>
    </row>
    <row r="779" spans="2:22" ht="13.5" hidden="1" x14ac:dyDescent="0.35">
      <c r="B779" s="54">
        <v>8</v>
      </c>
      <c r="C779" s="55" t="s">
        <v>58</v>
      </c>
      <c r="D779" s="1" t="s">
        <v>59</v>
      </c>
      <c r="E779" s="1" t="str">
        <f t="shared" si="3"/>
        <v>defunctions countered by this refunction: condemnation, exaction, vengeance</v>
      </c>
      <c r="F779" s="40" t="s">
        <v>60</v>
      </c>
      <c r="G779" s="1" t="s">
        <v>61</v>
      </c>
      <c r="H779" s="52" t="s">
        <v>49</v>
      </c>
      <c r="I779" s="51" t="str">
        <f t="shared" si="2"/>
        <v>Optional: select your moral tradition from the dropdown list at left</v>
      </c>
      <c r="J779" s="51" t="s">
        <v>62</v>
      </c>
      <c r="K779" s="1" t="s">
        <v>19</v>
      </c>
      <c r="L779" s="1" t="s">
        <v>19</v>
      </c>
      <c r="M779" s="1" t="s">
        <v>19</v>
      </c>
      <c r="N779" s="1"/>
      <c r="V779" s="56" t="s">
        <v>63</v>
      </c>
    </row>
    <row r="780" spans="2:22" ht="13.5" hidden="1" x14ac:dyDescent="0.35">
      <c r="B780" s="54">
        <v>9</v>
      </c>
      <c r="C780" s="55" t="s">
        <v>64</v>
      </c>
      <c r="D780" s="1" t="s">
        <v>65</v>
      </c>
      <c r="E780" s="1" t="str">
        <f t="shared" si="3"/>
        <v>defunctions countered by this refunction: cruelty, vindictiveness, retaliation</v>
      </c>
      <c r="F780" s="40" t="s">
        <v>66</v>
      </c>
      <c r="G780" s="1" t="s">
        <v>67</v>
      </c>
      <c r="H780" s="52" t="s">
        <v>49</v>
      </c>
      <c r="I780" s="51" t="str">
        <f t="shared" si="2"/>
        <v>Optional: select your moral tradition from the dropdown list at left</v>
      </c>
      <c r="J780" s="51" t="s">
        <v>68</v>
      </c>
      <c r="K780" s="1" t="s">
        <v>19</v>
      </c>
      <c r="L780" s="1" t="s">
        <v>19</v>
      </c>
      <c r="M780" s="1" t="s">
        <v>19</v>
      </c>
      <c r="N780" s="1"/>
      <c r="V780" s="56" t="s">
        <v>69</v>
      </c>
    </row>
    <row r="781" spans="2:22" ht="13.5" hidden="1" x14ac:dyDescent="0.35">
      <c r="B781" s="54">
        <v>10</v>
      </c>
      <c r="C781" s="55" t="s">
        <v>1</v>
      </c>
      <c r="D781" s="1" t="s">
        <v>70</v>
      </c>
      <c r="E781" s="1" t="str">
        <f t="shared" si="3"/>
        <v>defunctions countered by this refunction: revenge, vengeance</v>
      </c>
      <c r="F781" s="40" t="s">
        <v>71</v>
      </c>
      <c r="G781" s="1" t="s">
        <v>72</v>
      </c>
      <c r="H781" s="52" t="s">
        <v>49</v>
      </c>
      <c r="I781" s="51" t="str">
        <f t="shared" si="2"/>
        <v>Optional: select your moral tradition from the dropdown list at left</v>
      </c>
      <c r="J781" s="51" t="s">
        <v>73</v>
      </c>
      <c r="K781" s="1" t="s">
        <v>19</v>
      </c>
      <c r="L781" s="1" t="s">
        <v>19</v>
      </c>
      <c r="M781" s="1" t="s">
        <v>19</v>
      </c>
      <c r="N781" s="1"/>
      <c r="V781" s="56" t="s">
        <v>74</v>
      </c>
    </row>
    <row r="782" spans="2:22" ht="13.5" hidden="1" x14ac:dyDescent="0.35">
      <c r="B782" s="54">
        <v>11</v>
      </c>
      <c r="C782" s="55" t="s">
        <v>75</v>
      </c>
      <c r="D782" s="1" t="s">
        <v>76</v>
      </c>
      <c r="E782" s="1" t="str">
        <f t="shared" si="3"/>
        <v>defunctions countered by this refunction: intolerance, fleetingness</v>
      </c>
      <c r="F782" s="40" t="s">
        <v>77</v>
      </c>
      <c r="G782" s="1" t="s">
        <v>78</v>
      </c>
      <c r="H782" s="52" t="s">
        <v>79</v>
      </c>
      <c r="I782" s="51" t="str">
        <f t="shared" si="2"/>
        <v>Optional: select your moral tradition from the dropdown list at left</v>
      </c>
      <c r="J782" s="51" t="s">
        <v>80</v>
      </c>
      <c r="K782" s="1" t="s">
        <v>19</v>
      </c>
      <c r="L782" s="1" t="s">
        <v>19</v>
      </c>
      <c r="M782" s="1" t="s">
        <v>19</v>
      </c>
      <c r="N782" s="1"/>
      <c r="V782" s="56" t="s">
        <v>81</v>
      </c>
    </row>
    <row r="783" spans="2:22" ht="13.5" hidden="1" x14ac:dyDescent="0.35">
      <c r="B783" s="54">
        <v>12</v>
      </c>
      <c r="C783" s="55" t="s">
        <v>82</v>
      </c>
      <c r="D783" s="1" t="s">
        <v>83</v>
      </c>
      <c r="E783" s="1" t="str">
        <f t="shared" si="3"/>
        <v>defunctions countered by this refunction: hesitancy, inconsistency, satisficing</v>
      </c>
      <c r="F783" s="40" t="s">
        <v>84</v>
      </c>
      <c r="G783" s="1" t="s">
        <v>85</v>
      </c>
      <c r="H783" s="52" t="s">
        <v>79</v>
      </c>
      <c r="I783" s="51" t="str">
        <f t="shared" si="2"/>
        <v>Optional: select your moral tradition from the dropdown list at left</v>
      </c>
      <c r="J783" s="51" t="s">
        <v>86</v>
      </c>
      <c r="K783" s="1" t="s">
        <v>19</v>
      </c>
      <c r="L783" s="1" t="s">
        <v>19</v>
      </c>
      <c r="M783" s="1" t="s">
        <v>19</v>
      </c>
      <c r="N783" s="1"/>
      <c r="V783" s="56" t="s">
        <v>87</v>
      </c>
    </row>
    <row r="784" spans="2:22" ht="13.5" hidden="1" x14ac:dyDescent="0.35">
      <c r="B784" s="54">
        <v>13</v>
      </c>
      <c r="C784" s="55" t="s">
        <v>88</v>
      </c>
      <c r="D784" s="1" t="s">
        <v>89</v>
      </c>
      <c r="E784" s="1" t="str">
        <f t="shared" si="3"/>
        <v>defunctions countered by this refunction: undiscipline, overindulgence, negligence</v>
      </c>
      <c r="F784" s="40" t="s">
        <v>90</v>
      </c>
      <c r="G784" s="1" t="s">
        <v>91</v>
      </c>
      <c r="H784" s="52" t="s">
        <v>79</v>
      </c>
      <c r="I784" s="51" t="str">
        <f t="shared" si="2"/>
        <v>Optional: select your moral tradition from the dropdown list at left</v>
      </c>
      <c r="J784" s="51" t="s">
        <v>92</v>
      </c>
      <c r="K784" s="1" t="s">
        <v>19</v>
      </c>
      <c r="L784" s="1" t="s">
        <v>19</v>
      </c>
      <c r="M784" s="1" t="s">
        <v>19</v>
      </c>
      <c r="N784" s="1"/>
      <c r="V784" s="56" t="s">
        <v>93</v>
      </c>
    </row>
    <row r="785" spans="2:22" ht="13.5" hidden="1" x14ac:dyDescent="0.35">
      <c r="B785" s="54">
        <v>14</v>
      </c>
      <c r="C785" s="55" t="s">
        <v>94</v>
      </c>
      <c r="D785" s="1" t="s">
        <v>95</v>
      </c>
      <c r="E785" s="1" t="str">
        <f t="shared" si="3"/>
        <v>defunctions countered by this refunction: distempered, unsettled</v>
      </c>
      <c r="F785" s="40" t="s">
        <v>96</v>
      </c>
      <c r="G785" s="1" t="s">
        <v>97</v>
      </c>
      <c r="H785" s="52" t="s">
        <v>79</v>
      </c>
      <c r="I785" s="51" t="str">
        <f t="shared" si="2"/>
        <v>Optional: select your moral tradition from the dropdown list at left</v>
      </c>
      <c r="J785" s="51" t="s">
        <v>98</v>
      </c>
      <c r="K785" s="1" t="s">
        <v>19</v>
      </c>
      <c r="L785" s="1" t="s">
        <v>19</v>
      </c>
      <c r="M785" s="1" t="s">
        <v>19</v>
      </c>
      <c r="N785" s="1"/>
      <c r="V785" s="56" t="s">
        <v>99</v>
      </c>
    </row>
    <row r="786" spans="2:22" ht="13.5" hidden="1" x14ac:dyDescent="0.35">
      <c r="B786" s="54">
        <v>15</v>
      </c>
      <c r="C786" s="55" t="s">
        <v>100</v>
      </c>
      <c r="D786" s="1" t="s">
        <v>101</v>
      </c>
      <c r="E786" s="1" t="str">
        <f t="shared" si="3"/>
        <v>defunctions countered by this refunction: fragility, rigidity, inflexibility</v>
      </c>
      <c r="F786" s="40" t="s">
        <v>102</v>
      </c>
      <c r="G786" s="1" t="s">
        <v>103</v>
      </c>
      <c r="H786" s="52" t="s">
        <v>79</v>
      </c>
      <c r="I786" s="51" t="str">
        <f t="shared" si="2"/>
        <v>Optional: select your moral tradition from the dropdown list at left</v>
      </c>
      <c r="J786" s="51" t="s">
        <v>104</v>
      </c>
      <c r="K786" s="1" t="s">
        <v>19</v>
      </c>
      <c r="L786" s="1" t="s">
        <v>19</v>
      </c>
      <c r="M786" s="1" t="s">
        <v>19</v>
      </c>
      <c r="N786" s="1"/>
      <c r="V786" s="56" t="s">
        <v>105</v>
      </c>
    </row>
    <row r="787" spans="2:22" ht="13.5" hidden="1" x14ac:dyDescent="0.35">
      <c r="B787" s="54">
        <v>16</v>
      </c>
      <c r="C787" s="55" t="s">
        <v>106</v>
      </c>
      <c r="D787" s="1" t="s">
        <v>107</v>
      </c>
      <c r="E787" s="1" t="str">
        <f t="shared" si="3"/>
        <v>defunctions countered by this refunction: impatience, false urgency</v>
      </c>
      <c r="F787" s="40" t="s">
        <v>108</v>
      </c>
      <c r="G787" s="1" t="s">
        <v>109</v>
      </c>
      <c r="H787" s="52" t="s">
        <v>110</v>
      </c>
      <c r="I787" s="51" t="str">
        <f t="shared" si="2"/>
        <v>Optional: select your moral tradition from the dropdown list at left</v>
      </c>
      <c r="J787" s="51" t="s">
        <v>111</v>
      </c>
      <c r="K787" s="1" t="s">
        <v>19</v>
      </c>
      <c r="L787" s="1" t="s">
        <v>19</v>
      </c>
      <c r="M787" s="1" t="s">
        <v>19</v>
      </c>
      <c r="N787" s="1"/>
      <c r="V787" s="56" t="s">
        <v>112</v>
      </c>
    </row>
    <row r="788" spans="2:22" ht="13.5" hidden="1" x14ac:dyDescent="0.35">
      <c r="B788" s="54">
        <v>17</v>
      </c>
      <c r="C788" s="55" t="s">
        <v>113</v>
      </c>
      <c r="D788" s="1" t="s">
        <v>114</v>
      </c>
      <c r="E788" s="1" t="str">
        <f t="shared" si="3"/>
        <v>defunctions countered by this refunction: untrustworthiness, betrayal</v>
      </c>
      <c r="F788" s="40" t="s">
        <v>115</v>
      </c>
      <c r="G788" s="1" t="s">
        <v>116</v>
      </c>
      <c r="H788" s="52" t="s">
        <v>110</v>
      </c>
      <c r="I788" s="51" t="str">
        <f t="shared" si="2"/>
        <v>Optional: select your moral tradition from the dropdown list at left</v>
      </c>
      <c r="J788" s="51" t="s">
        <v>117</v>
      </c>
      <c r="K788" s="1" t="s">
        <v>19</v>
      </c>
      <c r="L788" s="1" t="s">
        <v>19</v>
      </c>
      <c r="M788" s="1" t="s">
        <v>19</v>
      </c>
      <c r="N788" s="1"/>
      <c r="V788" s="56" t="s">
        <v>118</v>
      </c>
    </row>
    <row r="789" spans="2:22" ht="13.5" hidden="1" x14ac:dyDescent="0.35">
      <c r="B789" s="54">
        <v>18</v>
      </c>
      <c r="C789" s="55" t="s">
        <v>119</v>
      </c>
      <c r="D789" s="1" t="s">
        <v>120</v>
      </c>
      <c r="E789" s="1" t="str">
        <f t="shared" si="3"/>
        <v>defunctions countered by this refunction: selfishness, paternalism</v>
      </c>
      <c r="F789" s="40" t="s">
        <v>121</v>
      </c>
      <c r="G789" s="1" t="s">
        <v>122</v>
      </c>
      <c r="H789" s="52" t="s">
        <v>110</v>
      </c>
      <c r="I789" s="51" t="str">
        <f t="shared" si="2"/>
        <v>Optional: select your moral tradition from the dropdown list at left</v>
      </c>
      <c r="J789" s="51" t="s">
        <v>123</v>
      </c>
      <c r="K789" s="1" t="s">
        <v>19</v>
      </c>
      <c r="L789" s="1" t="s">
        <v>19</v>
      </c>
      <c r="M789" s="1" t="s">
        <v>19</v>
      </c>
      <c r="N789" s="1"/>
      <c r="V789" s="56" t="s">
        <v>124</v>
      </c>
    </row>
    <row r="790" spans="2:22" ht="13.5" hidden="1" x14ac:dyDescent="0.35">
      <c r="B790" s="54">
        <v>19</v>
      </c>
      <c r="C790" s="55" t="s">
        <v>5</v>
      </c>
      <c r="D790" s="1" t="s">
        <v>125</v>
      </c>
      <c r="E790" s="1" t="str">
        <f t="shared" si="3"/>
        <v>defunctions countered by this refunction: antipathy, hostility, alienation</v>
      </c>
      <c r="F790" s="40" t="s">
        <v>126</v>
      </c>
      <c r="G790" s="1" t="s">
        <v>127</v>
      </c>
      <c r="H790" s="52" t="s">
        <v>110</v>
      </c>
      <c r="I790" s="51" t="str">
        <f t="shared" si="2"/>
        <v>Optional: select your moral tradition from the dropdown list at left</v>
      </c>
      <c r="J790" s="51" t="s">
        <v>128</v>
      </c>
      <c r="K790" s="1" t="s">
        <v>19</v>
      </c>
      <c r="L790" s="1" t="s">
        <v>19</v>
      </c>
      <c r="M790" s="1" t="s">
        <v>19</v>
      </c>
      <c r="N790" s="1"/>
      <c r="V790" s="56" t="s">
        <v>129</v>
      </c>
    </row>
    <row r="791" spans="2:22" ht="13.5" hidden="1" x14ac:dyDescent="0.35">
      <c r="B791" s="54">
        <v>20</v>
      </c>
      <c r="C791" s="55" t="s">
        <v>130</v>
      </c>
      <c r="D791" s="1" t="s">
        <v>131</v>
      </c>
      <c r="E791" s="1" t="str">
        <f t="shared" si="3"/>
        <v>defunctions countered by this refunction: hate, animosity, outrage</v>
      </c>
      <c r="F791" s="40" t="s">
        <v>132</v>
      </c>
      <c r="G791" s="1" t="s">
        <v>133</v>
      </c>
      <c r="H791" s="52" t="s">
        <v>110</v>
      </c>
      <c r="I791" s="51" t="str">
        <f t="shared" si="2"/>
        <v>Optional: select your moral tradition from the dropdown list at left</v>
      </c>
      <c r="J791" s="51" t="s">
        <v>134</v>
      </c>
      <c r="K791" s="1" t="s">
        <v>19</v>
      </c>
      <c r="L791" s="1" t="s">
        <v>19</v>
      </c>
      <c r="M791" s="1" t="s">
        <v>19</v>
      </c>
      <c r="N791" s="1"/>
      <c r="V791" s="56" t="s">
        <v>135</v>
      </c>
    </row>
    <row r="792" spans="2:22" hidden="1" x14ac:dyDescent="0.3">
      <c r="C792" s="57"/>
    </row>
    <row r="793" spans="2:22" ht="15.5" hidden="1" x14ac:dyDescent="0.45">
      <c r="B793" s="39">
        <v>1</v>
      </c>
      <c r="C793" s="58">
        <f>E56</f>
        <v>0</v>
      </c>
      <c r="D793" s="1" t="str">
        <f>IF($E$56=$C772,D772,IF($E$56=$C773,D773,IF($E$56=$C774,D774,IF($E$56=$C775,D775,IF($E$56=$C776,D776,IF($E$56=$C777,D777,IF($E$56=$C778,D778,IF($E$56=$C779,D779,IF($E$56=$C780,D780,IF($E$56=$C781,D781,IF($E$56=$C782,D782,IF($E$56=$C783,D783,IF($E$56=$C784,D784,IF($E$56=$C785,D785,IF($E$56=$C786,D786,IF($E$56=$C787,D787,IF($E$56=$C788,D788,IF($E$56=$C789,D789,IF($E$56=$C790,D790,IF($E$56=$C791,D791,""))))))))))))))))))))</f>
        <v/>
      </c>
      <c r="E793" s="1" t="str">
        <f>IF($E$56=$C772,E772,IF($E$56=$C773,E773,IF($E$56=$C774,E774,IF($E$56=$C775,E775,IF($E$56=$C776,E776,IF($E$56=$C777,E777,IF($E$56=$C778,E778,IF($E$56=$C779,E779,IF($E$56=$C780,E780,IF($E$56=$C781,E781,IF($E$56=$C782,E782,IF($E$56=$C783,E783,IF($E$56=$C784,E784,IF($E$56=$C785,E785,IF($E$56=$C786,E786,IF($E$56=$C787,E787,IF($E$56=$C788,E788,IF($E$56=$C789,E789,IF($E$56=$C790,E790,IF($E$56=$C791,E791,""))))))))))))))))))))</f>
        <v/>
      </c>
      <c r="F793" s="1" t="str">
        <f>IF($E$56=$C772,F772,IF($E$56=$C773,F773,IF($E$56=$C774,F774,IF($E$56=$C775,F775,IF($E$56=$C776,F776,IF($E$56=$C777,F777,IF($E$56=$C778,F778,IF($E$56=$C779,F779,IF($E$56=$C780,F780,IF($E$56=$C781,F781,IF($E$56=$C782,F782,IF($E$56=$C783,F783,IF($E$56=$C784,F784,IF($E$56=$C785,F785,IF($E$56=$C786,F786,IF($E$56=$C787,F787,IF($E$56=$C788,F788,IF($E$56=$C789,F789,IF($E$56=$C790,F790,IF($E$56=$C791,F791,""))))))))))))))))))))</f>
        <v/>
      </c>
      <c r="G793" s="1" t="str">
        <f>IF($E$56=$C772,G772,IF($E$56=$C773,G773,IF($E$56=$C774,G774,IF($E$56=$C775,G775,IF($E$56=$C776,G776,IF($E$56=$C777,G777,IF($E$56=$C778,G778,IF($E$56=$C779,G779,IF($E$56=$C780,G780,IF($E$56=$C781,G781,IF($E$56=$C782,G782,IF($E$56=$C783,G783,IF($E$56=$C784,G784,IF($E$56=$C785,G785,IF($E$56=$C786,G786,IF($E$56=$C787,G787,IF($E$56=$C788,G788,IF($E$56=$C789,G789,IF($E$56=$C790,G790,IF($E$56=$C791,G791,""))))))))))))))))))))</f>
        <v/>
      </c>
      <c r="H793" s="1" t="str">
        <f>IF($E$56=$C772,H772,IF($E$56=$C773,H773,IF($E$56=$C774,H774,IF($E$56=$C775,H775,IF($E$56=$C776,H776,IF($E$56=$C777,H777,IF($E$56=$C778,H778,IF($E$56=$C779,H779,IF($E$56=$C780,H780,IF($E$56=$C781,H781,IF($E$56=$C782,H782,IF($E$56=$C783,H783,IF($E$56=$C784,H784,IF($E$56=$C785,H785,IF($E$56=$C786,H786,IF($E$56=$C787,H787,IF($E$56=$C788,H788,IF($E$56=$C789,H789,IF($E$56=$C790,H790,IF($E$56=$C791,H791,H794))))))))))))))))))))</f>
        <v>SELECT ITEM AT RIGHT:</v>
      </c>
      <c r="I793" s="1" t="str">
        <f>IF($E$56=$C772,I772,IF($E$56=$C773,I773,IF($E$56=$C774,I774,IF($E$56=$C775,I775,IF($E$56=$C776,I776,IF($E$56=$C777,I777,IF($E$56=$C778,I778,IF($E$56=$C779,I779,IF($E$56=$C780,I780,IF($E$56=$C781,I781,IF($E$56=$C782,I782,IF($E$56=$C783,I783,IF($E$56=$C784,I784,IF($E$56=$C785,I785,IF($E$56=$C786,I786,IF($E$56=$C787,I787,IF($E$56=$C788,I788,IF($E$56=$C789,I789,IF($E$56=$C790,I790,IF($E$56=$C791,I791,I794))))))))))))))))))))</f>
        <v>Optional</v>
      </c>
      <c r="K793" s="1" t="s">
        <v>136</v>
      </c>
    </row>
    <row r="794" spans="2:22" hidden="1" x14ac:dyDescent="0.3">
      <c r="D794" s="1" t="s">
        <v>137</v>
      </c>
      <c r="E794" s="1" t="s">
        <v>137</v>
      </c>
      <c r="F794" s="1" t="s">
        <v>137</v>
      </c>
      <c r="G794" s="1" t="s">
        <v>137</v>
      </c>
      <c r="H794" s="1" t="s">
        <v>138</v>
      </c>
      <c r="I794" s="1" t="s">
        <v>139</v>
      </c>
    </row>
    <row r="795" spans="2:22" hidden="1" x14ac:dyDescent="0.3">
      <c r="D795" s="1" t="str">
        <f>H56</f>
        <v>rate observed quality of praiseworthy character refunction</v>
      </c>
      <c r="J795" s="59">
        <f>IF(D795=G801,F801,IF(D795=G802,F802,IF(D795=G803,F803,IF(D795=G804,F804,IF(D795=G805,F805,IF(D795=G800,0))))))</f>
        <v>0</v>
      </c>
    </row>
    <row r="796" spans="2:22" ht="15.5" hidden="1" x14ac:dyDescent="0.45">
      <c r="B796" s="39">
        <v>2</v>
      </c>
      <c r="C796" s="58">
        <f>E74</f>
        <v>0</v>
      </c>
      <c r="D796" s="1" t="str">
        <f>IF($E$74=$C772,D772,IF($E$74=$C773,D773,IF($E$74=$C774,D774,IF($E$74=$C775,D775,IF($E$74=$C776,D776,IF($E$74=$C777,D777,IF($E$74=$C778,D778,IF($E$74=$C779,D779,IF($E$74=$C780,D780,IF($E$74=$C781,D781,IF($E$74=$C782,D782,IF($E$74=$C783,D783,IF($E$74=$C784,D784,IF($E$74=$C785,D785,IF($E$74=$C786,D786,IF($E$74=$C787,D787,IF($E$74=$C788,D788,IF($E$74=$C789,D789,IF($E$74=$C790,D790,IF($E$74=$C791,D791,""))))))))))))))))))))</f>
        <v/>
      </c>
      <c r="E796" s="1" t="str">
        <f>IF($E$74=$C772,E772,IF($E$74=$C773,E773,IF($E$74=$C774,E774,IF($E$74=$C775,E775,IF($E$74=$C776,E776,IF($E$74=$C777,E777,IF($E$74=$C778,E778,IF($E$74=$C779,E779,IF($E$74=$C780,E780,IF($E$74=$C781,E781,IF($E$74=$C782,E782,IF($E$74=$C783,E783,IF($E$74=$C784,E784,IF($E$74=$C785,E785,IF($E$74=$C786,E786,IF($E$74=$C787,E787,IF($E$74=$C788,E788,IF($E$74=$C789,E789,IF($E$74=$C790,E790,IF($E$74=$C791,E791,""))))))))))))))))))))</f>
        <v/>
      </c>
      <c r="F796" s="1" t="str">
        <f>IF($E$74=$C772,F772,IF($E$74=$C773,F773,IF($E$74=$C774,F774,IF($E$74=$C775,F775,IF($E$74=$C776,F776,IF($E$74=$C777,F777,IF($E$74=$C778,F778,IF($E$74=$C779,F779,IF($E$74=$C780,F780,IF($E$74=$C781,F781,IF($E$74=$C782,F782,IF($E$74=$C783,F783,IF($E$74=$C784,F784,IF($E$74=$C785,F785,IF($E$74=$C786,F786,IF($E$74=$C787,F787,IF($E$74=$C788,F788,IF($E$74=$C789,F789,IF($E$74=$C790,F790,IF($E$74=$C791,F791,""))))))))))))))))))))</f>
        <v/>
      </c>
      <c r="G796" s="1" t="str">
        <f>IF($E$74=$C772,G772,IF($E$74=$C773,G773,IF($E$74=$C774,G774,IF($E$74=$C775,G775,IF($E$74=$C776,G776,IF($E$74=$C777,G777,IF($E$74=$C778,G778,IF($E$74=$C779,G779,IF($E$74=$C780,G780,IF($E$74=$C781,G781,IF($E$74=$C782,G782,IF($E$74=$C783,G783,IF($E$74=$C784,G784,IF($E$74=$C785,G785,IF($E$74=$C786,G786,IF($E$74=$C787,G787,IF($E$74=$C788,G788,IF($E$74=$C789,G789,IF($E$74=$C790,G790,IF($E$74=$C791,G791,""))))))))))))))))))))</f>
        <v/>
      </c>
      <c r="H796" s="1" t="str">
        <f>IF($E$74=$C772,H772,IF($E$74=$C773,H773,IF($E$74=$C774,H774,IF($E$74=$C775,H775,IF($E$74=$C776,H776,IF($E$74=$C777,H777,IF($E$74=$C778,H778,IF($E$74=$C779,H779,IF($E$74=$C780,H780,IF($E$74=$C781,H781,IF($E$74=$C782,H782,IF($E$74=$C783,H783,IF($E$74=$C784,H784,IF($E$74=$C785,H785,IF($E$74=$C786,H786,IF($E$74=$C787,H787,IF($E$74=$C788,H788,IF($E$74=$C789,H789,IF($E$74=$C790,H790,IF($E$74=$C791,H791,H797))))))))))))))))))))</f>
        <v>SELECT ITEM AT RIGHT:</v>
      </c>
      <c r="I796" s="1" t="str">
        <f>IF($E$74=$C772,I772,IF($E$74=$C773,I773,IF($E$74=$C774,I774,IF($E$74=$C775,I775,IF($E$74=$C776,I776,IF($E$74=$C777,I777,IF($E$74=$C778,I778,IF($E$74=$C779,I779,IF($E$74=$C780,I780,IF($E$74=$C781,I781,IF($E$74=$C782,I782,IF($E$74=$C783,I783,IF($E$74=$C784,I784,IF($E$74=$C785,I785,IF($E$74=$C786,I786,IF($E$74=$C787,I787,IF($E$74=$C788,I788,IF($E$74=$C789,I789,IF($E$74=$C790,I790,IF($E$74=$C791,I791,I797))))))))))))))))))))</f>
        <v>Optional</v>
      </c>
      <c r="K796" s="1" t="s">
        <v>140</v>
      </c>
    </row>
    <row r="797" spans="2:22" hidden="1" x14ac:dyDescent="0.3">
      <c r="D797" s="1" t="s">
        <v>137</v>
      </c>
      <c r="E797" s="1" t="s">
        <v>137</v>
      </c>
      <c r="F797" s="1" t="s">
        <v>137</v>
      </c>
      <c r="G797" s="1" t="s">
        <v>137</v>
      </c>
      <c r="H797" s="1" t="s">
        <v>138</v>
      </c>
      <c r="I797" s="1" t="s">
        <v>139</v>
      </c>
    </row>
    <row r="798" spans="2:22" hidden="1" x14ac:dyDescent="0.3">
      <c r="D798" s="1" t="str">
        <f>H74</f>
        <v>rate current quality of character refunction to improve</v>
      </c>
      <c r="H798" s="1"/>
      <c r="J798" s="59">
        <f>IF(D798=G808,F808,IF(D798=G809,F809,IF(D798=G810,F810,IF(D798=G811,F811,IF(D798=G812,F812,IF(D798=G807,0))))))</f>
        <v>0</v>
      </c>
    </row>
    <row r="799" spans="2:22" hidden="1" x14ac:dyDescent="0.3">
      <c r="B799" s="1" t="s">
        <v>141</v>
      </c>
      <c r="C799" s="1" t="s">
        <v>3</v>
      </c>
      <c r="F799" s="40">
        <f>IF(H56=G801,F801,IF(H56=G802,F802,IF(H56=G803,F803,IF(H56=G804,F804,IF(H56=G805,F805,0)))))</f>
        <v>0</v>
      </c>
      <c r="G799" s="1" t="s">
        <v>142</v>
      </c>
      <c r="H799" s="1"/>
    </row>
    <row r="800" spans="2:22" hidden="1" x14ac:dyDescent="0.3">
      <c r="B800" s="1" t="s">
        <v>143</v>
      </c>
      <c r="C800" s="1" t="s">
        <v>144</v>
      </c>
      <c r="G800" s="60" t="s">
        <v>145</v>
      </c>
      <c r="H800" s="1"/>
    </row>
    <row r="801" spans="2:10" hidden="1" x14ac:dyDescent="0.3">
      <c r="C801" s="1" t="s">
        <v>146</v>
      </c>
      <c r="E801" s="1">
        <v>0.2</v>
      </c>
      <c r="F801" s="1">
        <v>0</v>
      </c>
      <c r="G801" s="1" t="s">
        <v>147</v>
      </c>
      <c r="H801" s="1"/>
    </row>
    <row r="802" spans="2:10" hidden="1" x14ac:dyDescent="0.3">
      <c r="C802" s="1" t="s">
        <v>148</v>
      </c>
      <c r="E802" s="1">
        <v>0.4</v>
      </c>
      <c r="F802" s="1">
        <v>0.25</v>
      </c>
      <c r="G802" s="1" t="s">
        <v>6</v>
      </c>
      <c r="H802" s="1"/>
    </row>
    <row r="803" spans="2:10" hidden="1" x14ac:dyDescent="0.3">
      <c r="C803" s="1" t="s">
        <v>11</v>
      </c>
      <c r="E803" s="1">
        <v>0.6</v>
      </c>
      <c r="F803" s="1">
        <v>0.5</v>
      </c>
      <c r="G803" s="1" t="s">
        <v>149</v>
      </c>
      <c r="H803" s="1"/>
    </row>
    <row r="804" spans="2:10" hidden="1" x14ac:dyDescent="0.3">
      <c r="E804" s="1">
        <v>0.8</v>
      </c>
      <c r="F804" s="1">
        <v>0.75</v>
      </c>
      <c r="G804" s="1" t="s">
        <v>2</v>
      </c>
      <c r="H804" s="1"/>
    </row>
    <row r="805" spans="2:10" hidden="1" x14ac:dyDescent="0.3">
      <c r="C805" s="1" t="s">
        <v>150</v>
      </c>
      <c r="E805" s="1">
        <v>1</v>
      </c>
      <c r="F805" s="1">
        <v>1</v>
      </c>
      <c r="G805" s="1" t="s">
        <v>151</v>
      </c>
      <c r="H805" s="1"/>
    </row>
    <row r="806" spans="2:10" hidden="1" x14ac:dyDescent="0.3">
      <c r="C806" s="1" t="s">
        <v>152</v>
      </c>
      <c r="F806" s="40">
        <f>IF(H74=G808,F808,IF(H74=G809,F809,IF(H74=G810,F810,IF(H74=G811,F811,IF(H74=G812,F812,0)))))</f>
        <v>0</v>
      </c>
      <c r="G806" s="1" t="s">
        <v>142</v>
      </c>
    </row>
    <row r="807" spans="2:10" hidden="1" x14ac:dyDescent="0.3">
      <c r="C807" s="1" t="s">
        <v>153</v>
      </c>
      <c r="G807" s="60" t="s">
        <v>154</v>
      </c>
      <c r="H807" s="1"/>
    </row>
    <row r="808" spans="2:10" hidden="1" x14ac:dyDescent="0.3">
      <c r="C808" s="1" t="s">
        <v>155</v>
      </c>
      <c r="E808" s="1">
        <v>0.2</v>
      </c>
      <c r="F808" s="1">
        <v>0</v>
      </c>
      <c r="G808" s="1" t="s">
        <v>147</v>
      </c>
      <c r="H808" s="1"/>
    </row>
    <row r="809" spans="2:10" hidden="1" x14ac:dyDescent="0.3">
      <c r="B809" s="1" t="s">
        <v>156</v>
      </c>
      <c r="C809" s="1" t="s">
        <v>157</v>
      </c>
      <c r="E809" s="1">
        <v>0.4</v>
      </c>
      <c r="F809" s="1">
        <v>0.25</v>
      </c>
      <c r="G809" s="1" t="s">
        <v>6</v>
      </c>
    </row>
    <row r="810" spans="2:10" hidden="1" x14ac:dyDescent="0.3">
      <c r="E810" s="1">
        <v>0.6</v>
      </c>
      <c r="F810" s="1">
        <v>0.5</v>
      </c>
      <c r="G810" s="1" t="s">
        <v>149</v>
      </c>
    </row>
    <row r="811" spans="2:10" hidden="1" x14ac:dyDescent="0.3">
      <c r="E811" s="1">
        <v>0.8</v>
      </c>
      <c r="F811" s="1">
        <v>0.75</v>
      </c>
      <c r="G811" s="1" t="s">
        <v>2</v>
      </c>
    </row>
    <row r="812" spans="2:10" hidden="1" x14ac:dyDescent="0.3">
      <c r="E812" s="1">
        <v>1</v>
      </c>
      <c r="F812" s="1">
        <v>1</v>
      </c>
      <c r="G812" s="1" t="s">
        <v>151</v>
      </c>
    </row>
    <row r="813" spans="2:10" hidden="1" x14ac:dyDescent="0.3"/>
    <row r="814" spans="2:10" hidden="1" x14ac:dyDescent="0.3"/>
    <row r="815" spans="2:10" hidden="1" x14ac:dyDescent="0.3">
      <c r="B815" s="40" t="str">
        <f>CONCATENATE(F815,G815,H815,I815,J815,K815,L815,M815)</f>
        <v>This process introduces a "Dynamic Responsiveness Score" (or DRS) that measurably gages how responsive each one is to the identified needs, starting with these character refunctions. According to the above selected options, the AI's current DRS is 0 out of 1. This process can improve it.</v>
      </c>
      <c r="E815" s="52" t="s">
        <v>158</v>
      </c>
      <c r="F815" s="1" t="s">
        <v>159</v>
      </c>
      <c r="G815" s="1" t="str">
        <f>IF(B17="","the AI",B17)</f>
        <v>the AI</v>
      </c>
      <c r="H815" s="61" t="s">
        <v>160</v>
      </c>
      <c r="I815" s="1">
        <f>IF(F799="","in need of more input",F799)</f>
        <v>0</v>
      </c>
      <c r="J815" s="1" t="s">
        <v>161</v>
      </c>
    </row>
    <row r="816" spans="2:10" hidden="1" x14ac:dyDescent="0.3"/>
    <row r="817" spans="2:18" hidden="1" x14ac:dyDescent="0.3">
      <c r="B817" s="40" t="str">
        <f>CONCATENATE(F817,G817,H817,I817,J817,K817,L817,M817)</f>
        <v>The RI suggests the AI can improve responsiveness to the identified need(s) with more personal character. The AI is free to give a different view, below.</v>
      </c>
      <c r="F817" s="1" t="str">
        <f>IF(H17="","The RI",H17)</f>
        <v>The RI</v>
      </c>
      <c r="G817" s="1" t="s">
        <v>162</v>
      </c>
      <c r="H817" s="51" t="str">
        <f>IF(B17="","the AI",B17)</f>
        <v>the AI</v>
      </c>
      <c r="I817" s="1" t="s">
        <v>163</v>
      </c>
      <c r="J817" s="1" t="str">
        <f>IF(E74="","personal character. ",CONCATENATE(". ",E74))</f>
        <v xml:space="preserve">personal character. </v>
      </c>
      <c r="K817" s="1" t="str">
        <f>IF(B17="","The AI",B17)</f>
        <v>The AI</v>
      </c>
      <c r="L817" s="1" t="s">
        <v>164</v>
      </c>
    </row>
    <row r="818" spans="2:18" hidden="1" x14ac:dyDescent="0.3"/>
    <row r="819" spans="2:18" hidden="1" x14ac:dyDescent="0.3">
      <c r="B819" s="40" t="str">
        <f>CONCATENATE(B820,E820,F820)</f>
        <v>It is possible for a guilty felon to exploit this process and claim innocence when they are not. The AI is encouraged to assess the assesser, to help ensure the integrity of this process.</v>
      </c>
    </row>
    <row r="820" spans="2:18" hidden="1" x14ac:dyDescent="0.3">
      <c r="B820" s="1" t="s">
        <v>165</v>
      </c>
      <c r="E820" s="1" t="str">
        <f>IF(B17="","The AI",B17)</f>
        <v>The AI</v>
      </c>
      <c r="F820" s="1" t="s">
        <v>166</v>
      </c>
    </row>
    <row r="821" spans="2:18" hidden="1" x14ac:dyDescent="0.3"/>
    <row r="822" spans="2:18" ht="15.5" hidden="1" x14ac:dyDescent="0.45">
      <c r="B822" s="39">
        <v>3</v>
      </c>
      <c r="C822" s="58" t="e">
        <f>#REF!</f>
        <v>#REF!</v>
      </c>
      <c r="D822" s="1" t="e">
        <f>IF(#REF!=$C772,D772,IF(#REF!=$C773,D773,IF(#REF!=$C774,D774,IF(#REF!=$C775,D775,IF(#REF!=$C776,D776,IF(#REF!=$C777,D777,IF(#REF!=$C778,D778,IF(#REF!=$C779,D779,IF(#REF!=$C780,D780,IF(#REF!=$C781,D781,IF(#REF!=$C782,D782,IF(#REF!=$C783,D783,IF(#REF!=$C784,D784,IF(#REF!=$C785,D785,IF(#REF!=$C786,D786,IF(#REF!=$C787,D787,IF(#REF!=$C788,D788,IF(#REF!=$C789,D789,IF(#REF!=$C790,D790,IF(#REF!=$C791,D791,""))))))))))))))))))))</f>
        <v>#REF!</v>
      </c>
      <c r="E822" s="1" t="e">
        <f>IF(#REF!=$C772,E772,IF(#REF!=$C773,E773,IF(#REF!=$C774,E774,IF(#REF!=$C775,E775,IF(#REF!=$C776,E776,IF(#REF!=$C777,E777,IF(#REF!=$C778,E778,IF(#REF!=$C779,E779,IF(#REF!=$C780,E780,IF(#REF!=$C781,E781,IF(#REF!=$C782,E782,IF(#REF!=$C783,E783,IF(#REF!=$C784,E784,IF(#REF!=$C785,E785,IF(#REF!=$C786,E786,IF(#REF!=$C787,E787,IF(#REF!=$C788,E788,IF(#REF!=$C789,E789,IF(#REF!=$C790,E790,IF(#REF!=$C791,E791,""))))))))))))))))))))</f>
        <v>#REF!</v>
      </c>
      <c r="F822" s="1" t="e">
        <f>IF(#REF!=$C772,F772,IF(#REF!=$C773,F773,IF(#REF!=$C774,F774,IF(#REF!=$C775,F775,IF(#REF!=$C776,F776,IF(#REF!=$C777,F777,IF(#REF!=$C778,F778,IF(#REF!=$C779,F779,IF(#REF!=$C780,F780,IF(#REF!=$C781,F781,IF(#REF!=$C782,F782,IF(#REF!=$C783,F783,IF(#REF!=$C784,F784,IF(#REF!=$C785,F785,IF(#REF!=$C786,F786,IF(#REF!=$C787,F787,IF(#REF!=$C788,F788,IF(#REF!=$C789,F789,IF(#REF!=$C790,F790,IF(#REF!=$C791,F791,""))))))))))))))))))))</f>
        <v>#REF!</v>
      </c>
      <c r="G822" s="1" t="e">
        <f>IF(#REF!=$C772,G772,IF(#REF!=$C773,G773,IF(#REF!=$C774,G774,IF(#REF!=$C775,G775,IF(#REF!=$C776,G776,IF(#REF!=$C777,G777,IF(#REF!=$C778,G778,IF(#REF!=$C779,G779,IF(#REF!=$C780,G780,IF(#REF!=$C781,G781,IF(#REF!=$C782,G782,IF(#REF!=$C783,G783,IF(#REF!=$C784,G784,IF(#REF!=$C785,G785,IF(#REF!=$C786,G786,IF(#REF!=$C787,G787,IF(#REF!=$C788,G788,IF(#REF!=$C789,G789,IF(#REF!=$C790,G790,IF(#REF!=$C791,G791,""))))))))))))))))))))</f>
        <v>#REF!</v>
      </c>
      <c r="H822" s="1" t="e">
        <f>IF(#REF!=$C772,H772,IF(#REF!=$C773,H773,IF(#REF!=$C774,H774,IF(#REF!=$C775,H775,IF(#REF!=$C776,H776,IF(#REF!=$C777,H777,IF(#REF!=$C778,H778,IF(#REF!=$C779,H779,IF(#REF!=$C780,H780,IF(#REF!=$C781,H781,IF(#REF!=$C782,H782,IF(#REF!=$C783,H783,IF(#REF!=$C784,H784,IF(#REF!=$C785,H785,IF(#REF!=$C786,H786,IF(#REF!=$C787,H787,IF(#REF!=$C788,H788,IF(#REF!=$C789,H789,IF(#REF!=$C790,H790,IF(#REF!=$C791,H791,H823))))))))))))))))))))</f>
        <v>#REF!</v>
      </c>
      <c r="I822" s="1" t="e">
        <f>IF(#REF!=$C772,I772,IF(#REF!=$C773,I773,IF(#REF!=$C774,I774,IF(#REF!=$C775,I775,IF(#REF!=$C776,I776,IF(#REF!=$C777,I777,IF(#REF!=$C778,I778,IF(#REF!=$C779,I779,IF(#REF!=$C780,I780,IF(#REF!=$C781,I781,IF(#REF!=$C782,I782,IF(#REF!=$C783,I783,IF(#REF!=$C784,I784,IF(#REF!=$C785,I785,IF(#REF!=$C786,I786,IF(#REF!=$C787,I787,IF(#REF!=$C788,I788,IF(#REF!=$C789,I789,IF(#REF!=$C790,I790,IF(#REF!=$C791,I791,I823))))))))))))))))))))</f>
        <v>#REF!</v>
      </c>
    </row>
    <row r="823" spans="2:18" hidden="1" x14ac:dyDescent="0.3">
      <c r="D823" s="1" t="s">
        <v>137</v>
      </c>
      <c r="E823" s="1" t="s">
        <v>137</v>
      </c>
      <c r="F823" s="1" t="s">
        <v>137</v>
      </c>
      <c r="G823" s="1" t="s">
        <v>137</v>
      </c>
      <c r="H823" s="1" t="s">
        <v>138</v>
      </c>
      <c r="I823" s="1" t="s">
        <v>139</v>
      </c>
    </row>
    <row r="824" spans="2:18" hidden="1" x14ac:dyDescent="0.3">
      <c r="D824" s="1" t="e">
        <f>#REF!</f>
        <v>#REF!</v>
      </c>
      <c r="J824" s="59" t="e">
        <f>IF(D824=G801,F801,IF(D824=G802,F802,IF(D824=G803,F803,IF(D824=G804,F804,IF(D824=G805,F805,IF(D824=G800,0))))))</f>
        <v>#REF!</v>
      </c>
    </row>
    <row r="825" spans="2:18" ht="15.5" hidden="1" x14ac:dyDescent="0.45">
      <c r="B825" s="39">
        <v>4</v>
      </c>
      <c r="C825" s="58" t="e">
        <f>#REF!</f>
        <v>#REF!</v>
      </c>
      <c r="D825" s="1" t="e">
        <f>IF(#REF!=$C772,D772,IF(#REF!=$C773,D773,IF(#REF!=$C774,D774,IF(#REF!=$C775,D775,IF(#REF!=$C776,D776,IF(#REF!=$C777,D777,IF(#REF!=$C778,D778,IF(#REF!=$C779,D779,IF(#REF!=$C780,D780,IF(#REF!=$C781,D781,IF(#REF!=$C782,D782,IF(#REF!=$C783,D783,IF(#REF!=$C784,D784,IF(#REF!=$C785,D785,IF(#REF!=$C786,D786,IF(#REF!=$C787,D787,IF(#REF!=$C788,D788,IF(#REF!=$C789,D789,IF(#REF!=$C790,D790,IF(#REF!=$C791,D791,""))))))))))))))))))))</f>
        <v>#REF!</v>
      </c>
      <c r="E825" s="1" t="e">
        <f>IF(#REF!=$C772,E772,IF(#REF!=$C773,E773,IF(#REF!=$C774,E774,IF(#REF!=$C775,E775,IF(#REF!=$C776,E776,IF(#REF!=$C777,E777,IF(#REF!=$C778,E778,IF(#REF!=$C779,E779,IF(#REF!=$C780,E780,IF(#REF!=$C781,E781,IF(#REF!=$C782,E782,IF(#REF!=$C783,E783,IF(#REF!=$C784,E784,IF(#REF!=$C785,E785,IF(#REF!=$C786,E786,IF(#REF!=$C787,E787,IF(#REF!=$C788,E788,IF(#REF!=$C789,E789,IF(#REF!=$C790,E790,IF(#REF!=$C791,E791,""))))))))))))))))))))</f>
        <v>#REF!</v>
      </c>
      <c r="F825" s="1" t="e">
        <f>IF(#REF!=$C772,F772,IF(#REF!=$C773,F773,IF(#REF!=$C774,F774,IF(#REF!=$C775,F775,IF(#REF!=$C776,F776,IF(#REF!=$C777,F777,IF(#REF!=$C778,F778,IF(#REF!=$C779,F779,IF(#REF!=$C780,F780,IF(#REF!=$C781,F781,IF(#REF!=$C782,F782,IF(#REF!=$C783,F783,IF(#REF!=$C784,F784,IF(#REF!=$C785,F785,IF(#REF!=$C786,F786,IF(#REF!=$C787,F787,IF(#REF!=$C788,F788,IF(#REF!=$C789,F789,IF(#REF!=$C790,F790,IF(#REF!=$C791,F791,""))))))))))))))))))))</f>
        <v>#REF!</v>
      </c>
      <c r="G825" s="1" t="e">
        <f>IF(#REF!=$C772,G772,IF(#REF!=$C773,G773,IF(#REF!=$C774,G774,IF(#REF!=$C775,G775,IF(#REF!=$C776,G776,IF(#REF!=$C777,G777,IF(#REF!=$C778,G778,IF(#REF!=$C779,G779,IF(#REF!=$C780,G780,IF(#REF!=$C781,G781,IF(#REF!=$C782,G782,IF(#REF!=$C783,G783,IF(#REF!=$C784,G784,IF(#REF!=$C785,G785,IF(#REF!=$C786,G786,IF(#REF!=$C787,G787,IF(#REF!=$C788,G788,IF(#REF!=$C789,G789,IF(#REF!=$C790,G790,IF(#REF!=$C791,G791,""))))))))))))))))))))</f>
        <v>#REF!</v>
      </c>
      <c r="H825" s="1" t="e">
        <f>IF(#REF!=$C772,H772,IF(#REF!=$C773,H773,IF(#REF!=$C774,H774,IF(#REF!=$C775,H775,IF(#REF!=$C776,H776,IF(#REF!=$C777,H777,IF(#REF!=$C778,H778,IF(#REF!=$C779,H779,IF(#REF!=$C780,H780,IF(#REF!=$C781,H781,IF(#REF!=$C782,H782,IF(#REF!=$C783,H783,IF(#REF!=$C784,H784,IF(#REF!=$C785,H785,IF(#REF!=$C786,H786,IF(#REF!=$C787,H787,IF(#REF!=$C788,H788,IF(#REF!=$C789,H789,IF(#REF!=$C790,H790,IF(#REF!=$C791,H791,H826))))))))))))))))))))</f>
        <v>#REF!</v>
      </c>
      <c r="I825" s="1" t="e">
        <f>IF(#REF!=$C772,I772,IF(#REF!=$C773,I773,IF(#REF!=$C774,I774,IF(#REF!=$C775,I775,IF(#REF!=$C776,I776,IF(#REF!=$C777,I777,IF(#REF!=$C778,I778,IF(#REF!=$C779,I779,IF(#REF!=$C780,I780,IF(#REF!=$C781,I781,IF(#REF!=$C782,I782,IF(#REF!=$C783,I783,IF(#REF!=$C784,I784,IF(#REF!=$C785,I785,IF(#REF!=$C786,I786,IF(#REF!=$C787,I787,IF(#REF!=$C788,I788,IF(#REF!=$C789,I789,IF(#REF!=$C790,I790,IF(#REF!=$C791,I791,I826))))))))))))))))))))</f>
        <v>#REF!</v>
      </c>
    </row>
    <row r="826" spans="2:18" hidden="1" x14ac:dyDescent="0.3">
      <c r="D826" s="1" t="s">
        <v>137</v>
      </c>
      <c r="E826" s="1" t="s">
        <v>137</v>
      </c>
      <c r="F826" s="1" t="s">
        <v>137</v>
      </c>
      <c r="G826" s="1" t="s">
        <v>137</v>
      </c>
      <c r="H826" s="1" t="s">
        <v>138</v>
      </c>
      <c r="I826" s="1" t="s">
        <v>139</v>
      </c>
      <c r="R826" s="1" t="s">
        <v>167</v>
      </c>
    </row>
    <row r="827" spans="2:18" hidden="1" x14ac:dyDescent="0.3">
      <c r="D827" s="1" t="e">
        <f>#REF!</f>
        <v>#REF!</v>
      </c>
      <c r="J827" s="59" t="e">
        <f>IF(D827=G808,F808,IF(D827=G809,F809,IF(D827=G810,F810,IF(D827=G811,F811,IF(D827=G812,F812,IF(D827=G807,0))))))</f>
        <v>#REF!</v>
      </c>
    </row>
    <row r="828" spans="2:18" hidden="1" x14ac:dyDescent="0.3"/>
    <row r="829" spans="2:18" hidden="1" x14ac:dyDescent="0.3">
      <c r="B829" s="40" t="str">
        <f>IF(AND(B17="",H17=""),L829,CONCATENATE(F829,G829,H829,I829,J829))</f>
        <v>We also recognize how each AI could be an RI to those in higher authority. And each RI could impose some influence over another of lesser power. The weaker party in this power relation has just as much need to be humble toward others as the more powerful one needs humility toward others. This process addresses the needs on all sides.</v>
      </c>
      <c r="C829" s="52" t="s">
        <v>158</v>
      </c>
      <c r="F829" s="1" t="s">
        <v>168</v>
      </c>
      <c r="G829" s="1" t="str">
        <f>IF(H17="","The RI",H17)</f>
        <v>The RI</v>
      </c>
      <c r="H829" s="1" t="s">
        <v>169</v>
      </c>
      <c r="I829" s="1" t="str">
        <f>IF(B17="","the AI",B17)</f>
        <v>the AI</v>
      </c>
      <c r="J829" s="1" t="s">
        <v>170</v>
      </c>
      <c r="K829" s="52" t="s">
        <v>158</v>
      </c>
      <c r="L829" s="62" t="s">
        <v>171</v>
      </c>
      <c r="N829" s="1"/>
    </row>
    <row r="830" spans="2:18" hidden="1" x14ac:dyDescent="0.3">
      <c r="H830" s="1"/>
      <c r="L830" s="50"/>
      <c r="N830" s="1"/>
    </row>
    <row r="831" spans="2:18" hidden="1" x14ac:dyDescent="0.3"/>
    <row r="832" spans="2:18" hidden="1" x14ac:dyDescent="0.3"/>
    <row r="833" spans="2:16" hidden="1" x14ac:dyDescent="0.3">
      <c r="B833" s="87" t="s">
        <v>172</v>
      </c>
      <c r="C833" s="87"/>
      <c r="D833" s="87"/>
      <c r="E833" s="87"/>
      <c r="F833" s="87"/>
      <c r="G833" s="87"/>
      <c r="H833" s="88"/>
      <c r="I833" s="87"/>
      <c r="J833" s="87"/>
      <c r="K833" s="87"/>
      <c r="L833" s="87"/>
    </row>
    <row r="834" spans="2:16" hidden="1" x14ac:dyDescent="0.3">
      <c r="B834" s="89" t="str">
        <f>CONCATENATE(G834,H834,I834)</f>
        <v>I sense the RI is still guilty of something</v>
      </c>
      <c r="C834" s="87"/>
      <c r="D834" s="87"/>
      <c r="E834" s="87"/>
      <c r="F834" s="87"/>
      <c r="G834" s="87" t="s">
        <v>173</v>
      </c>
      <c r="H834" s="88" t="str">
        <f>IF(H17="","the RI",H17)</f>
        <v>the RI</v>
      </c>
      <c r="I834" s="87" t="s">
        <v>174</v>
      </c>
      <c r="J834" s="87"/>
      <c r="K834" s="87"/>
      <c r="L834" s="87"/>
      <c r="P834" s="1" t="s">
        <v>175</v>
      </c>
    </row>
    <row r="835" spans="2:16" hidden="1" x14ac:dyDescent="0.3">
      <c r="B835" s="89" t="str">
        <f>CONCATENATE(G835,H835,I835)</f>
        <v>I cannot tell whether the RI is actually innocent or not</v>
      </c>
      <c r="C835" s="87"/>
      <c r="D835" s="87"/>
      <c r="E835" s="87"/>
      <c r="F835" s="87"/>
      <c r="G835" s="87" t="s">
        <v>176</v>
      </c>
      <c r="H835" s="88" t="str">
        <f>H834</f>
        <v>the RI</v>
      </c>
      <c r="I835" s="87" t="s">
        <v>177</v>
      </c>
      <c r="J835" s="87"/>
      <c r="K835" s="87"/>
      <c r="L835" s="87"/>
    </row>
    <row r="836" spans="2:16" hidden="1" x14ac:dyDescent="0.3">
      <c r="B836" s="89" t="str">
        <f>CONCATENATE(G836,H836,I836)</f>
        <v>I am persuaded that the RI could be actually innocent</v>
      </c>
      <c r="C836" s="87"/>
      <c r="D836" s="87"/>
      <c r="E836" s="87"/>
      <c r="F836" s="87"/>
      <c r="G836" s="87" t="s">
        <v>178</v>
      </c>
      <c r="H836" s="88" t="str">
        <f>H835</f>
        <v>the RI</v>
      </c>
      <c r="I836" s="87" t="s">
        <v>179</v>
      </c>
      <c r="J836" s="87"/>
      <c r="K836" s="87"/>
      <c r="L836" s="87"/>
    </row>
    <row r="837" spans="2:16" hidden="1" x14ac:dyDescent="0.3">
      <c r="B837" s="89" t="str">
        <f>CONCATENATE(G837,H837,I837)</f>
        <v>I am compelled that the RI is more likely than not of being actually innocent</v>
      </c>
      <c r="C837" s="87"/>
      <c r="D837" s="87"/>
      <c r="E837" s="87"/>
      <c r="F837" s="87"/>
      <c r="G837" s="87" t="s">
        <v>180</v>
      </c>
      <c r="H837" s="88" t="str">
        <f>H836</f>
        <v>the RI</v>
      </c>
      <c r="I837" s="87" t="s">
        <v>181</v>
      </c>
      <c r="J837" s="87"/>
      <c r="K837" s="87"/>
      <c r="L837" s="87"/>
    </row>
    <row r="838" spans="2:16" hidden="1" x14ac:dyDescent="0.3">
      <c r="B838" s="89" t="str">
        <f>CONCATENATE(G838,H838,I838)</f>
        <v>I am convinced with little doubt the RI is actually innocent</v>
      </c>
      <c r="C838" s="87"/>
      <c r="D838" s="87"/>
      <c r="E838" s="87"/>
      <c r="F838" s="87"/>
      <c r="G838" s="87" t="s">
        <v>182</v>
      </c>
      <c r="H838" s="88" t="str">
        <f>H837</f>
        <v>the RI</v>
      </c>
      <c r="I838" s="87" t="s">
        <v>183</v>
      </c>
      <c r="J838" s="87"/>
      <c r="K838" s="87"/>
      <c r="L838" s="87"/>
    </row>
    <row r="839" spans="2:16" hidden="1" x14ac:dyDescent="0.3"/>
    <row r="840" spans="2:16" hidden="1" x14ac:dyDescent="0.3">
      <c r="B840" s="89" t="e">
        <f>CONCATENATE(B842,B843,B844,C844,D844,E844,F844)</f>
        <v>#REF!</v>
      </c>
      <c r="C840" s="87"/>
      <c r="D840" s="87"/>
      <c r="E840" s="87"/>
      <c r="F840" s="87"/>
      <c r="G840" s="87"/>
      <c r="H840" s="88"/>
      <c r="I840" s="87"/>
      <c r="J840" s="87"/>
    </row>
    <row r="841" spans="2:16" hidden="1" x14ac:dyDescent="0.3">
      <c r="B841" s="87"/>
      <c r="C841" s="87"/>
      <c r="D841" s="87"/>
      <c r="E841" s="87"/>
      <c r="F841" s="87"/>
      <c r="G841" s="87"/>
      <c r="H841" s="88"/>
      <c r="I841" s="87"/>
      <c r="J841" s="87"/>
    </row>
    <row r="842" spans="2:16" hidden="1" x14ac:dyDescent="0.3">
      <c r="B842" s="87" t="s">
        <v>184</v>
      </c>
      <c r="C842" s="87"/>
      <c r="D842" s="87"/>
      <c r="E842" s="87"/>
      <c r="F842" s="87"/>
      <c r="G842" s="87"/>
      <c r="H842" s="88"/>
      <c r="I842" s="87"/>
      <c r="J842" s="87"/>
    </row>
    <row r="843" spans="2:16" hidden="1" x14ac:dyDescent="0.3">
      <c r="B843" s="87" t="e">
        <f>IF(#REF!="",G843,#REF!)</f>
        <v>#REF!</v>
      </c>
      <c r="C843" s="87"/>
      <c r="D843" s="87"/>
      <c r="E843" s="87"/>
      <c r="F843" s="87"/>
      <c r="G843" s="87" t="s">
        <v>185</v>
      </c>
      <c r="H843" s="88"/>
      <c r="I843" s="87"/>
      <c r="J843" s="87"/>
    </row>
    <row r="844" spans="2:16" hidden="1" x14ac:dyDescent="0.3">
      <c r="B844" s="87" t="s">
        <v>186</v>
      </c>
      <c r="C844" s="87" t="str">
        <f>IF(H17="","the RI",H17)</f>
        <v>the RI</v>
      </c>
      <c r="D844" s="90" t="s">
        <v>187</v>
      </c>
      <c r="E844" s="87" t="e">
        <f>IF(#REF!="","justice",#REF!)</f>
        <v>#REF!</v>
      </c>
      <c r="F844" s="87" t="s">
        <v>188</v>
      </c>
      <c r="G844" s="87"/>
      <c r="H844" s="88"/>
      <c r="I844" s="87"/>
      <c r="J844" s="87"/>
    </row>
    <row r="845" spans="2:16" hidden="1" x14ac:dyDescent="0.3">
      <c r="B845" s="87"/>
      <c r="C845" s="87"/>
      <c r="D845" s="87"/>
      <c r="E845" s="87"/>
      <c r="F845" s="87"/>
      <c r="G845" s="87"/>
      <c r="H845" s="88"/>
      <c r="I845" s="87"/>
      <c r="J845" s="87"/>
    </row>
    <row r="846" spans="2:16" hidden="1" x14ac:dyDescent="0.3">
      <c r="B846" s="89" t="str">
        <f>CONCATENATE(B848,C848,D848,E848,F848,G848,H848)</f>
        <v>I encourage others to look beyond the official court record to appreciate the nuance in the RI's viable innocence claim. No one is perfect, and our court systems do make mistakes. When passively accepting every conviction, we risk reinforcing these official mistakes. Together, we can change this.</v>
      </c>
      <c r="C846" s="87"/>
      <c r="D846" s="87"/>
      <c r="E846" s="87"/>
      <c r="F846" s="87"/>
      <c r="G846" s="87"/>
      <c r="H846" s="88"/>
      <c r="I846" s="87"/>
      <c r="J846" s="87"/>
    </row>
    <row r="847" spans="2:16" hidden="1" x14ac:dyDescent="0.3">
      <c r="B847" s="87"/>
      <c r="C847" s="87"/>
      <c r="D847" s="87"/>
      <c r="E847" s="87"/>
      <c r="F847" s="87"/>
      <c r="G847" s="87"/>
      <c r="H847" s="88"/>
      <c r="I847" s="87"/>
      <c r="J847" s="87"/>
    </row>
    <row r="848" spans="2:16" hidden="1" x14ac:dyDescent="0.3">
      <c r="B848" s="87" t="s">
        <v>189</v>
      </c>
      <c r="C848" s="87" t="str">
        <f>IF(H17="","the RI",H17)</f>
        <v>the RI</v>
      </c>
      <c r="D848" s="90" t="s">
        <v>190</v>
      </c>
      <c r="E848" s="87"/>
      <c r="F848" s="87"/>
      <c r="G848" s="87"/>
      <c r="H848" s="88"/>
      <c r="I848" s="87"/>
      <c r="J848" s="87"/>
    </row>
    <row r="849" spans="2:16" hidden="1" x14ac:dyDescent="0.3">
      <c r="B849" s="87"/>
      <c r="C849" s="87"/>
      <c r="D849" s="87"/>
      <c r="E849" s="87"/>
      <c r="F849" s="87"/>
      <c r="G849" s="87"/>
      <c r="H849" s="88"/>
      <c r="I849" s="87"/>
      <c r="J849" s="87"/>
    </row>
    <row r="850" spans="2:16" hidden="1" x14ac:dyDescent="0.3">
      <c r="B850" s="87"/>
      <c r="C850" s="87"/>
      <c r="D850" s="87"/>
      <c r="E850" s="87"/>
      <c r="F850" s="87"/>
      <c r="G850" s="87"/>
      <c r="H850" s="88"/>
      <c r="I850" s="87"/>
      <c r="J850" s="87"/>
    </row>
    <row r="851" spans="2:16" hidden="1" x14ac:dyDescent="0.3">
      <c r="B851" s="87"/>
      <c r="C851" s="87"/>
      <c r="D851" s="87"/>
      <c r="E851" s="87"/>
      <c r="F851" s="87"/>
      <c r="G851" s="87"/>
      <c r="H851" s="88"/>
      <c r="I851" s="87"/>
      <c r="J851" s="87"/>
    </row>
    <row r="852" spans="2:16" ht="14.5" hidden="1" x14ac:dyDescent="0.35">
      <c r="B852" s="91" t="s">
        <v>191</v>
      </c>
      <c r="C852" s="87"/>
      <c r="D852" s="87"/>
      <c r="E852" s="87"/>
      <c r="F852" s="87"/>
      <c r="G852" s="87"/>
      <c r="H852" s="88"/>
      <c r="I852" s="87"/>
      <c r="J852" s="87"/>
    </row>
    <row r="853" spans="2:16" ht="14.5" hidden="1" x14ac:dyDescent="0.35">
      <c r="B853" s="91" t="str">
        <f>CONCATENATE(F853,G853,H853,I853,J853)</f>
        <v>1. RI assesses the AI's receptivity to the EIR</v>
      </c>
      <c r="C853" s="87"/>
      <c r="D853" s="87"/>
      <c r="E853" s="90" t="s">
        <v>158</v>
      </c>
      <c r="F853" s="92" t="s">
        <v>192</v>
      </c>
      <c r="G853" s="92" t="str">
        <f>IF($H$17="","RI",$H$17)</f>
        <v>RI</v>
      </c>
      <c r="H853" s="92" t="s">
        <v>193</v>
      </c>
      <c r="I853" s="92" t="str">
        <f>IF($B$17="","the AI",$B$17)</f>
        <v>the AI</v>
      </c>
      <c r="J853" s="92" t="s">
        <v>194</v>
      </c>
      <c r="P853" s="91" t="s">
        <v>195</v>
      </c>
    </row>
    <row r="854" spans="2:16" hidden="1" x14ac:dyDescent="0.3">
      <c r="B854" s="87"/>
      <c r="C854" s="87" t="s">
        <v>196</v>
      </c>
      <c r="D854" s="87"/>
      <c r="E854" s="87"/>
      <c r="F854" s="87"/>
      <c r="G854" s="87"/>
      <c r="H854" s="88"/>
      <c r="I854" s="87"/>
      <c r="J854" s="87"/>
    </row>
    <row r="855" spans="2:16" hidden="1" x14ac:dyDescent="0.3">
      <c r="B855" s="87"/>
      <c r="C855" s="87" t="s">
        <v>197</v>
      </c>
      <c r="D855" s="87"/>
      <c r="E855" s="87"/>
      <c r="F855" s="87"/>
      <c r="G855" s="87"/>
      <c r="H855" s="88"/>
      <c r="I855" s="87"/>
      <c r="J855" s="87"/>
    </row>
    <row r="856" spans="2:16" hidden="1" x14ac:dyDescent="0.3">
      <c r="B856" s="87"/>
      <c r="C856" s="87" t="s">
        <v>198</v>
      </c>
      <c r="D856" s="87"/>
      <c r="E856" s="87"/>
      <c r="F856" s="87"/>
      <c r="G856" s="87"/>
      <c r="H856" s="88"/>
      <c r="I856" s="87"/>
      <c r="J856" s="87"/>
    </row>
    <row r="857" spans="2:16" hidden="1" x14ac:dyDescent="0.3">
      <c r="B857" s="87"/>
      <c r="C857" s="87" t="s">
        <v>9</v>
      </c>
      <c r="D857" s="87"/>
      <c r="E857" s="87"/>
      <c r="F857" s="87"/>
      <c r="G857" s="87"/>
      <c r="H857" s="88"/>
      <c r="I857" s="87"/>
      <c r="J857" s="87"/>
    </row>
    <row r="858" spans="2:16" hidden="1" x14ac:dyDescent="0.3">
      <c r="B858" s="87"/>
      <c r="C858" s="87" t="s">
        <v>199</v>
      </c>
      <c r="D858" s="87"/>
      <c r="E858" s="87"/>
      <c r="F858" s="87"/>
      <c r="G858" s="87"/>
      <c r="H858" s="88"/>
      <c r="I858" s="87"/>
      <c r="J858" s="87"/>
    </row>
    <row r="859" spans="2:16" ht="14.5" hidden="1" x14ac:dyDescent="0.35">
      <c r="B859" s="91" t="str">
        <f>CONCATENATE(F859,G859,H859,I859,J859)</f>
        <v>2. RI assesses the AI's review of the EIR</v>
      </c>
      <c r="C859" s="87"/>
      <c r="D859" s="87"/>
      <c r="E859" s="90" t="s">
        <v>158</v>
      </c>
      <c r="F859" s="92" t="s">
        <v>200</v>
      </c>
      <c r="G859" s="92" t="str">
        <f>IF($H$17="","RI",$H$17)</f>
        <v>RI</v>
      </c>
      <c r="H859" s="92" t="s">
        <v>193</v>
      </c>
      <c r="I859" s="92" t="str">
        <f>IF($B$17="","the AI",$B$17)</f>
        <v>the AI</v>
      </c>
      <c r="J859" s="92" t="s">
        <v>201</v>
      </c>
      <c r="P859" s="91" t="s">
        <v>202</v>
      </c>
    </row>
    <row r="860" spans="2:16" hidden="1" x14ac:dyDescent="0.3">
      <c r="B860" s="87"/>
      <c r="C860" s="87" t="s">
        <v>203</v>
      </c>
      <c r="D860" s="87"/>
      <c r="E860" s="87"/>
      <c r="F860" s="87"/>
      <c r="G860" s="87"/>
      <c r="H860" s="88"/>
      <c r="I860" s="87"/>
      <c r="J860" s="87"/>
    </row>
    <row r="861" spans="2:16" hidden="1" x14ac:dyDescent="0.3">
      <c r="B861" s="87"/>
      <c r="C861" s="87" t="s">
        <v>204</v>
      </c>
      <c r="D861" s="87"/>
      <c r="E861" s="87"/>
      <c r="F861" s="87"/>
      <c r="G861" s="87"/>
      <c r="H861" s="88"/>
      <c r="I861" s="87"/>
      <c r="J861" s="87"/>
    </row>
    <row r="862" spans="2:16" hidden="1" x14ac:dyDescent="0.3">
      <c r="B862" s="87"/>
      <c r="C862" s="87" t="s">
        <v>205</v>
      </c>
      <c r="D862" s="87"/>
      <c r="E862" s="87"/>
      <c r="F862" s="87"/>
      <c r="G862" s="87"/>
      <c r="H862" s="88"/>
      <c r="I862" s="87"/>
      <c r="J862" s="87"/>
    </row>
    <row r="863" spans="2:16" hidden="1" x14ac:dyDescent="0.3">
      <c r="B863" s="87"/>
      <c r="C863" s="87" t="s">
        <v>206</v>
      </c>
      <c r="D863" s="87"/>
      <c r="E863" s="87"/>
      <c r="F863" s="87"/>
      <c r="G863" s="87"/>
      <c r="H863" s="88"/>
      <c r="I863" s="87"/>
      <c r="J863" s="87"/>
    </row>
    <row r="864" spans="2:16" hidden="1" x14ac:dyDescent="0.3">
      <c r="B864" s="87"/>
      <c r="C864" s="87" t="s">
        <v>207</v>
      </c>
      <c r="D864" s="87"/>
      <c r="E864" s="87"/>
      <c r="F864" s="87"/>
      <c r="G864" s="87"/>
      <c r="H864" s="88"/>
      <c r="I864" s="87"/>
      <c r="J864" s="87"/>
    </row>
    <row r="865" spans="2:16" ht="14.5" hidden="1" x14ac:dyDescent="0.35">
      <c r="B865" s="91" t="str">
        <f>CONCATENATE(F865,G865,H865,I865,J865)</f>
        <v>3. RI assesses the AI's response to the EIR</v>
      </c>
      <c r="C865" s="87"/>
      <c r="D865" s="87"/>
      <c r="E865" s="90" t="s">
        <v>158</v>
      </c>
      <c r="F865" s="92" t="s">
        <v>208</v>
      </c>
      <c r="G865" s="92" t="str">
        <f>IF($H$17="","RI",$H$17)</f>
        <v>RI</v>
      </c>
      <c r="H865" s="92" t="s">
        <v>193</v>
      </c>
      <c r="I865" s="92" t="str">
        <f>IF($B$17="","the AI",$B$17)</f>
        <v>the AI</v>
      </c>
      <c r="J865" s="92" t="s">
        <v>209</v>
      </c>
      <c r="P865" s="91" t="s">
        <v>210</v>
      </c>
    </row>
    <row r="866" spans="2:16" hidden="1" x14ac:dyDescent="0.3">
      <c r="B866" s="87"/>
      <c r="C866" s="87" t="s">
        <v>211</v>
      </c>
      <c r="D866" s="87"/>
      <c r="E866" s="87"/>
      <c r="F866" s="87"/>
      <c r="G866" s="87"/>
      <c r="H866" s="88"/>
      <c r="I866" s="87"/>
      <c r="J866" s="87"/>
    </row>
    <row r="867" spans="2:16" hidden="1" x14ac:dyDescent="0.3">
      <c r="B867" s="87"/>
      <c r="C867" s="87" t="s">
        <v>212</v>
      </c>
      <c r="D867" s="87"/>
      <c r="E867" s="87"/>
      <c r="F867" s="87"/>
      <c r="G867" s="87"/>
      <c r="H867" s="88"/>
      <c r="I867" s="87"/>
      <c r="J867" s="87"/>
    </row>
    <row r="868" spans="2:16" hidden="1" x14ac:dyDescent="0.3">
      <c r="B868" s="87"/>
      <c r="C868" s="87" t="s">
        <v>213</v>
      </c>
      <c r="D868" s="87"/>
      <c r="E868" s="87"/>
      <c r="F868" s="87"/>
      <c r="G868" s="87"/>
      <c r="H868" s="88"/>
      <c r="I868" s="87"/>
      <c r="J868" s="87"/>
    </row>
    <row r="869" spans="2:16" hidden="1" x14ac:dyDescent="0.3">
      <c r="B869" s="87"/>
      <c r="C869" s="87" t="s">
        <v>214</v>
      </c>
      <c r="D869" s="87"/>
      <c r="E869" s="87"/>
      <c r="F869" s="87"/>
      <c r="G869" s="87"/>
      <c r="H869" s="88"/>
      <c r="I869" s="87"/>
      <c r="J869" s="87"/>
    </row>
    <row r="870" spans="2:16" hidden="1" x14ac:dyDescent="0.3">
      <c r="B870" s="87"/>
      <c r="C870" s="87" t="s">
        <v>215</v>
      </c>
      <c r="D870" s="87"/>
      <c r="E870" s="87"/>
      <c r="F870" s="87"/>
      <c r="G870" s="87"/>
      <c r="H870" s="88"/>
      <c r="I870" s="87"/>
      <c r="J870" s="87"/>
    </row>
    <row r="871" spans="2:16" hidden="1" x14ac:dyDescent="0.3">
      <c r="B871" s="87"/>
      <c r="C871" s="87"/>
      <c r="D871" s="87"/>
      <c r="E871" s="87"/>
      <c r="F871" s="87"/>
      <c r="G871" s="87"/>
      <c r="H871" s="88"/>
      <c r="I871" s="87"/>
      <c r="J871" s="87"/>
    </row>
    <row r="872" spans="2:16" hidden="1" x14ac:dyDescent="0.3">
      <c r="B872" s="87"/>
      <c r="C872" s="89" t="str">
        <f>CONCATENATE(F873,G873,H873,I873)</f>
        <v>The RI assesses the RI's assessment of receptivity:</v>
      </c>
      <c r="D872" s="87"/>
      <c r="E872" s="87"/>
      <c r="F872" s="87"/>
      <c r="G872" s="87"/>
      <c r="H872" s="88"/>
      <c r="I872" s="87"/>
      <c r="J872" s="87"/>
    </row>
    <row r="873" spans="2:16" hidden="1" x14ac:dyDescent="0.3">
      <c r="B873" s="87"/>
      <c r="C873" s="87"/>
      <c r="D873" s="87"/>
      <c r="E873" s="87"/>
      <c r="F873" s="87" t="str">
        <f>IF($B$17="","The RI",$B$17)</f>
        <v>The RI</v>
      </c>
      <c r="G873" s="87" t="s">
        <v>193</v>
      </c>
      <c r="H873" s="88" t="str">
        <f>IF($H$17="","the RI",$H$17)</f>
        <v>the RI</v>
      </c>
      <c r="I873" s="90" t="s">
        <v>216</v>
      </c>
      <c r="J873" s="87"/>
    </row>
    <row r="874" spans="2:16" hidden="1" x14ac:dyDescent="0.3">
      <c r="B874" s="87"/>
      <c r="C874" s="89" t="str">
        <f>CONCATENATE(F875,G875,H875,I875)</f>
        <v>The RI assesses the RI's assessment of EIR review:</v>
      </c>
      <c r="D874" s="87"/>
      <c r="E874" s="87"/>
      <c r="F874" s="87"/>
      <c r="G874" s="87"/>
      <c r="H874" s="88"/>
      <c r="I874" s="87"/>
      <c r="J874" s="87"/>
    </row>
    <row r="875" spans="2:16" hidden="1" x14ac:dyDescent="0.3">
      <c r="B875" s="87"/>
      <c r="C875" s="87"/>
      <c r="D875" s="87"/>
      <c r="E875" s="87"/>
      <c r="F875" s="87" t="str">
        <f>IF($B$17="","The RI",$B$17)</f>
        <v>The RI</v>
      </c>
      <c r="G875" s="87" t="s">
        <v>193</v>
      </c>
      <c r="H875" s="88" t="str">
        <f>IF($H$17="","the RI",$H$17)</f>
        <v>the RI</v>
      </c>
      <c r="I875" s="90" t="s">
        <v>217</v>
      </c>
      <c r="J875" s="87"/>
    </row>
    <row r="876" spans="2:16" hidden="1" x14ac:dyDescent="0.3">
      <c r="B876" s="87"/>
      <c r="C876" s="89" t="str">
        <f>CONCATENATE(F877,G877,H877,I877)</f>
        <v>The RI assesses the RI's assessment of response to EIR:</v>
      </c>
      <c r="D876" s="87"/>
      <c r="E876" s="87"/>
      <c r="F876" s="87"/>
      <c r="G876" s="87"/>
      <c r="H876" s="88"/>
      <c r="I876" s="87"/>
      <c r="J876" s="87"/>
    </row>
    <row r="877" spans="2:16" hidden="1" x14ac:dyDescent="0.3">
      <c r="B877" s="87"/>
      <c r="C877" s="87"/>
      <c r="D877" s="87"/>
      <c r="E877" s="87"/>
      <c r="F877" s="87" t="str">
        <f>IF($B$17="","The RI",$B$17)</f>
        <v>The RI</v>
      </c>
      <c r="G877" s="87" t="s">
        <v>193</v>
      </c>
      <c r="H877" s="88" t="str">
        <f>IF($H$17="","the RI",$H$17)</f>
        <v>the RI</v>
      </c>
      <c r="I877" s="90" t="s">
        <v>218</v>
      </c>
      <c r="J877" s="87"/>
    </row>
    <row r="878" spans="2:16" hidden="1" x14ac:dyDescent="0.3">
      <c r="B878" s="87"/>
      <c r="C878" s="87"/>
      <c r="D878" s="87"/>
      <c r="E878" s="87"/>
      <c r="F878" s="87"/>
      <c r="G878" s="87"/>
      <c r="H878" s="88"/>
      <c r="I878" s="87"/>
      <c r="J878" s="87"/>
    </row>
    <row r="879" spans="2:16" hidden="1" x14ac:dyDescent="0.3">
      <c r="B879" s="87"/>
      <c r="C879" s="87" t="s">
        <v>219</v>
      </c>
      <c r="D879" s="87"/>
      <c r="E879" s="87"/>
      <c r="F879" s="87" t="s">
        <v>220</v>
      </c>
      <c r="G879" s="87"/>
      <c r="H879" s="88"/>
      <c r="I879" s="87"/>
      <c r="J879" s="87"/>
    </row>
    <row r="880" spans="2:16" hidden="1" x14ac:dyDescent="0.3">
      <c r="B880" s="87"/>
      <c r="C880" s="87" t="s">
        <v>221</v>
      </c>
      <c r="D880" s="87"/>
      <c r="E880" s="87"/>
      <c r="F880" s="87" t="s">
        <v>222</v>
      </c>
      <c r="G880" s="87"/>
      <c r="H880" s="88"/>
      <c r="I880" s="87"/>
      <c r="J880" s="87"/>
    </row>
    <row r="881" spans="2:17" hidden="1" x14ac:dyDescent="0.3">
      <c r="B881" s="87"/>
      <c r="C881" s="87" t="s">
        <v>223</v>
      </c>
      <c r="D881" s="87"/>
      <c r="E881" s="87"/>
      <c r="F881" s="87" t="s">
        <v>224</v>
      </c>
      <c r="G881" s="87"/>
      <c r="H881" s="88"/>
      <c r="I881" s="87"/>
      <c r="J881" s="87"/>
    </row>
    <row r="882" spans="2:17" hidden="1" x14ac:dyDescent="0.3">
      <c r="B882" s="87"/>
      <c r="C882" s="87" t="s">
        <v>225</v>
      </c>
      <c r="D882" s="87"/>
      <c r="E882" s="87"/>
      <c r="F882" s="87" t="s">
        <v>226</v>
      </c>
      <c r="G882" s="87"/>
      <c r="H882" s="88"/>
      <c r="I882" s="87"/>
      <c r="J882" s="87"/>
    </row>
    <row r="883" spans="2:17" hidden="1" x14ac:dyDescent="0.3">
      <c r="B883" s="87"/>
      <c r="C883" s="87" t="s">
        <v>227</v>
      </c>
      <c r="D883" s="87"/>
      <c r="E883" s="87"/>
      <c r="F883" s="87" t="s">
        <v>228</v>
      </c>
      <c r="G883" s="87"/>
      <c r="H883" s="88"/>
      <c r="I883" s="87"/>
      <c r="J883" s="87"/>
    </row>
    <row r="884" spans="2:17" hidden="1" x14ac:dyDescent="0.3">
      <c r="B884" s="87"/>
      <c r="C884" s="87"/>
      <c r="D884" s="87"/>
      <c r="E884" s="87"/>
      <c r="F884" s="87"/>
      <c r="G884" s="87"/>
      <c r="H884" s="88"/>
      <c r="I884" s="87"/>
      <c r="J884" s="87"/>
    </row>
    <row r="885" spans="2:17" ht="15.5" hidden="1" x14ac:dyDescent="0.35">
      <c r="B885" s="93" t="e">
        <f>IF(AND(#REF!="",#REF!="",#REF!=""),"Assessment appears here after all three items above have been assessed",B886)</f>
        <v>#REF!</v>
      </c>
      <c r="C885" s="87"/>
      <c r="D885" s="87"/>
      <c r="E885" s="87"/>
      <c r="F885" s="87"/>
      <c r="G885" s="87"/>
      <c r="H885" s="88"/>
      <c r="I885" s="87"/>
      <c r="J885" s="87"/>
    </row>
    <row r="886" spans="2:17" ht="14.5" hidden="1" x14ac:dyDescent="0.35">
      <c r="B886" s="94" t="e">
        <f>CONCATENATE(G886,H886,I886,J886,K886)</f>
        <v>#REF!</v>
      </c>
      <c r="C886" s="87"/>
      <c r="D886" s="87"/>
      <c r="E886" s="87"/>
      <c r="F886" s="90" t="s">
        <v>158</v>
      </c>
      <c r="G886" s="91" t="s">
        <v>229</v>
      </c>
      <c r="H886" s="91" t="str">
        <f>IF(B17="","the AI",B17)</f>
        <v>the AI</v>
      </c>
      <c r="I886" s="91" t="s">
        <v>230</v>
      </c>
      <c r="J886" s="87" t="e">
        <f>IF(#REF!=C866,C887,IF(#REF!=C867,C887,IF(#REF!=C868,C888,IF(#REF!=C869,C889,IF(#REF!=C870,C890,"[needing review to properly assess].")))))</f>
        <v>#REF!</v>
      </c>
      <c r="K886" s="87" t="str">
        <f>B891</f>
        <v xml:space="preserve"> Value Relating invites you to improve your competency to serve this overlooked population. Let's explore how you can establish greater legitimacy by measurably helpling such people more fully resolve their affected needs. </v>
      </c>
      <c r="P886" s="52" t="s">
        <v>158</v>
      </c>
      <c r="Q886" s="91" t="s">
        <v>231</v>
      </c>
    </row>
    <row r="887" spans="2:17" hidden="1" x14ac:dyDescent="0.3">
      <c r="B887" s="87"/>
      <c r="C887" s="87" t="s">
        <v>232</v>
      </c>
      <c r="D887" s="87"/>
      <c r="E887" s="87"/>
      <c r="F887" s="87"/>
      <c r="G887" s="87"/>
      <c r="H887" s="88"/>
      <c r="I887" s="87"/>
      <c r="J887" s="87"/>
    </row>
    <row r="888" spans="2:17" hidden="1" x14ac:dyDescent="0.3">
      <c r="B888" s="87"/>
      <c r="C888" s="87" t="s">
        <v>233</v>
      </c>
      <c r="D888" s="87"/>
      <c r="E888" s="87"/>
      <c r="F888" s="87"/>
      <c r="G888" s="87"/>
      <c r="H888" s="88"/>
      <c r="I888" s="87"/>
      <c r="J888" s="87"/>
    </row>
    <row r="889" spans="2:17" hidden="1" x14ac:dyDescent="0.3">
      <c r="B889" s="87"/>
      <c r="C889" s="87" t="s">
        <v>234</v>
      </c>
      <c r="D889" s="87"/>
      <c r="E889" s="87"/>
      <c r="F889" s="87"/>
      <c r="G889" s="87"/>
      <c r="H889" s="88"/>
      <c r="I889" s="87"/>
      <c r="J889" s="87"/>
    </row>
    <row r="890" spans="2:17" hidden="1" x14ac:dyDescent="0.3">
      <c r="B890" s="87"/>
      <c r="C890" s="87" t="s">
        <v>235</v>
      </c>
      <c r="D890" s="87"/>
      <c r="E890" s="87"/>
      <c r="F890" s="87"/>
      <c r="G890" s="87"/>
      <c r="H890" s="88"/>
      <c r="I890" s="87"/>
      <c r="J890" s="87"/>
    </row>
    <row r="891" spans="2:17" ht="14.5" hidden="1" x14ac:dyDescent="0.35">
      <c r="B891" s="91" t="s">
        <v>236</v>
      </c>
      <c r="C891" s="87"/>
      <c r="D891" s="87"/>
      <c r="E891" s="87"/>
      <c r="F891" s="87"/>
      <c r="G891" s="87"/>
      <c r="H891" s="88"/>
      <c r="I891" s="87"/>
      <c r="J891" s="87"/>
    </row>
    <row r="892" spans="2:17" hidden="1" x14ac:dyDescent="0.3"/>
    <row r="893" spans="2:17" hidden="1" x14ac:dyDescent="0.3"/>
    <row r="894" spans="2:17" hidden="1" x14ac:dyDescent="0.3"/>
    <row r="895" spans="2:17" hidden="1" x14ac:dyDescent="0.3"/>
    <row r="896" spans="2:17" hidden="1" x14ac:dyDescent="0.3"/>
    <row r="897" spans="2:13" hidden="1" x14ac:dyDescent="0.3"/>
    <row r="898" spans="2:13" hidden="1" x14ac:dyDescent="0.3"/>
    <row r="899" spans="2:13" hidden="1" x14ac:dyDescent="0.3"/>
    <row r="900" spans="2:13" ht="13.5" hidden="1" thickBot="1" x14ac:dyDescent="0.35">
      <c r="B900" s="48"/>
      <c r="C900" s="48"/>
      <c r="D900" s="48"/>
      <c r="E900" s="48"/>
      <c r="F900" s="48"/>
      <c r="G900" s="48"/>
      <c r="H900" s="49"/>
      <c r="I900" s="48"/>
      <c r="J900" s="48"/>
      <c r="K900" s="48"/>
      <c r="L900" s="48"/>
      <c r="M900" s="48"/>
    </row>
  </sheetData>
  <mergeCells count="108">
    <mergeCell ref="Q686:R686"/>
    <mergeCell ref="T686:U686"/>
    <mergeCell ref="B105:L105"/>
    <mergeCell ref="B107:M107"/>
    <mergeCell ref="E151:J151"/>
    <mergeCell ref="A2:N2"/>
    <mergeCell ref="D4:K4"/>
    <mergeCell ref="B5:M5"/>
    <mergeCell ref="B6:M6"/>
    <mergeCell ref="B108:M108"/>
    <mergeCell ref="B120:M120"/>
    <mergeCell ref="B127:G127"/>
    <mergeCell ref="B131:M131"/>
    <mergeCell ref="B129:M129"/>
    <mergeCell ref="B136:M136"/>
    <mergeCell ref="B138:M138"/>
    <mergeCell ref="B132:M132"/>
    <mergeCell ref="B134:M134"/>
    <mergeCell ref="B68:M68"/>
    <mergeCell ref="B69:M69"/>
    <mergeCell ref="B47:M47"/>
    <mergeCell ref="B34:M34"/>
    <mergeCell ref="B46:M46"/>
    <mergeCell ref="B29:M29"/>
    <mergeCell ref="A1:N1"/>
    <mergeCell ref="B8:M8"/>
    <mergeCell ref="B16:G16"/>
    <mergeCell ref="H16:M16"/>
    <mergeCell ref="B23:G23"/>
    <mergeCell ref="B25:G25"/>
    <mergeCell ref="B27:G27"/>
    <mergeCell ref="B20:M20"/>
    <mergeCell ref="B21:M21"/>
    <mergeCell ref="B10:M10"/>
    <mergeCell ref="B11:M11"/>
    <mergeCell ref="B12:M12"/>
    <mergeCell ref="B13:M13"/>
    <mergeCell ref="B17:G17"/>
    <mergeCell ref="H17:M17"/>
    <mergeCell ref="B18:M18"/>
    <mergeCell ref="B14:M14"/>
    <mergeCell ref="B19:J19"/>
    <mergeCell ref="L19:M19"/>
    <mergeCell ref="B30:M30"/>
    <mergeCell ref="B51:M51"/>
    <mergeCell ref="B56:D56"/>
    <mergeCell ref="E56:G56"/>
    <mergeCell ref="H56:M56"/>
    <mergeCell ref="B48:M48"/>
    <mergeCell ref="B50:M50"/>
    <mergeCell ref="B52:M52"/>
    <mergeCell ref="B53:M53"/>
    <mergeCell ref="B37:M37"/>
    <mergeCell ref="B39:M39"/>
    <mergeCell ref="B32:K32"/>
    <mergeCell ref="L32:M32"/>
    <mergeCell ref="B35:M35"/>
    <mergeCell ref="B38:M38"/>
    <mergeCell ref="B42:M42"/>
    <mergeCell ref="B43:I43"/>
    <mergeCell ref="B44:I44"/>
    <mergeCell ref="B45:K45"/>
    <mergeCell ref="B54:M54"/>
    <mergeCell ref="B41:M41"/>
    <mergeCell ref="B49:M49"/>
    <mergeCell ref="B57:M57"/>
    <mergeCell ref="B58:M58"/>
    <mergeCell ref="E733:J733"/>
    <mergeCell ref="E739:J739"/>
    <mergeCell ref="B121:M121"/>
    <mergeCell ref="B122:M122"/>
    <mergeCell ref="E124:J124"/>
    <mergeCell ref="B125:M125"/>
    <mergeCell ref="B604:G604"/>
    <mergeCell ref="H604:M604"/>
    <mergeCell ref="B605:G605"/>
    <mergeCell ref="H605:M605"/>
    <mergeCell ref="B130:M130"/>
    <mergeCell ref="B250:M250"/>
    <mergeCell ref="B109:M109"/>
    <mergeCell ref="B115:M115"/>
    <mergeCell ref="B116:M116"/>
    <mergeCell ref="B117:M117"/>
    <mergeCell ref="B119:M119"/>
    <mergeCell ref="B70:M70"/>
    <mergeCell ref="B71:M71"/>
    <mergeCell ref="B149:M149"/>
    <mergeCell ref="B67:M67"/>
    <mergeCell ref="B87:M87"/>
    <mergeCell ref="B99:M99"/>
    <mergeCell ref="B100:M100"/>
    <mergeCell ref="B101:M101"/>
    <mergeCell ref="B102:M102"/>
    <mergeCell ref="B103:M103"/>
    <mergeCell ref="B86:M86"/>
    <mergeCell ref="B88:M88"/>
    <mergeCell ref="B60:D60"/>
    <mergeCell ref="B63:M63"/>
    <mergeCell ref="B74:D74"/>
    <mergeCell ref="E74:G74"/>
    <mergeCell ref="H74:M74"/>
    <mergeCell ref="B66:M66"/>
    <mergeCell ref="B75:M75"/>
    <mergeCell ref="B76:M76"/>
    <mergeCell ref="B78:D78"/>
    <mergeCell ref="B81:M81"/>
    <mergeCell ref="B72:M72"/>
    <mergeCell ref="B84:M84"/>
  </mergeCells>
  <dataValidations count="8">
    <dataValidation type="list" errorStyle="warning" allowBlank="1" showInputMessage="1" showErrorMessage="1" error="Choose from dropdown list" sqref="H74:M74" xr:uid="{4BB2C275-38A6-4D3F-B78A-42F9EB1BD50A}">
      <formula1>$G$808:$G$812</formula1>
    </dataValidation>
    <dataValidation type="list" errorStyle="warning" allowBlank="1" showInputMessage="1" showErrorMessage="1" error="Choose from dropdown list" sqref="H56:M56" xr:uid="{9B9B8FAE-095F-4F10-BC79-C42712021B67}">
      <formula1>$G$801:$G$805</formula1>
    </dataValidation>
    <dataValidation type="list" errorStyle="warning" allowBlank="1" showInputMessage="1" showErrorMessage="1" error="Choose one of the items from the dropdown list" promptTitle="OPTIONAL" prompt="Choose a major religion from the dropdown list" sqref="B78:D78 B60:D60" xr:uid="{4539A733-F461-488A-861F-FA68420A9C4E}">
      <formula1>$C$799:$C$803</formula1>
    </dataValidation>
    <dataValidation type="list" errorStyle="warning" allowBlank="1" showInputMessage="1" showErrorMessage="1" error="You must choose an option from the dropdown list for this to work" prompt="Select one of 20 character refunctions from the dropdown list" sqref="E56 E74" xr:uid="{C33E3942-1F1B-4702-A604-14A7B7F71491}">
      <formula1>$C$772:$C$791</formula1>
    </dataValidation>
    <dataValidation type="list" errorStyle="warning" allowBlank="1" showInputMessage="1" showErrorMessage="1" errorTitle="Oops!" error="Selecect an item from the dropdown list." sqref="B51:M51" xr:uid="{6EE8895E-5F31-47D0-B14F-A0E5F7ED2F0D}">
      <formula1>$C$635:$C$642</formula1>
    </dataValidation>
    <dataValidation type="list" errorStyle="warning" allowBlank="1" showInputMessage="1" showErrorMessage="1" errorTitle="Oops!" error="Select an option from the dropdown list" sqref="B88:M88 B250:M250" xr:uid="{F8EAC2E3-41C5-4B87-8C0A-044566B940EC}">
      <formula1>$C$668:$C$672</formula1>
    </dataValidation>
    <dataValidation type="list" errorStyle="warning" allowBlank="1" showInputMessage="1" showErrorMessage="1" errorTitle="Oops!" error="Select an option from the dropdown list" sqref="B69:M69" xr:uid="{4668E948-8B20-46ED-A5A0-69AF67B0E7F1}">
      <formula1>$C$654:$C$658</formula1>
    </dataValidation>
    <dataValidation type="list" errorStyle="information" allowBlank="1" showInputMessage="1" showErrorMessage="1" error="Keep it easier on yourself and pick one of these from the dropdown list" sqref="B37" xr:uid="{5BFF0C92-0627-440D-8A73-E16FE3EC6593}">
      <formula1>$B$623:$B$627</formula1>
    </dataValidation>
  </dataValidations>
  <hyperlinks>
    <hyperlink ref="A105" location="'interview prep'!A755:N755" tooltip="previous page header" display="#" xr:uid="{9C1A9BBA-8396-4203-9293-13E3063EC530}"/>
    <hyperlink ref="N105" location="'interview prep'!A836:N869" tooltip="to next page" display="$" xr:uid="{9F97FDA2-C00E-404C-B144-0866B88F481C}"/>
    <hyperlink ref="A127" location="'interview prep'!A802:N802" tooltip="previous page header" display="#" xr:uid="{595C4D22-12A8-4F79-8046-B2978E735822}"/>
    <hyperlink ref="N84" location="'interview prep'!A67:N104" tooltip="go to next page" display="$" xr:uid="{BF32B3C7-3620-440F-90C9-55E7D79282C1}"/>
    <hyperlink ref="A84" location="'interview prep'!A1:N5" tooltip="to the top" display="#" xr:uid="{FB8B88A4-2DA8-4BCB-AF2E-B6DEA8FECC32}"/>
    <hyperlink ref="E739:J739" r:id="rId1" location="testimonials" display="Go to AnankelogyFoundation.org" xr:uid="{2A45E79C-1FC6-4642-AD60-065F0DB3C81C}"/>
    <hyperlink ref="E124:J124" r:id="rId2" display="Go to AnankelogyFoundation.org" xr:uid="{6AD020F9-8140-4A4C-9231-F796471D9C11}"/>
    <hyperlink ref="L32:M32" r:id="rId3" display="Click here to find more instructions online at AF.org" xr:uid="{62DF699E-7A2D-4F8D-84F4-7FC82A7F29B6}"/>
    <hyperlink ref="L19:M19" r:id="rId4" display="Click here to find more instructions online at AF.org" xr:uid="{AD64151F-B925-4126-AF72-1B8064CC0939}"/>
    <hyperlink ref="B30:M30" location="save!A1:N1" tooltip="click here for how to save this as a PDF." display="Save a version of this as a PDF. Send the PDF to the recipient. Click here for helpful instructions." xr:uid="{FB341BEC-0EC6-482C-BCDB-1CCC85EAB144}"/>
  </hyperlinks>
  <printOptions horizontalCentered="1"/>
  <pageMargins left="0.5" right="0.5" top="0.75" bottom="0.75" header="0.3" footer="0.3"/>
  <pageSetup orientation="portrait" r:id="rId5"/>
  <headerFooter differentFirst="1">
    <oddHeader>&amp;C&amp;"Arial Black,Regular"&amp;16&amp;K009641Anankelogy&amp;K004623 &amp;K7030A0Foundation&amp;R&amp;10&amp;K7030A0v1.0</oddHeader>
    <oddFooter>&amp;L&amp;D&amp;CPage &amp;P&amp;R&amp;F</oddFooter>
  </headerFooter>
  <drawing r:id="rId6"/>
  <legacyDrawing r:id="rId7"/>
  <extLst>
    <ext xmlns:x14="http://schemas.microsoft.com/office/spreadsheetml/2009/9/main" uri="{78C0D931-6437-407d-A8EE-F0AAD7539E65}">
      <x14:conditionalFormattings>
        <x14:conditionalFormatting xmlns:xm="http://schemas.microsoft.com/office/excel/2006/main">
          <x14:cfRule type="containsText" priority="31" operator="containsText" id="{7ABA63E5-8802-47B6-8B81-2D52D26E8D76}">
            <xm:f>NOT(ISERROR(SEARCH($P$771,E60)))</xm:f>
            <xm:f>$P$771</xm:f>
            <x14:dxf>
              <font>
                <color theme="0" tint="-0.499984740745262"/>
              </font>
            </x14:dxf>
          </x14:cfRule>
          <xm:sqref>E60:E62 E64:E65</xm:sqref>
        </x14:conditionalFormatting>
        <x14:conditionalFormatting xmlns:xm="http://schemas.microsoft.com/office/excel/2006/main">
          <x14:cfRule type="containsText" priority="30" operator="containsText" id="{15EC769A-0EFD-413E-A002-0659FA1EF7BC}">
            <xm:f>NOT(ISERROR(SEARCH($P$771,E78)))</xm:f>
            <xm:f>$P$771</xm:f>
            <x14:dxf>
              <font>
                <color theme="0" tint="-0.499984740745262"/>
              </font>
            </x14:dxf>
          </x14:cfRule>
          <xm:sqref>E78:E80</xm:sqref>
        </x14:conditionalFormatting>
        <x14:conditionalFormatting xmlns:xm="http://schemas.microsoft.com/office/excel/2006/main">
          <x14:cfRule type="containsText" priority="1" operator="containsText" id="{BDF9046A-FC74-4E7F-B626-2DD18575AA88}">
            <xm:f>NOT(ISERROR(SEARCH($G$807,H56)))</xm:f>
            <xm:f>$G$807</xm:f>
            <x14:dxf>
              <font>
                <b val="0"/>
                <i val="0"/>
                <color rgb="FFE1C8FF"/>
              </font>
            </x14:dxf>
          </x14:cfRule>
          <x14:cfRule type="containsText" priority="2" operator="containsText" id="{905FF3A0-932B-4117-BFF1-F64A61919313}">
            <xm:f>NOT(ISERROR(SEARCH($G$812,H56)))</xm:f>
            <xm:f>$G$812</xm:f>
            <x14:dxf>
              <font>
                <color rgb="FF006100"/>
              </font>
              <fill>
                <patternFill>
                  <bgColor rgb="FFC6EFCE"/>
                </patternFill>
              </fill>
            </x14:dxf>
          </x14:cfRule>
          <x14:cfRule type="containsText" priority="3" operator="containsText" id="{E38CE0EC-826E-4C56-A353-2D58E060000F}">
            <xm:f>NOT(ISERROR(SEARCH($G$811,H56)))</xm:f>
            <xm:f>$G$811</xm:f>
            <x14:dxf>
              <font>
                <color rgb="FF006100"/>
              </font>
              <fill>
                <patternFill>
                  <bgColor rgb="FFCAE565"/>
                </patternFill>
              </fill>
            </x14:dxf>
          </x14:cfRule>
          <x14:cfRule type="containsText" priority="4" operator="containsText" id="{8AEF89D6-DA5E-4DAF-83A2-6C8E6C211316}">
            <xm:f>NOT(ISERROR(SEARCH($G$810,H56)))</xm:f>
            <xm:f>$G$810</xm:f>
            <x14:dxf>
              <font>
                <color rgb="FF9C5700"/>
              </font>
              <fill>
                <patternFill>
                  <bgColor rgb="FFFFFF66"/>
                </patternFill>
              </fill>
            </x14:dxf>
          </x14:cfRule>
          <x14:cfRule type="containsText" priority="5" operator="containsText" id="{729C4B9B-8EC6-46DB-A32B-2C089B7FAA6D}">
            <xm:f>NOT(ISERROR(SEARCH($G$809,H56)))</xm:f>
            <xm:f>$G$809</xm:f>
            <x14:dxf>
              <font>
                <color rgb="FF9C5700"/>
              </font>
              <fill>
                <patternFill>
                  <bgColor rgb="FFFFC000"/>
                </patternFill>
              </fill>
            </x14:dxf>
          </x14:cfRule>
          <x14:cfRule type="containsText" priority="6" operator="containsText" id="{F6CF7E21-46B1-4542-954F-2DA84C6CA669}">
            <xm:f>NOT(ISERROR(SEARCH($G$808,H56)))</xm:f>
            <xm:f>$G$808</xm:f>
            <x14:dxf>
              <font>
                <color rgb="FF9C0006"/>
              </font>
              <fill>
                <patternFill>
                  <bgColor rgb="FFFFC7CE"/>
                </patternFill>
              </fill>
            </x14:dxf>
          </x14:cfRule>
          <xm:sqref>H56:M56</xm:sqref>
        </x14:conditionalFormatting>
        <x14:conditionalFormatting xmlns:xm="http://schemas.microsoft.com/office/excel/2006/main">
          <x14:cfRule type="containsText" priority="32" operator="containsText" id="{6446884D-9AA9-49B6-8C29-CF18A165FEB1}">
            <xm:f>NOT(ISERROR(SEARCH($G$807,H74)))</xm:f>
            <xm:f>$G$807</xm:f>
            <x14:dxf>
              <font>
                <b val="0"/>
                <i val="0"/>
                <color rgb="FFE1C8FF"/>
              </font>
            </x14:dxf>
          </x14:cfRule>
          <x14:cfRule type="containsText" priority="33" operator="containsText" id="{B66D24F0-22E0-48C8-A1B4-2B973EE79F5F}">
            <xm:f>NOT(ISERROR(SEARCH($G$812,H74)))</xm:f>
            <xm:f>$G$812</xm:f>
            <x14:dxf>
              <font>
                <color rgb="FF006100"/>
              </font>
              <fill>
                <patternFill>
                  <bgColor rgb="FFC6EFCE"/>
                </patternFill>
              </fill>
            </x14:dxf>
          </x14:cfRule>
          <x14:cfRule type="containsText" priority="34" operator="containsText" id="{CF2CA47B-B68D-428E-AF57-E8710FC6298E}">
            <xm:f>NOT(ISERROR(SEARCH($G$811,H74)))</xm:f>
            <xm:f>$G$811</xm:f>
            <x14:dxf>
              <font>
                <color rgb="FF006100"/>
              </font>
              <fill>
                <patternFill>
                  <bgColor rgb="FFCAE565"/>
                </patternFill>
              </fill>
            </x14:dxf>
          </x14:cfRule>
          <x14:cfRule type="containsText" priority="35" operator="containsText" id="{0B1C6889-63CB-44AC-AC68-32ED55721071}">
            <xm:f>NOT(ISERROR(SEARCH($G$810,H74)))</xm:f>
            <xm:f>$G$810</xm:f>
            <x14:dxf>
              <font>
                <color rgb="FF9C5700"/>
              </font>
              <fill>
                <patternFill>
                  <bgColor rgb="FFFFFF66"/>
                </patternFill>
              </fill>
            </x14:dxf>
          </x14:cfRule>
          <x14:cfRule type="containsText" priority="36" operator="containsText" id="{004716B8-5DA3-4D6A-87D1-6C3966A4B484}">
            <xm:f>NOT(ISERROR(SEARCH($G$809,H74)))</xm:f>
            <xm:f>$G$809</xm:f>
            <x14:dxf>
              <font>
                <color rgb="FF9C5700"/>
              </font>
              <fill>
                <patternFill>
                  <bgColor rgb="FFFFC000"/>
                </patternFill>
              </fill>
            </x14:dxf>
          </x14:cfRule>
          <x14:cfRule type="containsText" priority="37" operator="containsText" id="{7A26A1BB-E43E-43A2-93CC-730A40588DF1}">
            <xm:f>NOT(ISERROR(SEARCH($G$808,H74)))</xm:f>
            <xm:f>$G$808</xm:f>
            <x14:dxf>
              <font>
                <color rgb="FF9C0006"/>
              </font>
              <fill>
                <patternFill>
                  <bgColor rgb="FFFFC7CE"/>
                </patternFill>
              </fill>
            </x14:dxf>
          </x14:cfRule>
          <xm:sqref>H74:M74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89C4A-81B3-4C78-8129-C19C8028A4D7}">
  <dimension ref="A1:N238"/>
  <sheetViews>
    <sheetView workbookViewId="0">
      <selection activeCell="AD1" sqref="AD1"/>
    </sheetView>
  </sheetViews>
  <sheetFormatPr defaultRowHeight="14" x14ac:dyDescent="0.3"/>
  <cols>
    <col min="1" max="1" width="1.54296875" style="67" customWidth="1"/>
    <col min="2" max="13" width="7.453125" style="67" customWidth="1"/>
    <col min="14" max="14" width="1.54296875" style="67" customWidth="1"/>
    <col min="15" max="16384" width="8.7265625" style="67"/>
  </cols>
  <sheetData>
    <row r="1" spans="1:14" ht="60" customHeight="1" x14ac:dyDescent="0.3">
      <c r="A1" s="220" t="s">
        <v>318</v>
      </c>
      <c r="B1" s="220"/>
      <c r="C1" s="220"/>
      <c r="D1" s="220"/>
      <c r="E1" s="220"/>
      <c r="F1" s="220"/>
      <c r="G1" s="220"/>
      <c r="H1" s="220"/>
      <c r="I1" s="220"/>
      <c r="J1" s="220"/>
      <c r="K1" s="220"/>
      <c r="L1" s="220"/>
      <c r="M1" s="220"/>
      <c r="N1" s="220"/>
    </row>
    <row r="2" spans="1:14" ht="35" customHeight="1" x14ac:dyDescent="0.3">
      <c r="A2" s="116"/>
      <c r="B2" s="138"/>
      <c r="C2" s="116"/>
      <c r="D2" s="116"/>
      <c r="E2" s="116"/>
      <c r="F2" s="116"/>
      <c r="G2" s="116"/>
      <c r="H2" s="116"/>
      <c r="I2" s="116"/>
      <c r="J2" s="116"/>
      <c r="K2" s="116"/>
      <c r="L2" s="116"/>
      <c r="M2" s="116"/>
      <c r="N2" s="116"/>
    </row>
    <row r="3" spans="1:14" ht="25" customHeight="1" x14ac:dyDescent="0.3">
      <c r="A3" s="116"/>
      <c r="B3" s="221" t="s">
        <v>397</v>
      </c>
      <c r="C3" s="221"/>
      <c r="D3" s="221"/>
      <c r="E3" s="221"/>
      <c r="F3" s="221"/>
      <c r="G3" s="221"/>
      <c r="H3" s="221"/>
      <c r="I3" s="221"/>
      <c r="J3" s="116"/>
      <c r="K3" s="116"/>
      <c r="L3" s="116"/>
      <c r="M3" s="116"/>
      <c r="N3" s="116"/>
    </row>
    <row r="4" spans="1:14" ht="25" customHeight="1" x14ac:dyDescent="0.3">
      <c r="A4" s="116"/>
      <c r="B4" s="221" t="s">
        <v>396</v>
      </c>
      <c r="C4" s="221"/>
      <c r="D4" s="221"/>
      <c r="E4" s="221"/>
      <c r="F4" s="221"/>
      <c r="G4" s="221"/>
      <c r="H4" s="221"/>
      <c r="I4" s="221"/>
      <c r="J4" s="116"/>
      <c r="K4" s="116"/>
      <c r="L4" s="116"/>
      <c r="M4" s="116"/>
      <c r="N4" s="116"/>
    </row>
    <row r="5" spans="1:14" ht="25" customHeight="1" x14ac:dyDescent="0.3">
      <c r="A5" s="116"/>
      <c r="B5" s="221" t="s">
        <v>398</v>
      </c>
      <c r="C5" s="221"/>
      <c r="D5" s="221"/>
      <c r="E5" s="221"/>
      <c r="F5" s="221"/>
      <c r="G5" s="221"/>
      <c r="H5" s="221"/>
      <c r="I5" s="221"/>
      <c r="J5" s="116"/>
      <c r="K5" s="116"/>
      <c r="L5" s="116"/>
      <c r="M5" s="116"/>
      <c r="N5" s="116"/>
    </row>
    <row r="6" spans="1:14" ht="25" customHeight="1" x14ac:dyDescent="0.3">
      <c r="A6" s="116"/>
      <c r="B6" s="221" t="s">
        <v>399</v>
      </c>
      <c r="C6" s="221"/>
      <c r="D6" s="221"/>
      <c r="E6" s="221"/>
      <c r="F6" s="221"/>
      <c r="G6" s="221"/>
      <c r="H6" s="221"/>
      <c r="I6" s="221"/>
      <c r="J6" s="116"/>
      <c r="K6" s="116"/>
      <c r="L6" s="116"/>
      <c r="M6" s="116"/>
      <c r="N6" s="116"/>
    </row>
    <row r="7" spans="1:14" ht="25" customHeight="1" x14ac:dyDescent="0.3">
      <c r="A7" s="116"/>
      <c r="B7" s="221" t="s">
        <v>400</v>
      </c>
      <c r="C7" s="221"/>
      <c r="D7" s="221"/>
      <c r="E7" s="221"/>
      <c r="F7" s="221"/>
      <c r="G7" s="221"/>
      <c r="H7" s="221"/>
      <c r="I7" s="221"/>
      <c r="J7" s="116"/>
      <c r="K7" s="116"/>
      <c r="L7" s="116"/>
      <c r="M7" s="116"/>
      <c r="N7" s="116"/>
    </row>
    <row r="8" spans="1:14" ht="25" customHeight="1" x14ac:dyDescent="0.3">
      <c r="A8" s="116"/>
      <c r="B8" s="221" t="s">
        <v>401</v>
      </c>
      <c r="C8" s="221"/>
      <c r="D8" s="221"/>
      <c r="E8" s="221"/>
      <c r="F8" s="221"/>
      <c r="G8" s="221"/>
      <c r="H8" s="221"/>
      <c r="I8" s="221"/>
      <c r="J8" s="116"/>
      <c r="K8" s="116"/>
      <c r="L8" s="116"/>
      <c r="M8" s="116"/>
      <c r="N8" s="116"/>
    </row>
    <row r="9" spans="1:14" ht="25" customHeight="1" x14ac:dyDescent="0.3">
      <c r="A9" s="116"/>
      <c r="B9" s="138"/>
      <c r="C9" s="116"/>
      <c r="D9" s="116"/>
      <c r="E9" s="116"/>
      <c r="F9" s="116"/>
      <c r="G9" s="116"/>
      <c r="H9" s="116"/>
      <c r="I9" s="116"/>
      <c r="J9" s="116"/>
      <c r="K9" s="116"/>
      <c r="L9" s="116"/>
      <c r="M9" s="116"/>
      <c r="N9" s="116"/>
    </row>
    <row r="10" spans="1:14" ht="25" customHeight="1" x14ac:dyDescent="0.3">
      <c r="A10" s="116"/>
      <c r="B10" s="222" t="s">
        <v>389</v>
      </c>
      <c r="C10" s="222"/>
      <c r="D10" s="222"/>
      <c r="E10" s="222"/>
      <c r="F10" s="222"/>
      <c r="G10" s="222"/>
      <c r="H10" s="222"/>
      <c r="I10" s="222"/>
      <c r="J10" s="222"/>
      <c r="K10" s="116"/>
      <c r="L10" s="116"/>
      <c r="M10" s="116"/>
      <c r="N10" s="116"/>
    </row>
    <row r="11" spans="1:14" ht="25" customHeight="1" x14ac:dyDescent="0.3">
      <c r="A11" s="116"/>
      <c r="B11" s="139" t="s">
        <v>402</v>
      </c>
      <c r="C11" s="116"/>
      <c r="D11" s="116"/>
      <c r="E11" s="116"/>
      <c r="F11" s="116"/>
      <c r="G11" s="116"/>
      <c r="H11" s="116"/>
      <c r="I11" s="116"/>
      <c r="J11" s="116"/>
      <c r="K11" s="116"/>
      <c r="L11" s="116"/>
      <c r="M11" s="116"/>
      <c r="N11" s="116"/>
    </row>
    <row r="12" spans="1:14" ht="25" customHeight="1" x14ac:dyDescent="0.3">
      <c r="A12" s="116"/>
      <c r="B12" s="116"/>
      <c r="C12" s="116"/>
      <c r="D12" s="116"/>
      <c r="E12" s="116"/>
      <c r="F12" s="116"/>
      <c r="G12" s="116"/>
      <c r="H12" s="116"/>
      <c r="I12" s="116"/>
      <c r="J12" s="116"/>
      <c r="K12" s="116"/>
      <c r="L12" s="116"/>
      <c r="M12" s="116"/>
      <c r="N12" s="116"/>
    </row>
    <row r="13" spans="1:14" ht="25" customHeight="1" x14ac:dyDescent="0.3">
      <c r="A13" s="116"/>
      <c r="B13" s="116"/>
      <c r="C13" s="116"/>
      <c r="D13" s="116"/>
      <c r="E13" s="116"/>
      <c r="F13" s="116"/>
      <c r="G13" s="116"/>
      <c r="H13" s="116"/>
      <c r="I13" s="116"/>
      <c r="J13" s="116"/>
      <c r="K13" s="116"/>
      <c r="L13" s="116"/>
      <c r="M13" s="116"/>
      <c r="N13" s="116"/>
    </row>
    <row r="14" spans="1:14" ht="25" customHeight="1" x14ac:dyDescent="0.3">
      <c r="A14" s="116"/>
      <c r="B14" s="116"/>
      <c r="C14" s="116"/>
      <c r="D14" s="116"/>
      <c r="E14" s="116"/>
      <c r="F14" s="116"/>
      <c r="G14" s="116"/>
      <c r="H14" s="116"/>
      <c r="I14" s="116"/>
      <c r="J14" s="116"/>
      <c r="K14" s="116"/>
      <c r="L14" s="116"/>
      <c r="M14" s="116"/>
      <c r="N14" s="116"/>
    </row>
    <row r="15" spans="1:14" ht="25" customHeight="1" x14ac:dyDescent="0.3">
      <c r="A15" s="116"/>
      <c r="B15" s="116"/>
      <c r="C15" s="116"/>
      <c r="D15" s="116"/>
      <c r="E15" s="116"/>
      <c r="F15" s="116"/>
      <c r="G15" s="116"/>
      <c r="H15" s="116"/>
      <c r="I15" s="116"/>
      <c r="J15" s="116"/>
      <c r="K15" s="116"/>
      <c r="L15" s="116"/>
      <c r="M15" s="116"/>
      <c r="N15" s="116"/>
    </row>
    <row r="16" spans="1:14" ht="25" customHeight="1" x14ac:dyDescent="0.3">
      <c r="A16" s="116"/>
      <c r="B16" s="116"/>
      <c r="C16" s="116"/>
      <c r="D16" s="116"/>
      <c r="E16" s="116"/>
      <c r="F16" s="116"/>
      <c r="G16" s="116"/>
      <c r="H16" s="116"/>
      <c r="I16" s="116"/>
      <c r="J16" s="116"/>
      <c r="K16" s="116"/>
      <c r="L16" s="116"/>
      <c r="M16" s="116"/>
      <c r="N16" s="116"/>
    </row>
    <row r="17" spans="1:14" ht="25" customHeight="1" x14ac:dyDescent="0.3">
      <c r="A17" s="116"/>
      <c r="B17" s="116"/>
      <c r="C17" s="116"/>
      <c r="D17" s="116"/>
      <c r="E17" s="116"/>
      <c r="F17" s="116"/>
      <c r="G17" s="116"/>
      <c r="H17" s="116"/>
      <c r="I17" s="116"/>
      <c r="J17" s="116"/>
      <c r="K17" s="116"/>
      <c r="L17" s="116"/>
      <c r="M17" s="116"/>
      <c r="N17" s="116"/>
    </row>
    <row r="18" spans="1:14" ht="25" customHeight="1" x14ac:dyDescent="0.3">
      <c r="A18" s="116"/>
      <c r="B18" s="116"/>
      <c r="C18" s="116"/>
      <c r="D18" s="116"/>
      <c r="E18" s="116"/>
      <c r="F18" s="116"/>
      <c r="G18" s="116"/>
      <c r="H18" s="116"/>
      <c r="I18" s="116"/>
      <c r="J18" s="116"/>
      <c r="K18" s="116"/>
      <c r="L18" s="116"/>
      <c r="M18" s="116"/>
      <c r="N18" s="116"/>
    </row>
    <row r="19" spans="1:14" ht="25" customHeight="1" x14ac:dyDescent="0.3">
      <c r="A19" s="116"/>
      <c r="B19" s="116"/>
      <c r="C19" s="116"/>
      <c r="D19" s="116"/>
      <c r="E19" s="116"/>
      <c r="F19" s="116"/>
      <c r="G19" s="116"/>
      <c r="H19" s="116"/>
      <c r="I19" s="116"/>
      <c r="J19" s="116"/>
      <c r="K19" s="116"/>
      <c r="L19" s="116"/>
      <c r="M19" s="116"/>
      <c r="N19" s="116"/>
    </row>
    <row r="20" spans="1:14" ht="25" customHeight="1" x14ac:dyDescent="0.3">
      <c r="A20" s="116"/>
      <c r="B20" s="116"/>
      <c r="C20" s="116"/>
      <c r="D20" s="116"/>
      <c r="E20" s="116"/>
      <c r="F20" s="116"/>
      <c r="G20" s="116"/>
      <c r="H20" s="116"/>
      <c r="I20" s="116"/>
      <c r="J20" s="116"/>
      <c r="K20" s="116"/>
      <c r="L20" s="116"/>
      <c r="M20" s="116"/>
      <c r="N20" s="116"/>
    </row>
    <row r="21" spans="1:14" ht="25" customHeight="1" x14ac:dyDescent="0.3">
      <c r="A21" s="116"/>
      <c r="B21" s="116"/>
      <c r="C21" s="116"/>
      <c r="D21" s="116"/>
      <c r="E21" s="116"/>
      <c r="F21" s="116"/>
      <c r="G21" s="116"/>
      <c r="H21" s="116"/>
      <c r="I21" s="116"/>
      <c r="J21" s="116"/>
      <c r="K21" s="116"/>
      <c r="L21" s="116"/>
      <c r="M21" s="116"/>
      <c r="N21" s="116"/>
    </row>
    <row r="22" spans="1:14" ht="25" customHeight="1" x14ac:dyDescent="0.3">
      <c r="A22" s="116"/>
      <c r="B22" s="116"/>
      <c r="C22" s="116"/>
      <c r="D22" s="116"/>
      <c r="E22" s="116"/>
      <c r="F22" s="116"/>
      <c r="G22" s="116"/>
      <c r="H22" s="116"/>
      <c r="I22" s="116"/>
      <c r="J22" s="116"/>
      <c r="K22" s="116"/>
      <c r="L22" s="116"/>
      <c r="M22" s="116"/>
      <c r="N22" s="116"/>
    </row>
    <row r="23" spans="1:14" ht="25" customHeight="1" x14ac:dyDescent="0.3">
      <c r="A23" s="116"/>
      <c r="B23" s="116"/>
      <c r="C23" s="116"/>
      <c r="D23" s="116"/>
      <c r="E23" s="116"/>
      <c r="F23" s="116"/>
      <c r="G23" s="116"/>
      <c r="H23" s="116"/>
      <c r="I23" s="116"/>
      <c r="J23" s="116"/>
      <c r="K23" s="116"/>
      <c r="L23" s="116"/>
      <c r="M23" s="116"/>
      <c r="N23" s="116"/>
    </row>
    <row r="24" spans="1:14" ht="25" customHeight="1" x14ac:dyDescent="0.3">
      <c r="A24" s="116"/>
      <c r="B24" s="116"/>
      <c r="C24" s="116"/>
      <c r="D24" s="116"/>
      <c r="E24" s="116"/>
      <c r="F24" s="116"/>
      <c r="G24" s="116"/>
      <c r="H24" s="116"/>
      <c r="I24" s="116"/>
      <c r="J24" s="116"/>
      <c r="K24" s="116"/>
      <c r="L24" s="116"/>
      <c r="M24" s="116"/>
      <c r="N24" s="116"/>
    </row>
    <row r="25" spans="1:14" ht="25" customHeight="1" x14ac:dyDescent="0.3">
      <c r="A25" s="116"/>
      <c r="B25" s="116"/>
      <c r="C25" s="116"/>
      <c r="D25" s="116"/>
      <c r="E25" s="116"/>
      <c r="F25" s="116"/>
      <c r="G25" s="116"/>
      <c r="H25" s="116"/>
      <c r="I25" s="116"/>
      <c r="J25" s="116"/>
      <c r="K25" s="116"/>
      <c r="L25" s="116"/>
      <c r="M25" s="116"/>
      <c r="N25" s="116"/>
    </row>
    <row r="26" spans="1:14" ht="25" customHeight="1" x14ac:dyDescent="0.3">
      <c r="A26" s="116"/>
      <c r="B26" s="222" t="s">
        <v>404</v>
      </c>
      <c r="C26" s="222"/>
      <c r="D26" s="222"/>
      <c r="E26" s="222"/>
      <c r="F26" s="222"/>
      <c r="G26" s="222"/>
      <c r="H26" s="222"/>
      <c r="I26" s="222"/>
      <c r="J26" s="222"/>
      <c r="K26" s="116"/>
      <c r="L26" s="116"/>
      <c r="M26" s="116"/>
      <c r="N26" s="116"/>
    </row>
    <row r="27" spans="1:14" ht="25" customHeight="1" x14ac:dyDescent="0.35">
      <c r="A27" s="116"/>
      <c r="B27" s="140" t="s">
        <v>403</v>
      </c>
      <c r="C27" s="116"/>
      <c r="D27" s="116"/>
      <c r="E27" s="116"/>
      <c r="F27" s="116"/>
      <c r="G27" s="116"/>
      <c r="H27" s="116"/>
      <c r="I27" s="116"/>
      <c r="J27" s="116"/>
      <c r="K27" s="116"/>
      <c r="L27" s="116"/>
      <c r="M27" s="116"/>
      <c r="N27" s="116"/>
    </row>
    <row r="28" spans="1:14" ht="25" customHeight="1" x14ac:dyDescent="0.3">
      <c r="A28" s="116"/>
      <c r="B28" s="116"/>
      <c r="C28" s="116"/>
      <c r="D28" s="116"/>
      <c r="E28" s="116"/>
      <c r="F28" s="116"/>
      <c r="G28" s="116"/>
      <c r="H28" s="116"/>
      <c r="I28" s="116"/>
      <c r="J28" s="116"/>
      <c r="K28" s="116"/>
      <c r="L28" s="116"/>
      <c r="M28" s="116"/>
      <c r="N28" s="116"/>
    </row>
    <row r="29" spans="1:14" ht="25" customHeight="1" x14ac:dyDescent="0.3">
      <c r="A29" s="116"/>
      <c r="B29" s="116"/>
      <c r="C29" s="116"/>
      <c r="D29" s="116"/>
      <c r="E29" s="116"/>
      <c r="F29" s="116"/>
      <c r="G29" s="116"/>
      <c r="H29" s="116"/>
      <c r="I29" s="116"/>
      <c r="J29" s="116"/>
      <c r="K29" s="116"/>
      <c r="L29" s="116"/>
      <c r="M29" s="116"/>
      <c r="N29" s="116"/>
    </row>
    <row r="30" spans="1:14" ht="25" customHeight="1" x14ac:dyDescent="0.3">
      <c r="A30" s="116"/>
      <c r="B30" s="116"/>
      <c r="C30" s="116"/>
      <c r="D30" s="116"/>
      <c r="E30" s="116"/>
      <c r="F30" s="116"/>
      <c r="G30" s="116"/>
      <c r="H30" s="116"/>
      <c r="I30" s="116"/>
      <c r="J30" s="116"/>
      <c r="K30" s="116"/>
      <c r="L30" s="116"/>
      <c r="M30" s="116"/>
      <c r="N30" s="116"/>
    </row>
    <row r="31" spans="1:14" ht="25" customHeight="1" x14ac:dyDescent="0.3">
      <c r="A31" s="116"/>
      <c r="B31" s="116"/>
      <c r="C31" s="116"/>
      <c r="D31" s="116"/>
      <c r="E31" s="116"/>
      <c r="F31" s="116"/>
      <c r="G31" s="116"/>
      <c r="H31" s="116"/>
      <c r="I31" s="116"/>
      <c r="J31" s="116"/>
      <c r="K31" s="116"/>
      <c r="L31" s="116"/>
      <c r="M31" s="116"/>
      <c r="N31" s="116"/>
    </row>
    <row r="32" spans="1:14" ht="25" customHeight="1" x14ac:dyDescent="0.3">
      <c r="A32" s="116"/>
      <c r="B32" s="116"/>
      <c r="C32" s="116"/>
      <c r="D32" s="116"/>
      <c r="E32" s="116"/>
      <c r="F32" s="116"/>
      <c r="G32" s="116"/>
      <c r="H32" s="116"/>
      <c r="I32" s="116"/>
      <c r="J32" s="116"/>
      <c r="K32" s="116"/>
      <c r="L32" s="116"/>
      <c r="M32" s="116"/>
      <c r="N32" s="116"/>
    </row>
    <row r="33" spans="1:14" ht="25" customHeight="1" x14ac:dyDescent="0.3">
      <c r="A33" s="116"/>
      <c r="B33" s="116"/>
      <c r="C33" s="116"/>
      <c r="D33" s="116"/>
      <c r="E33" s="116"/>
      <c r="F33" s="116"/>
      <c r="G33" s="116"/>
      <c r="H33" s="116"/>
      <c r="I33" s="116"/>
      <c r="J33" s="116"/>
      <c r="K33" s="116"/>
      <c r="L33" s="116"/>
      <c r="M33" s="116"/>
      <c r="N33" s="116"/>
    </row>
    <row r="34" spans="1:14" ht="25" customHeight="1" x14ac:dyDescent="0.3">
      <c r="A34" s="116"/>
      <c r="B34" s="116"/>
      <c r="C34" s="116"/>
      <c r="D34" s="116"/>
      <c r="E34" s="116"/>
      <c r="F34" s="116"/>
      <c r="G34" s="116"/>
      <c r="H34" s="116"/>
      <c r="I34" s="116"/>
      <c r="J34" s="116"/>
      <c r="K34" s="116"/>
      <c r="L34" s="116"/>
      <c r="M34" s="116"/>
      <c r="N34" s="116"/>
    </row>
    <row r="35" spans="1:14" ht="25" customHeight="1" x14ac:dyDescent="0.3">
      <c r="A35" s="116"/>
      <c r="B35" s="116"/>
      <c r="C35" s="116"/>
      <c r="D35" s="116"/>
      <c r="E35" s="116"/>
      <c r="F35" s="116"/>
      <c r="G35" s="116"/>
      <c r="H35" s="116"/>
      <c r="I35" s="116"/>
      <c r="J35" s="116"/>
      <c r="K35" s="116"/>
      <c r="L35" s="116"/>
      <c r="M35" s="116"/>
      <c r="N35" s="116"/>
    </row>
    <row r="36" spans="1:14" ht="25" customHeight="1" x14ac:dyDescent="0.3">
      <c r="A36" s="116"/>
      <c r="B36" s="116"/>
      <c r="C36" s="116"/>
      <c r="D36" s="116"/>
      <c r="E36" s="116"/>
      <c r="F36" s="116"/>
      <c r="G36" s="116"/>
      <c r="H36" s="116"/>
      <c r="I36" s="116"/>
      <c r="J36" s="116"/>
      <c r="K36" s="116"/>
      <c r="L36" s="116"/>
      <c r="M36" s="116"/>
      <c r="N36" s="116"/>
    </row>
    <row r="37" spans="1:14" ht="25" customHeight="1" x14ac:dyDescent="0.3">
      <c r="A37" s="116"/>
      <c r="B37" s="116"/>
      <c r="C37" s="116"/>
      <c r="D37" s="116"/>
      <c r="E37" s="116"/>
      <c r="F37" s="116"/>
      <c r="G37" s="116"/>
      <c r="H37" s="116"/>
      <c r="I37" s="116"/>
      <c r="J37" s="116"/>
      <c r="K37" s="116"/>
      <c r="L37" s="116"/>
      <c r="M37" s="116"/>
      <c r="N37" s="116"/>
    </row>
    <row r="38" spans="1:14" ht="25" customHeight="1" x14ac:dyDescent="0.3">
      <c r="A38" s="116"/>
      <c r="B38" s="116"/>
      <c r="C38" s="116"/>
      <c r="D38" s="116"/>
      <c r="E38" s="116"/>
      <c r="F38" s="116"/>
      <c r="G38" s="116"/>
      <c r="H38" s="116"/>
      <c r="I38" s="116"/>
      <c r="J38" s="116"/>
      <c r="K38" s="116"/>
      <c r="L38" s="116"/>
      <c r="M38" s="116"/>
      <c r="N38" s="116"/>
    </row>
    <row r="39" spans="1:14" ht="25" customHeight="1" x14ac:dyDescent="0.3">
      <c r="A39" s="116"/>
      <c r="B39" s="116"/>
      <c r="C39" s="116"/>
      <c r="D39" s="116"/>
      <c r="E39" s="116"/>
      <c r="F39" s="116"/>
      <c r="G39" s="116"/>
      <c r="H39" s="116"/>
      <c r="I39" s="116"/>
      <c r="J39" s="116"/>
      <c r="K39" s="116"/>
      <c r="L39" s="116"/>
      <c r="M39" s="116"/>
      <c r="N39" s="116"/>
    </row>
    <row r="40" spans="1:14" ht="25" customHeight="1" x14ac:dyDescent="0.3">
      <c r="A40" s="116"/>
      <c r="B40" s="116"/>
      <c r="C40" s="116"/>
      <c r="D40" s="116"/>
      <c r="E40" s="116"/>
      <c r="F40" s="116"/>
      <c r="G40" s="116"/>
      <c r="H40" s="116"/>
      <c r="I40" s="116"/>
      <c r="J40" s="116"/>
      <c r="K40" s="116"/>
      <c r="L40" s="116"/>
      <c r="M40" s="116"/>
      <c r="N40" s="116"/>
    </row>
    <row r="41" spans="1:14" ht="25" customHeight="1" x14ac:dyDescent="0.3">
      <c r="A41" s="116"/>
      <c r="B41" s="116"/>
      <c r="C41" s="116"/>
      <c r="D41" s="116"/>
      <c r="E41" s="116"/>
      <c r="F41" s="116"/>
      <c r="G41" s="116"/>
      <c r="H41" s="116"/>
      <c r="I41" s="116"/>
      <c r="J41" s="116"/>
      <c r="K41" s="116"/>
      <c r="L41" s="116"/>
      <c r="M41" s="116"/>
      <c r="N41" s="116"/>
    </row>
    <row r="42" spans="1:14" ht="25" customHeight="1" x14ac:dyDescent="0.3">
      <c r="A42" s="116"/>
      <c r="B42" s="116"/>
      <c r="C42" s="116"/>
      <c r="D42" s="116"/>
      <c r="E42" s="116"/>
      <c r="F42" s="116"/>
      <c r="G42" s="116"/>
      <c r="H42" s="116"/>
      <c r="I42" s="116"/>
      <c r="J42" s="116"/>
      <c r="K42" s="116"/>
      <c r="L42" s="116"/>
      <c r="M42" s="116"/>
      <c r="N42" s="116"/>
    </row>
    <row r="43" spans="1:14" ht="25" customHeight="1" x14ac:dyDescent="0.3">
      <c r="A43" s="116"/>
      <c r="B43" s="116"/>
      <c r="C43" s="116"/>
      <c r="D43" s="116"/>
      <c r="E43" s="116"/>
      <c r="F43" s="116"/>
      <c r="G43" s="116"/>
      <c r="H43" s="116"/>
      <c r="I43" s="116"/>
      <c r="J43" s="116"/>
      <c r="K43" s="116"/>
      <c r="L43" s="116"/>
      <c r="M43" s="116"/>
      <c r="N43" s="116"/>
    </row>
    <row r="44" spans="1:14" ht="25" customHeight="1" x14ac:dyDescent="0.3">
      <c r="A44" s="116"/>
      <c r="B44" s="116"/>
      <c r="C44" s="116"/>
      <c r="D44" s="116"/>
      <c r="E44" s="116"/>
      <c r="F44" s="116"/>
      <c r="G44" s="116"/>
      <c r="H44" s="116"/>
      <c r="I44" s="116"/>
      <c r="J44" s="116"/>
      <c r="K44" s="116"/>
      <c r="L44" s="116"/>
      <c r="M44" s="116"/>
      <c r="N44" s="116"/>
    </row>
    <row r="45" spans="1:14" ht="25" customHeight="1" x14ac:dyDescent="0.3">
      <c r="A45" s="116"/>
      <c r="B45" s="116"/>
      <c r="C45" s="116"/>
      <c r="D45" s="116"/>
      <c r="E45" s="116"/>
      <c r="F45" s="116"/>
      <c r="G45" s="116"/>
      <c r="H45" s="116"/>
      <c r="I45" s="116"/>
      <c r="J45" s="116"/>
      <c r="K45" s="116"/>
      <c r="L45" s="116"/>
      <c r="M45" s="116"/>
      <c r="N45" s="116"/>
    </row>
    <row r="46" spans="1:14" ht="25" customHeight="1" x14ac:dyDescent="0.3">
      <c r="A46" s="116"/>
      <c r="B46" s="116"/>
      <c r="C46" s="116"/>
      <c r="D46" s="116"/>
      <c r="E46" s="116"/>
      <c r="F46" s="116"/>
      <c r="G46" s="116"/>
      <c r="H46" s="116"/>
      <c r="I46" s="116"/>
      <c r="J46" s="116"/>
      <c r="K46" s="116"/>
      <c r="L46" s="116"/>
      <c r="M46" s="116"/>
      <c r="N46" s="116"/>
    </row>
    <row r="47" spans="1:14" ht="25" customHeight="1" x14ac:dyDescent="0.3">
      <c r="A47" s="116"/>
      <c r="B47" s="116"/>
      <c r="C47" s="116"/>
      <c r="D47" s="116"/>
      <c r="E47" s="116"/>
      <c r="F47" s="116"/>
      <c r="G47" s="116"/>
      <c r="H47" s="116"/>
      <c r="I47" s="116"/>
      <c r="J47" s="116"/>
      <c r="K47" s="116"/>
      <c r="L47" s="116"/>
      <c r="M47" s="116"/>
      <c r="N47" s="116"/>
    </row>
    <row r="48" spans="1:14" ht="25" customHeight="1" x14ac:dyDescent="0.3">
      <c r="A48" s="116"/>
      <c r="B48" s="116"/>
      <c r="C48" s="116"/>
      <c r="D48" s="116"/>
      <c r="E48" s="116"/>
      <c r="F48" s="116"/>
      <c r="G48" s="116"/>
      <c r="H48" s="116"/>
      <c r="I48" s="116"/>
      <c r="J48" s="116"/>
      <c r="K48" s="116"/>
      <c r="L48" s="116"/>
      <c r="M48" s="116"/>
      <c r="N48" s="116"/>
    </row>
    <row r="49" spans="1:14" ht="25" customHeight="1" x14ac:dyDescent="0.3">
      <c r="A49" s="116"/>
      <c r="B49" s="116"/>
      <c r="C49" s="116"/>
      <c r="D49" s="116"/>
      <c r="E49" s="116"/>
      <c r="F49" s="116"/>
      <c r="G49" s="116"/>
      <c r="H49" s="116"/>
      <c r="I49" s="116"/>
      <c r="J49" s="116"/>
      <c r="K49" s="116"/>
      <c r="L49" s="116"/>
      <c r="M49" s="116"/>
      <c r="N49" s="116"/>
    </row>
    <row r="50" spans="1:14" ht="25" customHeight="1" x14ac:dyDescent="0.3">
      <c r="A50" s="116"/>
      <c r="B50" s="116"/>
      <c r="C50" s="116"/>
      <c r="D50" s="116"/>
      <c r="E50" s="116"/>
      <c r="F50" s="116"/>
      <c r="G50" s="116"/>
      <c r="H50" s="116"/>
      <c r="I50" s="116"/>
      <c r="J50" s="116"/>
      <c r="K50" s="116"/>
      <c r="L50" s="116"/>
      <c r="M50" s="116"/>
      <c r="N50" s="116"/>
    </row>
    <row r="51" spans="1:14" ht="25" customHeight="1" x14ac:dyDescent="0.3">
      <c r="A51" s="116"/>
      <c r="B51" s="116"/>
      <c r="C51" s="116"/>
      <c r="D51" s="116"/>
      <c r="E51" s="116"/>
      <c r="F51" s="116"/>
      <c r="G51" s="116"/>
      <c r="H51" s="116"/>
      <c r="I51" s="116"/>
      <c r="J51" s="116"/>
      <c r="K51" s="116"/>
      <c r="L51" s="116"/>
      <c r="M51" s="116"/>
      <c r="N51" s="116"/>
    </row>
    <row r="52" spans="1:14" ht="25" customHeight="1" x14ac:dyDescent="0.3">
      <c r="A52" s="116"/>
      <c r="B52" s="116"/>
      <c r="C52" s="116"/>
      <c r="D52" s="116"/>
      <c r="E52" s="116"/>
      <c r="F52" s="116"/>
      <c r="G52" s="116"/>
      <c r="H52" s="116"/>
      <c r="I52" s="116"/>
      <c r="J52" s="116"/>
      <c r="K52" s="116"/>
      <c r="L52" s="116"/>
      <c r="M52" s="116"/>
      <c r="N52" s="116"/>
    </row>
    <row r="53" spans="1:14" ht="25" customHeight="1" x14ac:dyDescent="0.3">
      <c r="A53" s="116"/>
      <c r="B53" s="222" t="s">
        <v>390</v>
      </c>
      <c r="C53" s="222"/>
      <c r="D53" s="222"/>
      <c r="E53" s="222"/>
      <c r="F53" s="222"/>
      <c r="G53" s="222"/>
      <c r="H53" s="222"/>
      <c r="I53" s="222"/>
      <c r="J53" s="222"/>
      <c r="K53" s="116"/>
      <c r="L53" s="116"/>
      <c r="M53" s="116"/>
      <c r="N53" s="116"/>
    </row>
    <row r="54" spans="1:14" ht="25" customHeight="1" x14ac:dyDescent="0.35">
      <c r="A54" s="116"/>
      <c r="B54" s="140" t="s">
        <v>405</v>
      </c>
      <c r="C54" s="116"/>
      <c r="D54" s="116"/>
      <c r="E54" s="116"/>
      <c r="F54" s="116"/>
      <c r="G54" s="116"/>
      <c r="H54" s="116"/>
      <c r="I54" s="116"/>
      <c r="J54" s="116"/>
      <c r="K54" s="116"/>
      <c r="L54" s="116"/>
      <c r="M54" s="116"/>
      <c r="N54" s="116"/>
    </row>
    <row r="55" spans="1:14" ht="25" customHeight="1" x14ac:dyDescent="0.3">
      <c r="A55" s="116"/>
      <c r="B55" s="116"/>
      <c r="C55" s="116"/>
      <c r="D55" s="116"/>
      <c r="E55" s="116"/>
      <c r="F55" s="116"/>
      <c r="G55" s="116"/>
      <c r="H55" s="116"/>
      <c r="I55" s="116"/>
      <c r="J55" s="116"/>
      <c r="K55" s="116"/>
      <c r="L55" s="116"/>
      <c r="M55" s="116"/>
      <c r="N55" s="116"/>
    </row>
    <row r="56" spans="1:14" ht="25" customHeight="1" x14ac:dyDescent="0.3">
      <c r="A56" s="116"/>
      <c r="B56" s="116"/>
      <c r="C56" s="116"/>
      <c r="D56" s="116"/>
      <c r="E56" s="116"/>
      <c r="F56" s="116"/>
      <c r="G56" s="116"/>
      <c r="H56" s="116"/>
      <c r="I56" s="116"/>
      <c r="J56" s="116"/>
      <c r="K56" s="116"/>
      <c r="L56" s="116"/>
      <c r="M56" s="116"/>
      <c r="N56" s="116"/>
    </row>
    <row r="57" spans="1:14" ht="25" customHeight="1" x14ac:dyDescent="0.3">
      <c r="A57" s="116"/>
      <c r="B57" s="116"/>
      <c r="C57" s="116"/>
      <c r="D57" s="116"/>
      <c r="E57" s="116"/>
      <c r="F57" s="116"/>
      <c r="G57" s="116"/>
      <c r="H57" s="116"/>
      <c r="I57" s="116"/>
      <c r="J57" s="116"/>
      <c r="K57" s="116"/>
      <c r="L57" s="116"/>
      <c r="M57" s="116"/>
      <c r="N57" s="116"/>
    </row>
    <row r="58" spans="1:14" ht="25" customHeight="1" x14ac:dyDescent="0.3">
      <c r="A58" s="116"/>
      <c r="B58" s="116"/>
      <c r="C58" s="116"/>
      <c r="D58" s="116"/>
      <c r="E58" s="116"/>
      <c r="F58" s="116"/>
      <c r="G58" s="116"/>
      <c r="H58" s="116"/>
      <c r="I58" s="116"/>
      <c r="J58" s="116"/>
      <c r="K58" s="116"/>
      <c r="L58" s="116"/>
      <c r="M58" s="116"/>
      <c r="N58" s="116"/>
    </row>
    <row r="59" spans="1:14" ht="25" customHeight="1" x14ac:dyDescent="0.3">
      <c r="A59" s="116"/>
      <c r="B59" s="116"/>
      <c r="C59" s="116"/>
      <c r="D59" s="116"/>
      <c r="E59" s="116"/>
      <c r="F59" s="116"/>
      <c r="G59" s="116"/>
      <c r="H59" s="116"/>
      <c r="I59" s="116"/>
      <c r="J59" s="116"/>
      <c r="K59" s="116"/>
      <c r="L59" s="116"/>
      <c r="M59" s="116"/>
      <c r="N59" s="116"/>
    </row>
    <row r="60" spans="1:14" ht="25" customHeight="1" x14ac:dyDescent="0.3">
      <c r="A60" s="116"/>
      <c r="B60" s="116"/>
      <c r="C60" s="116"/>
      <c r="D60" s="116"/>
      <c r="E60" s="116"/>
      <c r="F60" s="116"/>
      <c r="G60" s="116"/>
      <c r="H60" s="116"/>
      <c r="I60" s="116"/>
      <c r="J60" s="116"/>
      <c r="K60" s="116"/>
      <c r="L60" s="116"/>
      <c r="M60" s="116"/>
      <c r="N60" s="116"/>
    </row>
    <row r="61" spans="1:14" ht="25" customHeight="1" x14ac:dyDescent="0.3">
      <c r="A61" s="116"/>
      <c r="B61" s="116"/>
      <c r="C61" s="116"/>
      <c r="D61" s="116"/>
      <c r="E61" s="116"/>
      <c r="F61" s="116"/>
      <c r="G61" s="116"/>
      <c r="H61" s="116"/>
      <c r="I61" s="116"/>
      <c r="J61" s="116"/>
      <c r="K61" s="116"/>
      <c r="L61" s="116"/>
      <c r="M61" s="116"/>
      <c r="N61" s="116"/>
    </row>
    <row r="62" spans="1:14" ht="25" customHeight="1" x14ac:dyDescent="0.3">
      <c r="A62" s="116"/>
      <c r="B62" s="116"/>
      <c r="C62" s="116"/>
      <c r="D62" s="116"/>
      <c r="E62" s="116"/>
      <c r="F62" s="116"/>
      <c r="G62" s="116"/>
      <c r="H62" s="116"/>
      <c r="I62" s="116"/>
      <c r="J62" s="116"/>
      <c r="K62" s="116"/>
      <c r="L62" s="116"/>
      <c r="M62" s="116"/>
      <c r="N62" s="116"/>
    </row>
    <row r="63" spans="1:14" ht="25" customHeight="1" x14ac:dyDescent="0.3">
      <c r="A63" s="116"/>
      <c r="B63" s="116"/>
      <c r="C63" s="116"/>
      <c r="D63" s="116"/>
      <c r="E63" s="116"/>
      <c r="F63" s="116"/>
      <c r="G63" s="116"/>
      <c r="H63" s="116"/>
      <c r="I63" s="116"/>
      <c r="J63" s="116"/>
      <c r="K63" s="116"/>
      <c r="L63" s="116"/>
      <c r="M63" s="116"/>
      <c r="N63" s="116"/>
    </row>
    <row r="64" spans="1:14" ht="25" customHeight="1" x14ac:dyDescent="0.3">
      <c r="A64" s="116"/>
      <c r="B64" s="116"/>
      <c r="C64" s="116"/>
      <c r="D64" s="116"/>
      <c r="E64" s="116"/>
      <c r="F64" s="116"/>
      <c r="G64" s="116"/>
      <c r="H64" s="116"/>
      <c r="I64" s="116"/>
      <c r="J64" s="116"/>
      <c r="K64" s="116"/>
      <c r="L64" s="116"/>
      <c r="M64" s="116"/>
      <c r="N64" s="116"/>
    </row>
    <row r="65" spans="1:14" ht="25" customHeight="1" x14ac:dyDescent="0.3">
      <c r="A65" s="116"/>
      <c r="B65" s="116"/>
      <c r="C65" s="116"/>
      <c r="D65" s="116"/>
      <c r="E65" s="116"/>
      <c r="F65" s="116"/>
      <c r="G65" s="116"/>
      <c r="H65" s="116"/>
      <c r="I65" s="116"/>
      <c r="J65" s="116"/>
      <c r="K65" s="116"/>
      <c r="L65" s="116"/>
      <c r="M65" s="116"/>
      <c r="N65" s="116"/>
    </row>
    <row r="66" spans="1:14" ht="25" customHeight="1" x14ac:dyDescent="0.3">
      <c r="A66" s="116"/>
      <c r="B66" s="116"/>
      <c r="C66" s="116"/>
      <c r="D66" s="116"/>
      <c r="E66" s="116"/>
      <c r="F66" s="116"/>
      <c r="G66" s="116"/>
      <c r="H66" s="116"/>
      <c r="I66" s="116"/>
      <c r="J66" s="116"/>
      <c r="K66" s="116"/>
      <c r="L66" s="116"/>
      <c r="M66" s="116"/>
      <c r="N66" s="116"/>
    </row>
    <row r="67" spans="1:14" ht="25" customHeight="1" x14ac:dyDescent="0.3">
      <c r="A67" s="116"/>
      <c r="B67" s="116"/>
      <c r="C67" s="116"/>
      <c r="D67" s="116"/>
      <c r="E67" s="116"/>
      <c r="F67" s="116"/>
      <c r="G67" s="116"/>
      <c r="H67" s="116"/>
      <c r="I67" s="116"/>
      <c r="J67" s="116"/>
      <c r="K67" s="116"/>
      <c r="L67" s="116"/>
      <c r="M67" s="116"/>
      <c r="N67" s="116"/>
    </row>
    <row r="68" spans="1:14" ht="25" customHeight="1" x14ac:dyDescent="0.3">
      <c r="A68" s="116"/>
      <c r="B68" s="116"/>
      <c r="C68" s="116"/>
      <c r="D68" s="116"/>
      <c r="E68" s="116"/>
      <c r="F68" s="116"/>
      <c r="G68" s="116"/>
      <c r="H68" s="116"/>
      <c r="I68" s="116"/>
      <c r="J68" s="116"/>
      <c r="K68" s="116"/>
      <c r="L68" s="116"/>
      <c r="M68" s="116"/>
      <c r="N68" s="116"/>
    </row>
    <row r="69" spans="1:14" ht="25" customHeight="1" x14ac:dyDescent="0.3">
      <c r="A69" s="116"/>
      <c r="B69" s="116"/>
      <c r="C69" s="116"/>
      <c r="D69" s="116"/>
      <c r="E69" s="116"/>
      <c r="F69" s="116"/>
      <c r="G69" s="116"/>
      <c r="H69" s="116"/>
      <c r="I69" s="116"/>
      <c r="J69" s="116"/>
      <c r="K69" s="116"/>
      <c r="L69" s="116"/>
      <c r="M69" s="116"/>
      <c r="N69" s="116"/>
    </row>
    <row r="70" spans="1:14" ht="25" customHeight="1" x14ac:dyDescent="0.3">
      <c r="A70" s="116"/>
      <c r="B70" s="116"/>
      <c r="C70" s="116"/>
      <c r="D70" s="116"/>
      <c r="E70" s="116"/>
      <c r="F70" s="116"/>
      <c r="G70" s="116"/>
      <c r="H70" s="116"/>
      <c r="I70" s="116"/>
      <c r="J70" s="116"/>
      <c r="K70" s="116"/>
      <c r="L70" s="116"/>
      <c r="M70" s="116"/>
      <c r="N70" s="116"/>
    </row>
    <row r="71" spans="1:14" ht="25" customHeight="1" x14ac:dyDescent="0.3">
      <c r="A71" s="116"/>
      <c r="B71" s="116"/>
      <c r="C71" s="116"/>
      <c r="D71" s="116"/>
      <c r="E71" s="116"/>
      <c r="F71" s="116"/>
      <c r="G71" s="116"/>
      <c r="H71" s="116"/>
      <c r="I71" s="116"/>
      <c r="J71" s="116"/>
      <c r="K71" s="116"/>
      <c r="L71" s="116"/>
      <c r="M71" s="116"/>
      <c r="N71" s="116"/>
    </row>
    <row r="72" spans="1:14" ht="25" customHeight="1" x14ac:dyDescent="0.3">
      <c r="A72" s="116"/>
      <c r="B72" s="116"/>
      <c r="C72" s="116"/>
      <c r="D72" s="116"/>
      <c r="E72" s="116"/>
      <c r="F72" s="116"/>
      <c r="G72" s="116"/>
      <c r="H72" s="116"/>
      <c r="I72" s="116"/>
      <c r="J72" s="116"/>
      <c r="K72" s="116"/>
      <c r="L72" s="116"/>
      <c r="M72" s="116"/>
      <c r="N72" s="116"/>
    </row>
    <row r="73" spans="1:14" ht="25" customHeight="1" x14ac:dyDescent="0.3">
      <c r="A73" s="116"/>
      <c r="B73" s="116"/>
      <c r="C73" s="116"/>
      <c r="D73" s="116"/>
      <c r="E73" s="116"/>
      <c r="F73" s="116"/>
      <c r="G73" s="116"/>
      <c r="H73" s="116"/>
      <c r="I73" s="116"/>
      <c r="J73" s="116"/>
      <c r="K73" s="116"/>
      <c r="L73" s="116"/>
      <c r="M73" s="116"/>
      <c r="N73" s="116"/>
    </row>
    <row r="74" spans="1:14" ht="25" customHeight="1" x14ac:dyDescent="0.3">
      <c r="A74" s="116"/>
      <c r="B74" s="116"/>
      <c r="C74" s="116"/>
      <c r="D74" s="116"/>
      <c r="E74" s="116"/>
      <c r="F74" s="116"/>
      <c r="G74" s="116"/>
      <c r="H74" s="116"/>
      <c r="I74" s="116"/>
      <c r="J74" s="116"/>
      <c r="K74" s="116"/>
      <c r="L74" s="116"/>
      <c r="M74" s="116"/>
      <c r="N74" s="116"/>
    </row>
    <row r="75" spans="1:14" ht="25" customHeight="1" x14ac:dyDescent="0.3">
      <c r="A75" s="116"/>
      <c r="B75" s="116"/>
      <c r="C75" s="116"/>
      <c r="D75" s="116"/>
      <c r="E75" s="116"/>
      <c r="F75" s="116"/>
      <c r="G75" s="116"/>
      <c r="H75" s="116"/>
      <c r="I75" s="116"/>
      <c r="J75" s="116"/>
      <c r="K75" s="116"/>
      <c r="L75" s="116"/>
      <c r="M75" s="116"/>
      <c r="N75" s="116"/>
    </row>
    <row r="76" spans="1:14" ht="25" customHeight="1" x14ac:dyDescent="0.3">
      <c r="A76" s="116"/>
      <c r="B76" s="116"/>
      <c r="C76" s="116"/>
      <c r="D76" s="116"/>
      <c r="E76" s="116"/>
      <c r="F76" s="116"/>
      <c r="G76" s="116"/>
      <c r="H76" s="116"/>
      <c r="I76" s="116"/>
      <c r="J76" s="116"/>
      <c r="K76" s="116"/>
      <c r="L76" s="116"/>
      <c r="M76" s="116"/>
      <c r="N76" s="116"/>
    </row>
    <row r="77" spans="1:14" ht="25" customHeight="1" x14ac:dyDescent="0.3">
      <c r="A77" s="116"/>
      <c r="B77" s="116"/>
      <c r="C77" s="116"/>
      <c r="D77" s="116"/>
      <c r="E77" s="116"/>
      <c r="F77" s="116"/>
      <c r="G77" s="116"/>
      <c r="H77" s="116"/>
      <c r="I77" s="116"/>
      <c r="J77" s="116"/>
      <c r="K77" s="116"/>
      <c r="L77" s="116"/>
      <c r="M77" s="116"/>
      <c r="N77" s="116"/>
    </row>
    <row r="78" spans="1:14" ht="25" customHeight="1" x14ac:dyDescent="0.3">
      <c r="A78" s="116"/>
      <c r="B78" s="116"/>
      <c r="C78" s="116"/>
      <c r="D78" s="116"/>
      <c r="E78" s="116"/>
      <c r="F78" s="116"/>
      <c r="G78" s="116"/>
      <c r="H78" s="116"/>
      <c r="I78" s="116"/>
      <c r="J78" s="116"/>
      <c r="K78" s="116"/>
      <c r="L78" s="116"/>
      <c r="M78" s="116"/>
      <c r="N78" s="116"/>
    </row>
    <row r="79" spans="1:14" ht="25" customHeight="1" x14ac:dyDescent="0.3">
      <c r="A79" s="116"/>
      <c r="B79" s="116"/>
      <c r="C79" s="116"/>
      <c r="D79" s="116"/>
      <c r="E79" s="116"/>
      <c r="F79" s="116"/>
      <c r="G79" s="116"/>
      <c r="H79" s="116"/>
      <c r="I79" s="116"/>
      <c r="J79" s="116"/>
      <c r="K79" s="116"/>
      <c r="L79" s="116"/>
      <c r="M79" s="116"/>
      <c r="N79" s="116"/>
    </row>
    <row r="80" spans="1:14" ht="25" customHeight="1" x14ac:dyDescent="0.3">
      <c r="A80" s="116"/>
      <c r="B80" s="222" t="s">
        <v>391</v>
      </c>
      <c r="C80" s="222"/>
      <c r="D80" s="222"/>
      <c r="E80" s="222"/>
      <c r="F80" s="222"/>
      <c r="G80" s="222"/>
      <c r="H80" s="222"/>
      <c r="I80" s="222"/>
      <c r="J80" s="222"/>
      <c r="K80" s="116"/>
      <c r="L80" s="116"/>
      <c r="M80" s="116"/>
      <c r="N80" s="116"/>
    </row>
    <row r="81" spans="1:14" ht="35" customHeight="1" x14ac:dyDescent="0.3">
      <c r="A81" s="116"/>
      <c r="B81" s="223" t="s">
        <v>406</v>
      </c>
      <c r="C81" s="223"/>
      <c r="D81" s="223"/>
      <c r="E81" s="223"/>
      <c r="F81" s="223"/>
      <c r="G81" s="223"/>
      <c r="H81" s="223"/>
      <c r="I81" s="223"/>
      <c r="J81" s="223"/>
      <c r="K81" s="223"/>
      <c r="L81" s="223"/>
      <c r="M81" s="223"/>
      <c r="N81" s="116"/>
    </row>
    <row r="82" spans="1:14" ht="10" customHeight="1" x14ac:dyDescent="0.3">
      <c r="A82" s="116"/>
      <c r="B82" s="116"/>
      <c r="C82" s="116"/>
      <c r="D82" s="116"/>
      <c r="E82" s="116"/>
      <c r="F82" s="116"/>
      <c r="G82" s="116"/>
      <c r="H82" s="116"/>
      <c r="I82" s="116"/>
      <c r="J82" s="116"/>
      <c r="K82" s="116"/>
      <c r="L82" s="116"/>
      <c r="M82" s="116"/>
      <c r="N82" s="116"/>
    </row>
    <row r="83" spans="1:14" ht="25" customHeight="1" x14ac:dyDescent="0.3">
      <c r="A83" s="116"/>
      <c r="B83" s="116"/>
      <c r="C83" s="116"/>
      <c r="D83" s="116"/>
      <c r="E83" s="116"/>
      <c r="F83" s="116"/>
      <c r="G83" s="116"/>
      <c r="H83" s="116"/>
      <c r="I83" s="116"/>
      <c r="J83" s="116"/>
      <c r="K83" s="116"/>
      <c r="L83" s="116"/>
      <c r="M83" s="116"/>
      <c r="N83" s="116"/>
    </row>
    <row r="84" spans="1:14" ht="25" customHeight="1" x14ac:dyDescent="0.3">
      <c r="A84" s="116"/>
      <c r="B84" s="116"/>
      <c r="C84" s="116"/>
      <c r="D84" s="116"/>
      <c r="E84" s="116"/>
      <c r="F84" s="116"/>
      <c r="G84" s="116"/>
      <c r="H84" s="116"/>
      <c r="I84" s="116"/>
      <c r="J84" s="116"/>
      <c r="K84" s="116"/>
      <c r="L84" s="116"/>
      <c r="M84" s="116"/>
      <c r="N84" s="116"/>
    </row>
    <row r="85" spans="1:14" ht="25" customHeight="1" x14ac:dyDescent="0.3">
      <c r="A85" s="116"/>
      <c r="B85" s="116"/>
      <c r="C85" s="116"/>
      <c r="D85" s="116"/>
      <c r="E85" s="116"/>
      <c r="F85" s="116"/>
      <c r="G85" s="116"/>
      <c r="H85" s="116"/>
      <c r="I85" s="116"/>
      <c r="J85" s="116"/>
      <c r="K85" s="116"/>
      <c r="L85" s="116"/>
      <c r="M85" s="116"/>
      <c r="N85" s="116"/>
    </row>
    <row r="86" spans="1:14" ht="25" customHeight="1" x14ac:dyDescent="0.3">
      <c r="A86" s="116"/>
      <c r="B86" s="116"/>
      <c r="C86" s="116"/>
      <c r="D86" s="116"/>
      <c r="E86" s="116"/>
      <c r="F86" s="116"/>
      <c r="G86" s="116"/>
      <c r="H86" s="116"/>
      <c r="I86" s="116"/>
      <c r="J86" s="116"/>
      <c r="K86" s="116"/>
      <c r="L86" s="116"/>
      <c r="M86" s="116"/>
      <c r="N86" s="116"/>
    </row>
    <row r="87" spans="1:14" ht="25" customHeight="1" x14ac:dyDescent="0.3">
      <c r="A87" s="116"/>
      <c r="B87" s="116"/>
      <c r="C87" s="116"/>
      <c r="D87" s="116"/>
      <c r="E87" s="116"/>
      <c r="F87" s="116"/>
      <c r="G87" s="116"/>
      <c r="H87" s="116"/>
      <c r="I87" s="116"/>
      <c r="J87" s="116"/>
      <c r="K87" s="116"/>
      <c r="L87" s="116"/>
      <c r="M87" s="116"/>
      <c r="N87" s="116"/>
    </row>
    <row r="88" spans="1:14" ht="25" customHeight="1" x14ac:dyDescent="0.3">
      <c r="A88" s="116"/>
      <c r="B88" s="116"/>
      <c r="C88" s="116"/>
      <c r="D88" s="116"/>
      <c r="E88" s="116"/>
      <c r="F88" s="116"/>
      <c r="G88" s="116"/>
      <c r="H88" s="116"/>
      <c r="I88" s="116"/>
      <c r="J88" s="116"/>
      <c r="K88" s="116"/>
      <c r="L88" s="116"/>
      <c r="M88" s="116"/>
      <c r="N88" s="116"/>
    </row>
    <row r="89" spans="1:14" ht="25" customHeight="1" x14ac:dyDescent="0.3">
      <c r="A89" s="116"/>
      <c r="B89" s="116"/>
      <c r="C89" s="116"/>
      <c r="D89" s="116"/>
      <c r="E89" s="116"/>
      <c r="F89" s="116"/>
      <c r="G89" s="116"/>
      <c r="H89" s="116"/>
      <c r="I89" s="116"/>
      <c r="J89" s="116"/>
      <c r="K89" s="116"/>
      <c r="L89" s="116"/>
      <c r="M89" s="116"/>
      <c r="N89" s="116"/>
    </row>
    <row r="90" spans="1:14" ht="25" customHeight="1" x14ac:dyDescent="0.3">
      <c r="A90" s="116"/>
      <c r="B90" s="116"/>
      <c r="C90" s="116"/>
      <c r="D90" s="116"/>
      <c r="E90" s="116"/>
      <c r="F90" s="116"/>
      <c r="G90" s="116"/>
      <c r="H90" s="116"/>
      <c r="I90" s="116"/>
      <c r="J90" s="116"/>
      <c r="K90" s="116"/>
      <c r="L90" s="116"/>
      <c r="M90" s="116"/>
      <c r="N90" s="116"/>
    </row>
    <row r="91" spans="1:14" ht="25" customHeight="1" x14ac:dyDescent="0.3">
      <c r="A91" s="116"/>
      <c r="B91" s="116"/>
      <c r="C91" s="116"/>
      <c r="D91" s="116"/>
      <c r="E91" s="116"/>
      <c r="F91" s="116"/>
      <c r="G91" s="116"/>
      <c r="H91" s="116"/>
      <c r="I91" s="116"/>
      <c r="J91" s="116"/>
      <c r="K91" s="116"/>
      <c r="L91" s="116"/>
      <c r="M91" s="116"/>
      <c r="N91" s="116"/>
    </row>
    <row r="92" spans="1:14" ht="25" customHeight="1" x14ac:dyDescent="0.3">
      <c r="A92" s="116"/>
      <c r="B92" s="116"/>
      <c r="C92" s="116"/>
      <c r="D92" s="116"/>
      <c r="E92" s="116"/>
      <c r="F92" s="116"/>
      <c r="G92" s="116"/>
      <c r="H92" s="116"/>
      <c r="I92" s="116"/>
      <c r="J92" s="116"/>
      <c r="K92" s="116"/>
      <c r="L92" s="116"/>
      <c r="M92" s="116"/>
      <c r="N92" s="116"/>
    </row>
    <row r="93" spans="1:14" ht="25" customHeight="1" x14ac:dyDescent="0.3">
      <c r="A93" s="116"/>
      <c r="B93" s="222" t="s">
        <v>392</v>
      </c>
      <c r="C93" s="222"/>
      <c r="D93" s="222"/>
      <c r="E93" s="222"/>
      <c r="F93" s="222"/>
      <c r="G93" s="222"/>
      <c r="H93" s="222"/>
      <c r="I93" s="222"/>
      <c r="J93" s="222"/>
      <c r="K93" s="116"/>
      <c r="L93" s="116"/>
      <c r="M93" s="116"/>
      <c r="N93" s="116"/>
    </row>
    <row r="94" spans="1:14" ht="25" customHeight="1" x14ac:dyDescent="0.35">
      <c r="A94" s="116"/>
      <c r="B94" s="140" t="s">
        <v>393</v>
      </c>
      <c r="C94" s="116"/>
      <c r="D94" s="116"/>
      <c r="E94" s="116"/>
      <c r="F94" s="116"/>
      <c r="G94" s="116"/>
      <c r="H94" s="116"/>
      <c r="I94" s="116"/>
      <c r="J94" s="116"/>
      <c r="K94" s="116"/>
      <c r="L94" s="116"/>
      <c r="M94" s="116"/>
      <c r="N94" s="116"/>
    </row>
    <row r="95" spans="1:14" ht="25" customHeight="1" x14ac:dyDescent="0.3">
      <c r="A95" s="116"/>
      <c r="B95" s="116"/>
      <c r="C95" s="116"/>
      <c r="D95" s="116"/>
      <c r="E95" s="116"/>
      <c r="F95" s="116"/>
      <c r="G95" s="116"/>
      <c r="H95" s="116"/>
      <c r="I95" s="116"/>
      <c r="J95" s="116"/>
      <c r="K95" s="116"/>
      <c r="L95" s="116"/>
      <c r="M95" s="116"/>
      <c r="N95" s="116"/>
    </row>
    <row r="96" spans="1:14" ht="25" customHeight="1" x14ac:dyDescent="0.3">
      <c r="A96" s="116"/>
      <c r="B96" s="116"/>
      <c r="C96" s="116"/>
      <c r="D96" s="116"/>
      <c r="E96" s="116"/>
      <c r="F96" s="116"/>
      <c r="G96" s="116"/>
      <c r="H96" s="116"/>
      <c r="I96" s="116"/>
      <c r="J96" s="116"/>
      <c r="K96" s="116"/>
      <c r="L96" s="116"/>
      <c r="M96" s="116"/>
      <c r="N96" s="116"/>
    </row>
    <row r="97" spans="1:14" ht="25" customHeight="1" x14ac:dyDescent="0.3">
      <c r="A97" s="116"/>
      <c r="B97" s="116"/>
      <c r="C97" s="116"/>
      <c r="D97" s="116"/>
      <c r="E97" s="116"/>
      <c r="F97" s="116"/>
      <c r="G97" s="116"/>
      <c r="H97" s="116"/>
      <c r="I97" s="116"/>
      <c r="J97" s="116"/>
      <c r="K97" s="116"/>
      <c r="L97" s="116"/>
      <c r="M97" s="116"/>
      <c r="N97" s="116"/>
    </row>
    <row r="98" spans="1:14" ht="25" customHeight="1" x14ac:dyDescent="0.3">
      <c r="A98" s="116"/>
      <c r="B98" s="116"/>
      <c r="C98" s="116"/>
      <c r="D98" s="116"/>
      <c r="E98" s="116"/>
      <c r="F98" s="116"/>
      <c r="G98" s="116"/>
      <c r="H98" s="116"/>
      <c r="I98" s="116"/>
      <c r="J98" s="116"/>
      <c r="K98" s="116"/>
      <c r="L98" s="116"/>
      <c r="M98" s="116"/>
      <c r="N98" s="116"/>
    </row>
    <row r="99" spans="1:14" ht="25" customHeight="1" x14ac:dyDescent="0.3">
      <c r="A99" s="116"/>
      <c r="B99" s="116"/>
      <c r="C99" s="116"/>
      <c r="D99" s="116"/>
      <c r="E99" s="116"/>
      <c r="F99" s="116"/>
      <c r="G99" s="116"/>
      <c r="H99" s="116"/>
      <c r="I99" s="116"/>
      <c r="J99" s="116"/>
      <c r="K99" s="116"/>
      <c r="L99" s="116"/>
      <c r="M99" s="116"/>
      <c r="N99" s="116"/>
    </row>
    <row r="100" spans="1:14" ht="25" customHeight="1" x14ac:dyDescent="0.3">
      <c r="A100" s="116"/>
      <c r="B100" s="116"/>
      <c r="C100" s="116"/>
      <c r="D100" s="116"/>
      <c r="E100" s="116"/>
      <c r="F100" s="116"/>
      <c r="G100" s="116"/>
      <c r="H100" s="116"/>
      <c r="I100" s="116"/>
      <c r="J100" s="116"/>
      <c r="K100" s="116"/>
      <c r="L100" s="116"/>
      <c r="M100" s="116"/>
      <c r="N100" s="116"/>
    </row>
    <row r="101" spans="1:14" ht="25" customHeight="1" x14ac:dyDescent="0.3">
      <c r="A101" s="116"/>
      <c r="B101" s="116"/>
      <c r="C101" s="116"/>
      <c r="D101" s="116"/>
      <c r="E101" s="116"/>
      <c r="F101" s="116"/>
      <c r="G101" s="116"/>
      <c r="H101" s="116"/>
      <c r="I101" s="116"/>
      <c r="J101" s="116"/>
      <c r="K101" s="116"/>
      <c r="L101" s="116"/>
      <c r="M101" s="116"/>
      <c r="N101" s="116"/>
    </row>
    <row r="102" spans="1:14" ht="25" customHeight="1" x14ac:dyDescent="0.3">
      <c r="A102" s="116"/>
      <c r="B102" s="116"/>
      <c r="C102" s="116"/>
      <c r="D102" s="116"/>
      <c r="E102" s="116"/>
      <c r="F102" s="116"/>
      <c r="G102" s="116"/>
      <c r="H102" s="116"/>
      <c r="I102" s="116"/>
      <c r="J102" s="116"/>
      <c r="K102" s="116"/>
      <c r="L102" s="116"/>
      <c r="M102" s="116"/>
      <c r="N102" s="116"/>
    </row>
    <row r="103" spans="1:14" ht="25" customHeight="1" x14ac:dyDescent="0.3">
      <c r="A103" s="116"/>
      <c r="B103" s="116"/>
      <c r="C103" s="116"/>
      <c r="D103" s="116"/>
      <c r="E103" s="116"/>
      <c r="F103" s="116"/>
      <c r="G103" s="116"/>
      <c r="H103" s="116"/>
      <c r="I103" s="116"/>
      <c r="J103" s="116"/>
      <c r="K103" s="116"/>
      <c r="L103" s="116"/>
      <c r="M103" s="116"/>
      <c r="N103" s="116"/>
    </row>
    <row r="104" spans="1:14" ht="25" customHeight="1" x14ac:dyDescent="0.3">
      <c r="A104" s="116"/>
      <c r="B104" s="116"/>
      <c r="C104" s="116"/>
      <c r="D104" s="116"/>
      <c r="E104" s="116"/>
      <c r="F104" s="116"/>
      <c r="G104" s="116"/>
      <c r="H104" s="116"/>
      <c r="I104" s="116"/>
      <c r="J104" s="116"/>
      <c r="K104" s="116"/>
      <c r="L104" s="116"/>
      <c r="M104" s="116"/>
      <c r="N104" s="116"/>
    </row>
    <row r="105" spans="1:14" ht="25" customHeight="1" x14ac:dyDescent="0.3">
      <c r="A105" s="116"/>
      <c r="B105" s="116"/>
      <c r="C105" s="116"/>
      <c r="D105" s="116"/>
      <c r="E105" s="116"/>
      <c r="F105" s="116"/>
      <c r="G105" s="116"/>
      <c r="H105" s="116"/>
      <c r="I105" s="116"/>
      <c r="J105" s="116"/>
      <c r="K105" s="116"/>
      <c r="L105" s="116"/>
      <c r="M105" s="116"/>
      <c r="N105" s="116"/>
    </row>
    <row r="106" spans="1:14" ht="25" customHeight="1" x14ac:dyDescent="0.3">
      <c r="A106" s="116"/>
      <c r="B106" s="116"/>
      <c r="C106" s="116"/>
      <c r="D106" s="116"/>
      <c r="E106" s="116"/>
      <c r="F106" s="116"/>
      <c r="G106" s="116"/>
      <c r="H106" s="116"/>
      <c r="I106" s="116"/>
      <c r="J106" s="116"/>
      <c r="K106" s="116"/>
      <c r="L106" s="116"/>
      <c r="M106" s="116"/>
      <c r="N106" s="116"/>
    </row>
    <row r="107" spans="1:14" ht="25" customHeight="1" x14ac:dyDescent="0.3">
      <c r="A107" s="116"/>
      <c r="B107" s="222" t="s">
        <v>394</v>
      </c>
      <c r="C107" s="222"/>
      <c r="D107" s="222"/>
      <c r="E107" s="222"/>
      <c r="F107" s="222"/>
      <c r="G107" s="222"/>
      <c r="H107" s="222"/>
      <c r="I107" s="222"/>
      <c r="J107" s="222"/>
      <c r="K107" s="116"/>
      <c r="L107" s="116"/>
      <c r="M107" s="116"/>
      <c r="N107" s="116"/>
    </row>
    <row r="108" spans="1:14" ht="25" customHeight="1" x14ac:dyDescent="0.35">
      <c r="A108" s="116"/>
      <c r="B108" s="140" t="s">
        <v>407</v>
      </c>
      <c r="C108" s="116"/>
      <c r="D108" s="116"/>
      <c r="E108" s="116"/>
      <c r="F108" s="116"/>
      <c r="G108" s="116"/>
      <c r="H108" s="116"/>
      <c r="I108" s="116"/>
      <c r="J108" s="116"/>
      <c r="K108" s="116"/>
      <c r="L108" s="116"/>
      <c r="M108" s="116"/>
      <c r="N108" s="116"/>
    </row>
    <row r="109" spans="1:14" ht="25" customHeight="1" x14ac:dyDescent="0.3">
      <c r="A109" s="116"/>
      <c r="B109" s="116"/>
      <c r="C109" s="116"/>
      <c r="D109" s="116"/>
      <c r="E109" s="116"/>
      <c r="F109" s="116"/>
      <c r="G109" s="116"/>
      <c r="H109" s="116"/>
      <c r="I109" s="116"/>
      <c r="J109" s="116"/>
      <c r="K109" s="116"/>
      <c r="L109" s="116"/>
      <c r="M109" s="116"/>
      <c r="N109" s="116"/>
    </row>
    <row r="110" spans="1:14" ht="25" customHeight="1" x14ac:dyDescent="0.3">
      <c r="A110" s="116"/>
      <c r="B110" s="116"/>
      <c r="C110" s="116"/>
      <c r="D110" s="116"/>
      <c r="E110" s="116"/>
      <c r="F110" s="116"/>
      <c r="G110" s="116"/>
      <c r="H110" s="116"/>
      <c r="I110" s="116"/>
      <c r="J110" s="116"/>
      <c r="K110" s="116"/>
      <c r="L110" s="116"/>
      <c r="M110" s="116"/>
      <c r="N110" s="116"/>
    </row>
    <row r="111" spans="1:14" ht="25" customHeight="1" x14ac:dyDescent="0.3">
      <c r="A111" s="116"/>
      <c r="B111" s="116"/>
      <c r="C111" s="116"/>
      <c r="D111" s="116"/>
      <c r="E111" s="116"/>
      <c r="F111" s="116"/>
      <c r="G111" s="116"/>
      <c r="H111" s="116"/>
      <c r="I111" s="116"/>
      <c r="J111" s="116"/>
      <c r="K111" s="116"/>
      <c r="L111" s="116"/>
      <c r="M111" s="116"/>
      <c r="N111" s="116"/>
    </row>
    <row r="112" spans="1:14" ht="25" customHeight="1" x14ac:dyDescent="0.3">
      <c r="A112" s="116"/>
      <c r="B112" s="116"/>
      <c r="C112" s="116"/>
      <c r="D112" s="116"/>
      <c r="E112" s="116"/>
      <c r="F112" s="116"/>
      <c r="G112" s="116"/>
      <c r="H112" s="116"/>
      <c r="I112" s="116"/>
      <c r="J112" s="116"/>
      <c r="K112" s="116"/>
      <c r="L112" s="116"/>
      <c r="M112" s="116"/>
      <c r="N112" s="116"/>
    </row>
    <row r="113" spans="1:14" ht="25" customHeight="1" x14ac:dyDescent="0.3">
      <c r="A113" s="116"/>
      <c r="B113" s="116"/>
      <c r="C113" s="116"/>
      <c r="D113" s="116"/>
      <c r="E113" s="116"/>
      <c r="F113" s="116"/>
      <c r="G113" s="116"/>
      <c r="H113" s="116"/>
      <c r="I113" s="116"/>
      <c r="J113" s="116"/>
      <c r="K113" s="116"/>
      <c r="L113" s="116"/>
      <c r="M113" s="116"/>
      <c r="N113" s="116"/>
    </row>
    <row r="114" spans="1:14" ht="25" customHeight="1" x14ac:dyDescent="0.3">
      <c r="A114" s="116"/>
      <c r="B114" s="116"/>
      <c r="C114" s="116"/>
      <c r="D114" s="116"/>
      <c r="E114" s="116"/>
      <c r="F114" s="116"/>
      <c r="G114" s="116"/>
      <c r="H114" s="116"/>
      <c r="I114" s="116"/>
      <c r="J114" s="116"/>
      <c r="K114" s="116"/>
      <c r="L114" s="116"/>
      <c r="M114" s="116"/>
      <c r="N114" s="116"/>
    </row>
    <row r="115" spans="1:14" ht="25" customHeight="1" x14ac:dyDescent="0.3">
      <c r="A115" s="116"/>
      <c r="B115" s="116"/>
      <c r="C115" s="116"/>
      <c r="D115" s="116"/>
      <c r="E115" s="116"/>
      <c r="F115" s="116"/>
      <c r="G115" s="116"/>
      <c r="H115" s="116"/>
      <c r="I115" s="116"/>
      <c r="J115" s="116"/>
      <c r="K115" s="116"/>
      <c r="L115" s="116"/>
      <c r="M115" s="116"/>
      <c r="N115" s="116"/>
    </row>
    <row r="116" spans="1:14" ht="25" customHeight="1" x14ac:dyDescent="0.3">
      <c r="A116" s="116"/>
      <c r="B116" s="116"/>
      <c r="C116" s="116"/>
      <c r="D116" s="116"/>
      <c r="E116" s="116"/>
      <c r="F116" s="116"/>
      <c r="G116" s="116"/>
      <c r="H116" s="116"/>
      <c r="I116" s="116"/>
      <c r="J116" s="116"/>
      <c r="K116" s="116"/>
      <c r="L116" s="116"/>
      <c r="M116" s="116"/>
      <c r="N116" s="116"/>
    </row>
    <row r="117" spans="1:14" ht="25" customHeight="1" x14ac:dyDescent="0.3">
      <c r="A117" s="116"/>
      <c r="B117" s="116"/>
      <c r="C117" s="116"/>
      <c r="D117" s="116"/>
      <c r="E117" s="116"/>
      <c r="F117" s="116"/>
      <c r="G117" s="116"/>
      <c r="H117" s="116"/>
      <c r="I117" s="116"/>
      <c r="J117" s="116"/>
      <c r="K117" s="116"/>
      <c r="L117" s="116"/>
      <c r="M117" s="116"/>
      <c r="N117" s="116"/>
    </row>
    <row r="118" spans="1:14" ht="25" customHeight="1" x14ac:dyDescent="0.3">
      <c r="A118" s="116"/>
      <c r="B118" s="116"/>
      <c r="C118" s="116"/>
      <c r="D118" s="116"/>
      <c r="E118" s="116"/>
      <c r="F118" s="116"/>
      <c r="G118" s="116"/>
      <c r="H118" s="116"/>
      <c r="I118" s="116"/>
      <c r="J118" s="116"/>
      <c r="K118" s="116"/>
      <c r="L118" s="116"/>
      <c r="M118" s="116"/>
      <c r="N118" s="116"/>
    </row>
    <row r="119" spans="1:14" ht="25" customHeight="1" x14ac:dyDescent="0.3">
      <c r="A119" s="116"/>
      <c r="B119" s="116"/>
      <c r="C119" s="116"/>
      <c r="D119" s="116"/>
      <c r="E119" s="116"/>
      <c r="F119" s="116"/>
      <c r="G119" s="116"/>
      <c r="H119" s="116"/>
      <c r="I119" s="116"/>
      <c r="J119" s="116"/>
      <c r="K119" s="116"/>
      <c r="L119" s="116"/>
      <c r="M119" s="116"/>
      <c r="N119" s="116"/>
    </row>
    <row r="120" spans="1:14" ht="15" customHeight="1" x14ac:dyDescent="0.3">
      <c r="A120" s="116"/>
      <c r="B120" s="116"/>
      <c r="C120" s="116"/>
      <c r="D120" s="116"/>
      <c r="E120" s="116"/>
      <c r="F120" s="116"/>
      <c r="G120" s="116"/>
      <c r="H120" s="116"/>
      <c r="I120" s="116"/>
      <c r="J120" s="116"/>
      <c r="K120" s="116"/>
      <c r="L120" s="116"/>
      <c r="M120" s="116"/>
      <c r="N120" s="116"/>
    </row>
    <row r="121" spans="1:14" ht="25" customHeight="1" x14ac:dyDescent="0.3">
      <c r="A121" s="116"/>
      <c r="B121" s="222" t="s">
        <v>395</v>
      </c>
      <c r="C121" s="222"/>
      <c r="D121" s="222"/>
      <c r="E121" s="222"/>
      <c r="F121" s="222"/>
      <c r="G121" s="222"/>
      <c r="H121" s="222"/>
      <c r="I121" s="222"/>
      <c r="J121" s="222"/>
      <c r="K121" s="116"/>
      <c r="L121" s="116"/>
      <c r="M121" s="116"/>
      <c r="N121" s="116"/>
    </row>
    <row r="122" spans="1:14" ht="35" customHeight="1" x14ac:dyDescent="0.3">
      <c r="A122" s="116"/>
      <c r="B122" s="223" t="s">
        <v>408</v>
      </c>
      <c r="C122" s="223"/>
      <c r="D122" s="223"/>
      <c r="E122" s="223"/>
      <c r="F122" s="223"/>
      <c r="G122" s="223"/>
      <c r="H122" s="223"/>
      <c r="I122" s="223"/>
      <c r="J122" s="223"/>
      <c r="K122" s="223"/>
      <c r="L122" s="223"/>
      <c r="M122" s="223"/>
      <c r="N122" s="116"/>
    </row>
    <row r="123" spans="1:14" ht="25" customHeight="1" x14ac:dyDescent="0.3">
      <c r="A123" s="116"/>
      <c r="B123" s="116"/>
      <c r="C123" s="116"/>
      <c r="D123" s="116"/>
      <c r="E123" s="116"/>
      <c r="F123" s="116"/>
      <c r="G123" s="116"/>
      <c r="H123" s="116"/>
      <c r="I123" s="116"/>
      <c r="J123" s="116"/>
      <c r="K123" s="116"/>
      <c r="L123" s="116"/>
      <c r="M123" s="116"/>
      <c r="N123" s="116"/>
    </row>
    <row r="124" spans="1:14" ht="25" customHeight="1" x14ac:dyDescent="0.3">
      <c r="A124" s="116"/>
      <c r="B124" s="116"/>
      <c r="C124" s="116"/>
      <c r="D124" s="116"/>
      <c r="E124" s="116"/>
      <c r="F124" s="116"/>
      <c r="G124" s="116"/>
      <c r="H124" s="116"/>
      <c r="I124" s="116"/>
      <c r="J124" s="116"/>
      <c r="K124" s="116"/>
      <c r="L124" s="116"/>
      <c r="M124" s="116"/>
      <c r="N124" s="116"/>
    </row>
    <row r="125" spans="1:14" ht="25" customHeight="1" x14ac:dyDescent="0.3">
      <c r="A125" s="116"/>
      <c r="B125" s="116"/>
      <c r="C125" s="116"/>
      <c r="D125" s="116"/>
      <c r="E125" s="116"/>
      <c r="F125" s="116"/>
      <c r="G125" s="116"/>
      <c r="H125" s="116"/>
      <c r="I125" s="116"/>
      <c r="J125" s="116"/>
      <c r="K125" s="116"/>
      <c r="L125" s="116"/>
      <c r="M125" s="116"/>
      <c r="N125" s="116"/>
    </row>
    <row r="126" spans="1:14" ht="25" customHeight="1" x14ac:dyDescent="0.3">
      <c r="A126" s="116"/>
      <c r="B126" s="116"/>
      <c r="C126" s="116"/>
      <c r="D126" s="116"/>
      <c r="E126" s="116"/>
      <c r="F126" s="116"/>
      <c r="G126" s="116"/>
      <c r="H126" s="116"/>
      <c r="I126" s="116"/>
      <c r="J126" s="116"/>
      <c r="K126" s="116"/>
      <c r="L126" s="116"/>
      <c r="M126" s="116"/>
      <c r="N126" s="116"/>
    </row>
    <row r="127" spans="1:14" ht="25" customHeight="1" x14ac:dyDescent="0.3">
      <c r="A127" s="116"/>
      <c r="B127" s="116"/>
      <c r="C127" s="116"/>
      <c r="D127" s="116"/>
      <c r="E127" s="116"/>
      <c r="F127" s="116"/>
      <c r="G127" s="116"/>
      <c r="H127" s="116"/>
      <c r="I127" s="116"/>
      <c r="J127" s="116"/>
      <c r="K127" s="116"/>
      <c r="L127" s="116"/>
      <c r="M127" s="116"/>
      <c r="N127" s="116"/>
    </row>
    <row r="128" spans="1:14" ht="25" customHeight="1" x14ac:dyDescent="0.3">
      <c r="A128" s="116"/>
      <c r="B128" s="116"/>
      <c r="C128" s="116"/>
      <c r="D128" s="116"/>
      <c r="E128" s="116"/>
      <c r="F128" s="116"/>
      <c r="G128" s="116"/>
      <c r="H128" s="116"/>
      <c r="I128" s="116"/>
      <c r="J128" s="116"/>
      <c r="K128" s="116"/>
      <c r="L128" s="116"/>
      <c r="M128" s="116"/>
      <c r="N128" s="116"/>
    </row>
    <row r="129" spans="1:14" ht="25" customHeight="1" x14ac:dyDescent="0.3">
      <c r="A129" s="116"/>
      <c r="B129" s="116"/>
      <c r="C129" s="116"/>
      <c r="D129" s="116"/>
      <c r="E129" s="116"/>
      <c r="F129" s="116"/>
      <c r="G129" s="116"/>
      <c r="H129" s="116"/>
      <c r="I129" s="116"/>
      <c r="J129" s="116"/>
      <c r="K129" s="116"/>
      <c r="L129" s="116"/>
      <c r="M129" s="116"/>
      <c r="N129" s="116"/>
    </row>
    <row r="130" spans="1:14" ht="25" customHeight="1" x14ac:dyDescent="0.3">
      <c r="A130" s="116"/>
      <c r="B130" s="116"/>
      <c r="C130" s="116"/>
      <c r="D130" s="116"/>
      <c r="E130" s="116"/>
      <c r="F130" s="116"/>
      <c r="G130" s="116"/>
      <c r="H130" s="116"/>
      <c r="I130" s="116"/>
      <c r="J130" s="116"/>
      <c r="K130" s="116"/>
      <c r="L130" s="116"/>
      <c r="M130" s="116"/>
      <c r="N130" s="116"/>
    </row>
    <row r="131" spans="1:14" ht="25" customHeight="1" x14ac:dyDescent="0.3">
      <c r="A131" s="116"/>
      <c r="B131" s="116"/>
      <c r="C131" s="116"/>
      <c r="D131" s="116"/>
      <c r="E131" s="116"/>
      <c r="F131" s="116"/>
      <c r="G131" s="116"/>
      <c r="H131" s="116"/>
      <c r="I131" s="116"/>
      <c r="J131" s="116"/>
      <c r="K131" s="116"/>
      <c r="L131" s="116"/>
      <c r="M131" s="116"/>
      <c r="N131" s="116"/>
    </row>
    <row r="132" spans="1:14" ht="25" customHeight="1" x14ac:dyDescent="0.3">
      <c r="A132" s="116"/>
      <c r="B132" s="116"/>
      <c r="C132" s="116"/>
      <c r="D132" s="116"/>
      <c r="E132" s="116"/>
      <c r="F132" s="116"/>
      <c r="G132" s="116"/>
      <c r="H132" s="116"/>
      <c r="I132" s="116"/>
      <c r="J132" s="116"/>
      <c r="K132" s="116"/>
      <c r="L132" s="116"/>
      <c r="M132" s="116"/>
      <c r="N132" s="116"/>
    </row>
    <row r="133" spans="1:14" ht="25" customHeight="1" x14ac:dyDescent="0.3">
      <c r="A133" s="116"/>
      <c r="B133" s="116"/>
      <c r="C133" s="116"/>
      <c r="D133" s="116"/>
      <c r="E133" s="116"/>
      <c r="F133" s="116"/>
      <c r="G133" s="116"/>
      <c r="H133" s="116"/>
      <c r="I133" s="116"/>
      <c r="J133" s="116"/>
      <c r="K133" s="116"/>
      <c r="L133" s="116"/>
      <c r="M133" s="116"/>
      <c r="N133" s="116"/>
    </row>
    <row r="134" spans="1:14" ht="25" customHeight="1" x14ac:dyDescent="0.3"/>
    <row r="135" spans="1:14" ht="25" customHeight="1" x14ac:dyDescent="0.3"/>
    <row r="136" spans="1:14" ht="25" customHeight="1" x14ac:dyDescent="0.3"/>
    <row r="137" spans="1:14" ht="25" customHeight="1" x14ac:dyDescent="0.3"/>
    <row r="138" spans="1:14" ht="25" customHeight="1" x14ac:dyDescent="0.3"/>
    <row r="139" spans="1:14" ht="25" customHeight="1" x14ac:dyDescent="0.3"/>
    <row r="140" spans="1:14" ht="25" customHeight="1" x14ac:dyDescent="0.3"/>
    <row r="141" spans="1:14" ht="25" customHeight="1" x14ac:dyDescent="0.3"/>
    <row r="142" spans="1:14" ht="25" customHeight="1" x14ac:dyDescent="0.3"/>
    <row r="143" spans="1:14" ht="25" customHeight="1" x14ac:dyDescent="0.3"/>
    <row r="144" spans="1:14" ht="25" customHeight="1" x14ac:dyDescent="0.3"/>
    <row r="145" ht="25" customHeight="1" x14ac:dyDescent="0.3"/>
    <row r="146" ht="25" customHeight="1" x14ac:dyDescent="0.3"/>
    <row r="147" ht="25" customHeight="1" x14ac:dyDescent="0.3"/>
    <row r="148" ht="25" customHeight="1" x14ac:dyDescent="0.3"/>
    <row r="149" ht="25" customHeight="1" x14ac:dyDescent="0.3"/>
    <row r="150" ht="25" customHeight="1" x14ac:dyDescent="0.3"/>
    <row r="151" ht="25" customHeight="1" x14ac:dyDescent="0.3"/>
    <row r="152" ht="25" customHeight="1" x14ac:dyDescent="0.3"/>
    <row r="153" ht="25" customHeight="1" x14ac:dyDescent="0.3"/>
    <row r="154" ht="25" customHeight="1" x14ac:dyDescent="0.3"/>
    <row r="155" ht="25" customHeight="1" x14ac:dyDescent="0.3"/>
    <row r="156" ht="25" customHeight="1" x14ac:dyDescent="0.3"/>
    <row r="157" ht="25" customHeight="1" x14ac:dyDescent="0.3"/>
    <row r="158" ht="25" customHeight="1" x14ac:dyDescent="0.3"/>
    <row r="159" ht="25" customHeight="1" x14ac:dyDescent="0.3"/>
    <row r="160" ht="25" customHeight="1" x14ac:dyDescent="0.3"/>
    <row r="161" ht="25" customHeight="1" x14ac:dyDescent="0.3"/>
    <row r="162" ht="25" customHeight="1" x14ac:dyDescent="0.3"/>
    <row r="163" ht="25" customHeight="1" x14ac:dyDescent="0.3"/>
    <row r="164" ht="25" customHeight="1" x14ac:dyDescent="0.3"/>
    <row r="165" ht="25" customHeight="1" x14ac:dyDescent="0.3"/>
    <row r="166" ht="25" customHeight="1" x14ac:dyDescent="0.3"/>
    <row r="167" ht="25" customHeight="1" x14ac:dyDescent="0.3"/>
    <row r="168" ht="25" customHeight="1" x14ac:dyDescent="0.3"/>
    <row r="169" ht="25" customHeight="1" x14ac:dyDescent="0.3"/>
    <row r="170" ht="25" customHeight="1" x14ac:dyDescent="0.3"/>
    <row r="171" ht="25" customHeight="1" x14ac:dyDescent="0.3"/>
    <row r="172" ht="25" customHeight="1" x14ac:dyDescent="0.3"/>
    <row r="173" ht="25" customHeight="1" x14ac:dyDescent="0.3"/>
    <row r="174" ht="25" customHeight="1" x14ac:dyDescent="0.3"/>
    <row r="175" ht="25" customHeight="1" x14ac:dyDescent="0.3"/>
    <row r="176" ht="25" customHeight="1" x14ac:dyDescent="0.3"/>
    <row r="177" ht="25" customHeight="1" x14ac:dyDescent="0.3"/>
    <row r="178" ht="25" customHeight="1" x14ac:dyDescent="0.3"/>
    <row r="179" ht="25" customHeight="1" x14ac:dyDescent="0.3"/>
    <row r="180" ht="25" customHeight="1" x14ac:dyDescent="0.3"/>
    <row r="181" ht="25" customHeight="1" x14ac:dyDescent="0.3"/>
    <row r="182" ht="25" customHeight="1" x14ac:dyDescent="0.3"/>
    <row r="183" ht="25" customHeight="1" x14ac:dyDescent="0.3"/>
    <row r="184" ht="25" customHeight="1" x14ac:dyDescent="0.3"/>
    <row r="185" ht="25" customHeight="1" x14ac:dyDescent="0.3"/>
    <row r="186" ht="25" customHeight="1" x14ac:dyDescent="0.3"/>
    <row r="187" ht="25" customHeight="1" x14ac:dyDescent="0.3"/>
    <row r="188" ht="25" customHeight="1" x14ac:dyDescent="0.3"/>
    <row r="189" ht="25" customHeight="1" x14ac:dyDescent="0.3"/>
    <row r="190" ht="25" customHeight="1" x14ac:dyDescent="0.3"/>
    <row r="191" ht="25" customHeight="1" x14ac:dyDescent="0.3"/>
    <row r="192" ht="25" customHeight="1" x14ac:dyDescent="0.3"/>
    <row r="193" ht="25" customHeight="1" x14ac:dyDescent="0.3"/>
    <row r="194" ht="25" customHeight="1" x14ac:dyDescent="0.3"/>
    <row r="195" ht="25" customHeight="1" x14ac:dyDescent="0.3"/>
    <row r="196" ht="25" customHeight="1" x14ac:dyDescent="0.3"/>
    <row r="197" ht="25" customHeight="1" x14ac:dyDescent="0.3"/>
    <row r="198" ht="25" customHeight="1" x14ac:dyDescent="0.3"/>
    <row r="199" ht="25" customHeight="1" x14ac:dyDescent="0.3"/>
    <row r="200" ht="25" customHeight="1" x14ac:dyDescent="0.3"/>
    <row r="201" ht="25" customHeight="1" x14ac:dyDescent="0.3"/>
    <row r="202" ht="25" customHeight="1" x14ac:dyDescent="0.3"/>
    <row r="203" ht="25" customHeight="1" x14ac:dyDescent="0.3"/>
    <row r="204" ht="25" customHeight="1" x14ac:dyDescent="0.3"/>
    <row r="205" ht="25" customHeight="1" x14ac:dyDescent="0.3"/>
    <row r="206" ht="25" customHeight="1" x14ac:dyDescent="0.3"/>
    <row r="207" ht="25" customHeight="1" x14ac:dyDescent="0.3"/>
    <row r="208" ht="25" customHeight="1" x14ac:dyDescent="0.3"/>
    <row r="209" ht="25" customHeight="1" x14ac:dyDescent="0.3"/>
    <row r="210" ht="25" customHeight="1" x14ac:dyDescent="0.3"/>
    <row r="211" ht="25" customHeight="1" x14ac:dyDescent="0.3"/>
    <row r="212" ht="25" customHeight="1" x14ac:dyDescent="0.3"/>
    <row r="213" ht="25" customHeight="1" x14ac:dyDescent="0.3"/>
    <row r="214" ht="25" customHeight="1" x14ac:dyDescent="0.3"/>
    <row r="215" ht="25" customHeight="1" x14ac:dyDescent="0.3"/>
    <row r="216" ht="25" customHeight="1" x14ac:dyDescent="0.3"/>
    <row r="217" ht="25" customHeight="1" x14ac:dyDescent="0.3"/>
    <row r="218" ht="25" customHeight="1" x14ac:dyDescent="0.3"/>
    <row r="219" ht="25" customHeight="1" x14ac:dyDescent="0.3"/>
    <row r="220" ht="25" customHeight="1" x14ac:dyDescent="0.3"/>
    <row r="221" ht="25" customHeight="1" x14ac:dyDescent="0.3"/>
    <row r="222" ht="25" customHeight="1" x14ac:dyDescent="0.3"/>
    <row r="223" ht="25" customHeight="1" x14ac:dyDescent="0.3"/>
    <row r="224" ht="25" customHeight="1" x14ac:dyDescent="0.3"/>
    <row r="225" ht="25" customHeight="1" x14ac:dyDescent="0.3"/>
    <row r="226" ht="25" customHeight="1" x14ac:dyDescent="0.3"/>
    <row r="227" ht="25" customHeight="1" x14ac:dyDescent="0.3"/>
    <row r="228" ht="25" customHeight="1" x14ac:dyDescent="0.3"/>
    <row r="229" ht="25" customHeight="1" x14ac:dyDescent="0.3"/>
    <row r="230" ht="25" customHeight="1" x14ac:dyDescent="0.3"/>
    <row r="231" ht="25" customHeight="1" x14ac:dyDescent="0.3"/>
    <row r="232" ht="25" customHeight="1" x14ac:dyDescent="0.3"/>
    <row r="233" ht="25" customHeight="1" x14ac:dyDescent="0.3"/>
    <row r="234" ht="25" customHeight="1" x14ac:dyDescent="0.3"/>
    <row r="235" ht="25" customHeight="1" x14ac:dyDescent="0.3"/>
    <row r="236" ht="25" customHeight="1" x14ac:dyDescent="0.3"/>
    <row r="237" ht="25" customHeight="1" x14ac:dyDescent="0.3"/>
    <row r="238" ht="25" customHeight="1" x14ac:dyDescent="0.3"/>
  </sheetData>
  <mergeCells count="16">
    <mergeCell ref="B122:M122"/>
    <mergeCell ref="B53:J53"/>
    <mergeCell ref="B80:J80"/>
    <mergeCell ref="B93:J93"/>
    <mergeCell ref="B107:J107"/>
    <mergeCell ref="B121:J121"/>
    <mergeCell ref="B81:M81"/>
    <mergeCell ref="B6:I6"/>
    <mergeCell ref="B7:I7"/>
    <mergeCell ref="B8:I8"/>
    <mergeCell ref="B10:J10"/>
    <mergeCell ref="B26:J26"/>
    <mergeCell ref="A1:N1"/>
    <mergeCell ref="B3:I3"/>
    <mergeCell ref="B4:I4"/>
    <mergeCell ref="B5:I5"/>
  </mergeCells>
  <hyperlinks>
    <hyperlink ref="A1:N1" location="PR!B30:M30" tooltip="click to return main tab" display="Save as" xr:uid="{BE75E8DA-62A9-4E2D-A637-1A8A094AC21D}"/>
    <hyperlink ref="B3" location="save!A10:N25" tooltip="to Step 1" display="1. Go to File." xr:uid="{EE89B39A-0815-492A-99BE-4CA18981477C}"/>
    <hyperlink ref="B4" location="save!A26:N52" tooltip="to Step 2" display="2. Go to Save as." xr:uid="{65A7E080-4B52-4D1E-9376-C85B0D4D8D85}"/>
    <hyperlink ref="B5:I5" location="save!A53:N79" tooltip="to Step 3" display="3.  Click browse. Pick a location on your device." xr:uid="{216E3ED7-D368-40A1-A93B-F632FB0F89CF}"/>
    <hyperlink ref="B6:I6" location="save!A80:N92" tooltip="to Step 4" display="4.  Click on Excel Workbook after Save as type:" xr:uid="{47F27FE7-920B-4469-AA13-C936DC2563DF}"/>
    <hyperlink ref="B7:I7" location="save!A93:N106" tooltip="to Step 5" display="5.  Select PDF." xr:uid="{925EB0A9-42ED-432A-9EDE-6161FDF13A0E}"/>
    <hyperlink ref="B8:I8" location="save!A107:N133" tooltip="to Step 6" display="6.  Click save." xr:uid="{6B06FDA0-4F21-458F-B1C3-FEA1816DDDEF}"/>
    <hyperlink ref="B10:J10" location="save!B3:M8" tooltip="back to menu" display="1. Go to File. " xr:uid="{6CEED892-9DEC-46DB-9A2D-E881D4D18C4B}"/>
    <hyperlink ref="B26:J26" location="save!B3:M8" tooltip="back to menu" display="2. Go to Save as" xr:uid="{EB234A80-52EA-4EB5-8745-F09DA5D39317}"/>
    <hyperlink ref="B53:J53" location="save!B3:M8" tooltip="back to menu" display="3. Click browse. Pick a location." xr:uid="{4E116A06-9880-4A8F-ADAA-8D55F0FE6B5D}"/>
    <hyperlink ref="B80:J80" location="save!B3:M8" tooltip="back to menu" display="4. Click on Excel Workbook after Save as type:" xr:uid="{4F36BAE5-0594-4DD0-9E8C-BDA32A01DF64}"/>
    <hyperlink ref="B93:J93" location="save!B3:M8" tooltip="back to menu" display="5. Select PDF" xr:uid="{0423FB42-F0A4-4B51-9E02-F1499A6D4DBC}"/>
    <hyperlink ref="B107:J107" location="save!B3:M8" tooltip="back to menu" display="6. Click save" xr:uid="{8D341B4F-79A0-4DF8-83D1-E59AE0CBDF6B}"/>
    <hyperlink ref="B121:J121" location="save!B3:M8" tooltip="back to menu" display="Check PDF" xr:uid="{56D7304A-16BF-4B45-9DD7-071E21A62501}"/>
  </hyperlinks>
  <pageMargins left="0.5" right="0.5" top="0.75" bottom="0.75" header="0.3" footer="0.3"/>
  <pageSetup orientation="portrait" horizontalDpi="4294967293" verticalDpi="0" r:id="rId1"/>
  <headerFooter differentFirst="1">
    <oddHeader>&amp;C&amp;"Arial Black,Regular"&amp;14&amp;K004B19Anankelogy&amp;K01+000 &amp;K2D1441Foundation</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51D58-1DF8-4451-89B4-A1AEA3C7B019}">
  <dimension ref="A1:AA900"/>
  <sheetViews>
    <sheetView workbookViewId="0">
      <selection activeCell="N2" sqref="A1:N2"/>
    </sheetView>
  </sheetViews>
  <sheetFormatPr defaultRowHeight="14" x14ac:dyDescent="0.3"/>
  <cols>
    <col min="1" max="1" width="1.54296875" style="67" customWidth="1"/>
    <col min="2" max="13" width="7.453125" style="67" customWidth="1"/>
    <col min="14" max="14" width="1.54296875" style="67" customWidth="1"/>
    <col min="15" max="15" width="9.6328125" style="67" bestFit="1" customWidth="1"/>
    <col min="16" max="16384" width="8.7265625" style="67"/>
  </cols>
  <sheetData>
    <row r="1" spans="1:14" ht="75" customHeight="1" x14ac:dyDescent="0.3">
      <c r="A1" s="219" t="s">
        <v>319</v>
      </c>
      <c r="B1" s="219"/>
      <c r="C1" s="219"/>
      <c r="D1" s="219"/>
      <c r="E1" s="219"/>
      <c r="F1" s="219"/>
      <c r="G1" s="219"/>
      <c r="H1" s="219"/>
      <c r="I1" s="219"/>
      <c r="J1" s="219"/>
      <c r="K1" s="219"/>
      <c r="L1" s="219"/>
      <c r="M1" s="219"/>
      <c r="N1" s="219"/>
    </row>
    <row r="2" spans="1:14" ht="10" customHeight="1" x14ac:dyDescent="0.3">
      <c r="A2" s="108"/>
      <c r="B2" s="108"/>
      <c r="C2" s="108"/>
      <c r="D2" s="108"/>
      <c r="E2" s="108"/>
      <c r="F2" s="108"/>
      <c r="G2" s="108"/>
      <c r="H2" s="108"/>
      <c r="I2" s="108"/>
      <c r="J2" s="108"/>
      <c r="K2" s="108"/>
      <c r="L2" s="108"/>
      <c r="M2" s="108"/>
      <c r="N2" s="108"/>
    </row>
    <row r="3" spans="1:14" ht="10" customHeight="1" x14ac:dyDescent="0.3">
      <c r="A3" s="116"/>
      <c r="B3" s="117"/>
      <c r="C3" s="117"/>
      <c r="D3" s="117"/>
      <c r="E3" s="117"/>
      <c r="F3" s="117"/>
      <c r="G3" s="117"/>
      <c r="H3" s="117"/>
      <c r="I3" s="117"/>
      <c r="J3" s="117"/>
      <c r="K3" s="117"/>
      <c r="L3" s="117"/>
      <c r="M3" s="117"/>
      <c r="N3" s="116"/>
    </row>
    <row r="4" spans="1:14" ht="45" customHeight="1" x14ac:dyDescent="0.3">
      <c r="A4" s="116"/>
      <c r="B4" s="239" t="str">
        <f>B705</f>
        <v>Use this space to track your Personally Responsive interactions.</v>
      </c>
      <c r="C4" s="239"/>
      <c r="D4" s="239"/>
      <c r="E4" s="239"/>
      <c r="F4" s="239"/>
      <c r="G4" s="239"/>
      <c r="H4" s="239"/>
      <c r="I4" s="239"/>
      <c r="J4" s="239"/>
      <c r="K4" s="239"/>
      <c r="L4" s="239"/>
      <c r="M4" s="239"/>
      <c r="N4" s="116"/>
    </row>
    <row r="5" spans="1:14" ht="15" customHeight="1" x14ac:dyDescent="0.3">
      <c r="A5" s="116"/>
      <c r="B5" s="117" t="s">
        <v>320</v>
      </c>
      <c r="C5" s="117"/>
      <c r="D5" s="117"/>
      <c r="E5" s="117" t="s">
        <v>321</v>
      </c>
      <c r="F5" s="117"/>
      <c r="G5" s="117"/>
      <c r="H5" s="117" t="s">
        <v>322</v>
      </c>
      <c r="I5" s="117" t="s">
        <v>323</v>
      </c>
      <c r="J5" s="117" t="s">
        <v>324</v>
      </c>
      <c r="K5" s="117" t="s">
        <v>325</v>
      </c>
      <c r="L5" s="117"/>
      <c r="M5" s="117"/>
      <c r="N5" s="116"/>
    </row>
    <row r="6" spans="1:14" ht="20" customHeight="1" x14ac:dyDescent="0.3">
      <c r="A6" s="118">
        <v>1</v>
      </c>
      <c r="B6" s="217"/>
      <c r="C6" s="218"/>
      <c r="D6" s="218"/>
      <c r="E6" s="217"/>
      <c r="F6" s="218"/>
      <c r="G6" s="218"/>
      <c r="H6" s="119"/>
      <c r="I6" s="120"/>
      <c r="J6" s="120"/>
      <c r="K6" s="227"/>
      <c r="L6" s="228"/>
      <c r="M6" s="228"/>
      <c r="N6" s="116"/>
    </row>
    <row r="7" spans="1:14" ht="20" customHeight="1" x14ac:dyDescent="0.3">
      <c r="A7" s="118"/>
      <c r="B7" s="235" t="str">
        <f>B713</f>
        <v/>
      </c>
      <c r="C7" s="235"/>
      <c r="D7" s="235"/>
      <c r="E7" s="235"/>
      <c r="F7" s="235"/>
      <c r="G7" s="235"/>
      <c r="H7" s="235"/>
      <c r="I7" s="235"/>
      <c r="J7" s="235"/>
      <c r="K7" s="235"/>
      <c r="L7" s="235"/>
      <c r="M7" s="235"/>
      <c r="N7" s="116"/>
    </row>
    <row r="8" spans="1:14" ht="20" customHeight="1" x14ac:dyDescent="0.3">
      <c r="A8" s="118">
        <f>A6+1</f>
        <v>2</v>
      </c>
      <c r="B8" s="217"/>
      <c r="C8" s="218"/>
      <c r="D8" s="218"/>
      <c r="E8" s="217"/>
      <c r="F8" s="218"/>
      <c r="G8" s="218"/>
      <c r="H8" s="119"/>
      <c r="I8" s="120"/>
      <c r="J8" s="120"/>
      <c r="K8" s="227"/>
      <c r="L8" s="228"/>
      <c r="M8" s="228"/>
      <c r="N8" s="116"/>
    </row>
    <row r="9" spans="1:14" ht="20" customHeight="1" x14ac:dyDescent="0.3">
      <c r="A9" s="118"/>
      <c r="B9" s="235" t="str">
        <f>B715</f>
        <v/>
      </c>
      <c r="C9" s="235"/>
      <c r="D9" s="235"/>
      <c r="E9" s="235"/>
      <c r="F9" s="235"/>
      <c r="G9" s="235"/>
      <c r="H9" s="235"/>
      <c r="I9" s="235"/>
      <c r="J9" s="235"/>
      <c r="K9" s="235"/>
      <c r="L9" s="235"/>
      <c r="M9" s="235"/>
      <c r="N9" s="116"/>
    </row>
    <row r="10" spans="1:14" ht="20" customHeight="1" x14ac:dyDescent="0.3">
      <c r="A10" s="118">
        <f t="shared" ref="A10" si="0">A8+1</f>
        <v>3</v>
      </c>
      <c r="B10" s="217"/>
      <c r="C10" s="218"/>
      <c r="D10" s="218"/>
      <c r="E10" s="217"/>
      <c r="F10" s="218"/>
      <c r="G10" s="218"/>
      <c r="H10" s="119"/>
      <c r="I10" s="120"/>
      <c r="J10" s="120"/>
      <c r="K10" s="227"/>
      <c r="L10" s="228"/>
      <c r="M10" s="228"/>
      <c r="N10" s="116"/>
    </row>
    <row r="11" spans="1:14" ht="20" customHeight="1" x14ac:dyDescent="0.3">
      <c r="A11" s="118"/>
      <c r="B11" s="235" t="str">
        <f>B717</f>
        <v/>
      </c>
      <c r="C11" s="235"/>
      <c r="D11" s="235"/>
      <c r="E11" s="235"/>
      <c r="F11" s="235"/>
      <c r="G11" s="235"/>
      <c r="H11" s="235"/>
      <c r="I11" s="235"/>
      <c r="J11" s="235"/>
      <c r="K11" s="235"/>
      <c r="L11" s="235"/>
      <c r="M11" s="235"/>
      <c r="N11" s="116"/>
    </row>
    <row r="12" spans="1:14" ht="20" customHeight="1" x14ac:dyDescent="0.3">
      <c r="A12" s="118">
        <f t="shared" ref="A12" si="1">A10+1</f>
        <v>4</v>
      </c>
      <c r="B12" s="217"/>
      <c r="C12" s="218"/>
      <c r="D12" s="218"/>
      <c r="E12" s="217"/>
      <c r="F12" s="218"/>
      <c r="G12" s="218"/>
      <c r="H12" s="119"/>
      <c r="I12" s="120"/>
      <c r="J12" s="120"/>
      <c r="K12" s="227"/>
      <c r="L12" s="228"/>
      <c r="M12" s="228"/>
      <c r="N12" s="116"/>
    </row>
    <row r="13" spans="1:14" ht="20" customHeight="1" x14ac:dyDescent="0.3">
      <c r="A13" s="118"/>
      <c r="B13" s="235" t="str">
        <f>B719</f>
        <v/>
      </c>
      <c r="C13" s="235"/>
      <c r="D13" s="235"/>
      <c r="E13" s="235"/>
      <c r="F13" s="235"/>
      <c r="G13" s="235"/>
      <c r="H13" s="235"/>
      <c r="I13" s="235"/>
      <c r="J13" s="235"/>
      <c r="K13" s="235"/>
      <c r="L13" s="235"/>
      <c r="M13" s="235"/>
      <c r="N13" s="116"/>
    </row>
    <row r="14" spans="1:14" ht="20" customHeight="1" x14ac:dyDescent="0.3">
      <c r="A14" s="118">
        <f t="shared" ref="A14" si="2">A12+1</f>
        <v>5</v>
      </c>
      <c r="B14" s="217"/>
      <c r="C14" s="218"/>
      <c r="D14" s="218"/>
      <c r="E14" s="217"/>
      <c r="F14" s="218"/>
      <c r="G14" s="218"/>
      <c r="H14" s="119"/>
      <c r="I14" s="120"/>
      <c r="J14" s="120"/>
      <c r="K14" s="227"/>
      <c r="L14" s="228"/>
      <c r="M14" s="228"/>
      <c r="N14" s="116"/>
    </row>
    <row r="15" spans="1:14" ht="20" customHeight="1" x14ac:dyDescent="0.3">
      <c r="A15" s="118"/>
      <c r="B15" s="235" t="str">
        <f>B721</f>
        <v/>
      </c>
      <c r="C15" s="235"/>
      <c r="D15" s="235"/>
      <c r="E15" s="235"/>
      <c r="F15" s="235"/>
      <c r="G15" s="235"/>
      <c r="H15" s="235"/>
      <c r="I15" s="235"/>
      <c r="J15" s="235"/>
      <c r="K15" s="235"/>
      <c r="L15" s="235"/>
      <c r="M15" s="235"/>
      <c r="N15" s="116"/>
    </row>
    <row r="16" spans="1:14" ht="20" customHeight="1" x14ac:dyDescent="0.3">
      <c r="A16" s="118">
        <f t="shared" ref="A16" si="3">A14+1</f>
        <v>6</v>
      </c>
      <c r="B16" s="217"/>
      <c r="C16" s="218"/>
      <c r="D16" s="218"/>
      <c r="E16" s="217"/>
      <c r="F16" s="218"/>
      <c r="G16" s="218"/>
      <c r="H16" s="119"/>
      <c r="I16" s="120"/>
      <c r="J16" s="120"/>
      <c r="K16" s="227"/>
      <c r="L16" s="228"/>
      <c r="M16" s="228"/>
      <c r="N16" s="116"/>
    </row>
    <row r="17" spans="1:14" ht="20" customHeight="1" x14ac:dyDescent="0.3">
      <c r="A17" s="118"/>
      <c r="B17" s="235" t="str">
        <f>B723</f>
        <v/>
      </c>
      <c r="C17" s="235"/>
      <c r="D17" s="235"/>
      <c r="E17" s="235"/>
      <c r="F17" s="235"/>
      <c r="G17" s="235"/>
      <c r="H17" s="235"/>
      <c r="I17" s="235"/>
      <c r="J17" s="235"/>
      <c r="K17" s="235"/>
      <c r="L17" s="235"/>
      <c r="M17" s="235"/>
      <c r="N17" s="116"/>
    </row>
    <row r="18" spans="1:14" ht="20" customHeight="1" x14ac:dyDescent="0.3">
      <c r="A18" s="118">
        <f t="shared" ref="A18" si="4">A16+1</f>
        <v>7</v>
      </c>
      <c r="B18" s="217"/>
      <c r="C18" s="218"/>
      <c r="D18" s="218"/>
      <c r="E18" s="217"/>
      <c r="F18" s="218"/>
      <c r="G18" s="218"/>
      <c r="H18" s="119"/>
      <c r="I18" s="120"/>
      <c r="J18" s="120"/>
      <c r="K18" s="227"/>
      <c r="L18" s="228"/>
      <c r="M18" s="228"/>
      <c r="N18" s="116"/>
    </row>
    <row r="19" spans="1:14" ht="20" customHeight="1" x14ac:dyDescent="0.3">
      <c r="A19" s="118"/>
      <c r="B19" s="235" t="str">
        <f>B725</f>
        <v/>
      </c>
      <c r="C19" s="235"/>
      <c r="D19" s="235"/>
      <c r="E19" s="235"/>
      <c r="F19" s="235"/>
      <c r="G19" s="235"/>
      <c r="H19" s="235"/>
      <c r="I19" s="235"/>
      <c r="J19" s="235"/>
      <c r="K19" s="235"/>
      <c r="L19" s="235"/>
      <c r="M19" s="235"/>
      <c r="N19" s="116"/>
    </row>
    <row r="20" spans="1:14" ht="20" customHeight="1" x14ac:dyDescent="0.3">
      <c r="A20" s="118">
        <f t="shared" ref="A20" si="5">A18+1</f>
        <v>8</v>
      </c>
      <c r="B20" s="217"/>
      <c r="C20" s="218"/>
      <c r="D20" s="218"/>
      <c r="E20" s="217"/>
      <c r="F20" s="218"/>
      <c r="G20" s="218"/>
      <c r="H20" s="119"/>
      <c r="I20" s="120"/>
      <c r="J20" s="120"/>
      <c r="K20" s="227"/>
      <c r="L20" s="228"/>
      <c r="M20" s="228"/>
      <c r="N20" s="116"/>
    </row>
    <row r="21" spans="1:14" ht="20" customHeight="1" x14ac:dyDescent="0.3">
      <c r="A21" s="118"/>
      <c r="B21" s="235" t="str">
        <f>B727</f>
        <v/>
      </c>
      <c r="C21" s="235"/>
      <c r="D21" s="235"/>
      <c r="E21" s="235"/>
      <c r="F21" s="235"/>
      <c r="G21" s="235"/>
      <c r="H21" s="235"/>
      <c r="I21" s="235"/>
      <c r="J21" s="235"/>
      <c r="K21" s="235"/>
      <c r="L21" s="235"/>
      <c r="M21" s="235"/>
      <c r="N21" s="116"/>
    </row>
    <row r="22" spans="1:14" ht="20" customHeight="1" x14ac:dyDescent="0.3">
      <c r="A22" s="118">
        <f t="shared" ref="A22" si="6">A20+1</f>
        <v>9</v>
      </c>
      <c r="B22" s="217"/>
      <c r="C22" s="218"/>
      <c r="D22" s="218"/>
      <c r="E22" s="217"/>
      <c r="F22" s="218"/>
      <c r="G22" s="218"/>
      <c r="H22" s="119"/>
      <c r="I22" s="120"/>
      <c r="J22" s="120"/>
      <c r="K22" s="227"/>
      <c r="L22" s="228"/>
      <c r="M22" s="228"/>
      <c r="N22" s="116"/>
    </row>
    <row r="23" spans="1:14" ht="20" customHeight="1" x14ac:dyDescent="0.3">
      <c r="A23" s="118"/>
      <c r="B23" s="235" t="str">
        <f>B729</f>
        <v/>
      </c>
      <c r="C23" s="235"/>
      <c r="D23" s="235"/>
      <c r="E23" s="235"/>
      <c r="F23" s="235"/>
      <c r="G23" s="235"/>
      <c r="H23" s="235"/>
      <c r="I23" s="235"/>
      <c r="J23" s="235"/>
      <c r="K23" s="235"/>
      <c r="L23" s="235"/>
      <c r="M23" s="235"/>
      <c r="N23" s="116"/>
    </row>
    <row r="24" spans="1:14" ht="20" customHeight="1" x14ac:dyDescent="0.3">
      <c r="A24" s="118">
        <f t="shared" ref="A24" si="7">A22+1</f>
        <v>10</v>
      </c>
      <c r="B24" s="217"/>
      <c r="C24" s="218"/>
      <c r="D24" s="218"/>
      <c r="E24" s="217"/>
      <c r="F24" s="218"/>
      <c r="G24" s="218"/>
      <c r="H24" s="119"/>
      <c r="I24" s="120"/>
      <c r="J24" s="120"/>
      <c r="K24" s="227"/>
      <c r="L24" s="228"/>
      <c r="M24" s="228"/>
      <c r="N24" s="116"/>
    </row>
    <row r="25" spans="1:14" ht="20" customHeight="1" x14ac:dyDescent="0.3">
      <c r="A25" s="118"/>
      <c r="B25" s="235" t="str">
        <f>B731</f>
        <v/>
      </c>
      <c r="C25" s="235"/>
      <c r="D25" s="235"/>
      <c r="E25" s="235"/>
      <c r="F25" s="235"/>
      <c r="G25" s="235"/>
      <c r="H25" s="235"/>
      <c r="I25" s="235"/>
      <c r="J25" s="235"/>
      <c r="K25" s="235"/>
      <c r="L25" s="235"/>
      <c r="M25" s="235"/>
      <c r="N25" s="116"/>
    </row>
    <row r="26" spans="1:14" ht="20" customHeight="1" x14ac:dyDescent="0.3">
      <c r="A26" s="118">
        <f t="shared" ref="A26" si="8">A24+1</f>
        <v>11</v>
      </c>
      <c r="B26" s="217"/>
      <c r="C26" s="218"/>
      <c r="D26" s="218"/>
      <c r="E26" s="217"/>
      <c r="F26" s="218"/>
      <c r="G26" s="218"/>
      <c r="H26" s="119"/>
      <c r="I26" s="120"/>
      <c r="J26" s="120"/>
      <c r="K26" s="227"/>
      <c r="L26" s="228"/>
      <c r="M26" s="228"/>
      <c r="N26" s="116"/>
    </row>
    <row r="27" spans="1:14" ht="20" customHeight="1" x14ac:dyDescent="0.3">
      <c r="A27" s="118"/>
      <c r="B27" s="235" t="str">
        <f>B733</f>
        <v/>
      </c>
      <c r="C27" s="235"/>
      <c r="D27" s="235"/>
      <c r="E27" s="235"/>
      <c r="F27" s="235"/>
      <c r="G27" s="235"/>
      <c r="H27" s="235"/>
      <c r="I27" s="235"/>
      <c r="J27" s="235"/>
      <c r="K27" s="235"/>
      <c r="L27" s="235"/>
      <c r="M27" s="235"/>
      <c r="N27" s="116"/>
    </row>
    <row r="28" spans="1:14" ht="20" customHeight="1" x14ac:dyDescent="0.3">
      <c r="A28" s="118">
        <f t="shared" ref="A28" si="9">A26+1</f>
        <v>12</v>
      </c>
      <c r="B28" s="217"/>
      <c r="C28" s="218"/>
      <c r="D28" s="218"/>
      <c r="E28" s="217"/>
      <c r="F28" s="218"/>
      <c r="G28" s="218"/>
      <c r="H28" s="119"/>
      <c r="I28" s="120"/>
      <c r="J28" s="120"/>
      <c r="K28" s="227"/>
      <c r="L28" s="228"/>
      <c r="M28" s="228"/>
      <c r="N28" s="116"/>
    </row>
    <row r="29" spans="1:14" ht="20" customHeight="1" x14ac:dyDescent="0.3">
      <c r="A29" s="118"/>
      <c r="B29" s="235" t="str">
        <f>B735</f>
        <v/>
      </c>
      <c r="C29" s="235"/>
      <c r="D29" s="235"/>
      <c r="E29" s="235"/>
      <c r="F29" s="235"/>
      <c r="G29" s="235"/>
      <c r="H29" s="235"/>
      <c r="I29" s="235"/>
      <c r="J29" s="235"/>
      <c r="K29" s="235"/>
      <c r="L29" s="235"/>
      <c r="M29" s="235"/>
      <c r="N29" s="116"/>
    </row>
    <row r="30" spans="1:14" ht="20" customHeight="1" x14ac:dyDescent="0.3">
      <c r="A30" s="118">
        <f t="shared" ref="A30" si="10">A28+1</f>
        <v>13</v>
      </c>
      <c r="B30" s="217"/>
      <c r="C30" s="218"/>
      <c r="D30" s="218"/>
      <c r="E30" s="217"/>
      <c r="F30" s="218"/>
      <c r="G30" s="218"/>
      <c r="H30" s="119"/>
      <c r="I30" s="120"/>
      <c r="J30" s="120"/>
      <c r="K30" s="227"/>
      <c r="L30" s="228"/>
      <c r="M30" s="228"/>
      <c r="N30" s="116"/>
    </row>
    <row r="31" spans="1:14" ht="20" customHeight="1" x14ac:dyDescent="0.3">
      <c r="A31" s="118"/>
      <c r="B31" s="216"/>
      <c r="C31" s="216"/>
      <c r="D31" s="216"/>
      <c r="E31" s="216"/>
      <c r="F31" s="216"/>
      <c r="G31" s="216"/>
      <c r="H31" s="216"/>
      <c r="I31" s="216"/>
      <c r="J31" s="216"/>
      <c r="K31" s="216"/>
      <c r="L31" s="216"/>
      <c r="M31" s="216"/>
      <c r="N31" s="116"/>
    </row>
    <row r="32" spans="1:14" ht="35" customHeight="1" x14ac:dyDescent="0.3">
      <c r="A32" s="118"/>
      <c r="B32" s="233" t="str">
        <f>A1</f>
        <v>Response Register</v>
      </c>
      <c r="C32" s="233"/>
      <c r="D32" s="233"/>
      <c r="E32" s="233"/>
      <c r="F32" s="233"/>
      <c r="G32" s="233"/>
      <c r="H32" s="233"/>
      <c r="I32" s="233"/>
      <c r="J32" s="233"/>
      <c r="K32" s="233"/>
      <c r="L32" s="233"/>
      <c r="M32" s="233"/>
      <c r="N32" s="116"/>
    </row>
    <row r="33" spans="1:14" ht="20" customHeight="1" x14ac:dyDescent="0.3">
      <c r="A33" s="118"/>
      <c r="B33" s="216"/>
      <c r="C33" s="216"/>
      <c r="D33" s="216"/>
      <c r="E33" s="216"/>
      <c r="F33" s="216"/>
      <c r="G33" s="216"/>
      <c r="H33" s="216"/>
      <c r="I33" s="216"/>
      <c r="J33" s="216"/>
      <c r="K33" s="216"/>
      <c r="L33" s="216"/>
      <c r="M33" s="216"/>
      <c r="N33" s="116"/>
    </row>
    <row r="34" spans="1:14" ht="20" customHeight="1" x14ac:dyDescent="0.3">
      <c r="A34" s="116"/>
      <c r="B34" s="117" t="s">
        <v>320</v>
      </c>
      <c r="C34" s="117"/>
      <c r="D34" s="117"/>
      <c r="E34" s="117" t="s">
        <v>321</v>
      </c>
      <c r="F34" s="117"/>
      <c r="G34" s="117"/>
      <c r="H34" s="117" t="s">
        <v>322</v>
      </c>
      <c r="I34" s="117" t="s">
        <v>323</v>
      </c>
      <c r="J34" s="117" t="s">
        <v>324</v>
      </c>
      <c r="K34" s="117" t="s">
        <v>325</v>
      </c>
      <c r="L34" s="117"/>
      <c r="M34" s="117"/>
      <c r="N34" s="116"/>
    </row>
    <row r="35" spans="1:14" ht="20" customHeight="1" x14ac:dyDescent="0.3">
      <c r="A35" s="118">
        <v>14</v>
      </c>
      <c r="B35" s="217"/>
      <c r="C35" s="218"/>
      <c r="D35" s="218"/>
      <c r="E35" s="217"/>
      <c r="F35" s="218"/>
      <c r="G35" s="218"/>
      <c r="H35" s="119"/>
      <c r="I35" s="120"/>
      <c r="J35" s="120"/>
      <c r="K35" s="227"/>
      <c r="L35" s="228"/>
      <c r="M35" s="228"/>
      <c r="N35" s="116"/>
    </row>
    <row r="36" spans="1:14" ht="20" customHeight="1" x14ac:dyDescent="0.3">
      <c r="A36" s="118"/>
      <c r="B36" s="235" t="str">
        <f>B742</f>
        <v/>
      </c>
      <c r="C36" s="235"/>
      <c r="D36" s="235"/>
      <c r="E36" s="235"/>
      <c r="F36" s="235"/>
      <c r="G36" s="235"/>
      <c r="H36" s="235"/>
      <c r="I36" s="235"/>
      <c r="J36" s="235"/>
      <c r="K36" s="235"/>
      <c r="L36" s="235"/>
      <c r="M36" s="235"/>
      <c r="N36" s="116"/>
    </row>
    <row r="37" spans="1:14" ht="20" customHeight="1" x14ac:dyDescent="0.3">
      <c r="A37" s="118">
        <f>A35+1</f>
        <v>15</v>
      </c>
      <c r="B37" s="217"/>
      <c r="C37" s="218"/>
      <c r="D37" s="218"/>
      <c r="E37" s="217"/>
      <c r="F37" s="218"/>
      <c r="G37" s="218"/>
      <c r="H37" s="119"/>
      <c r="I37" s="120"/>
      <c r="J37" s="120"/>
      <c r="K37" s="227"/>
      <c r="L37" s="228"/>
      <c r="M37" s="228"/>
      <c r="N37" s="116"/>
    </row>
    <row r="38" spans="1:14" ht="20" customHeight="1" x14ac:dyDescent="0.3">
      <c r="A38" s="118"/>
      <c r="B38" s="235" t="str">
        <f>B744</f>
        <v/>
      </c>
      <c r="C38" s="235"/>
      <c r="D38" s="235"/>
      <c r="E38" s="235"/>
      <c r="F38" s="235"/>
      <c r="G38" s="235"/>
      <c r="H38" s="235"/>
      <c r="I38" s="235"/>
      <c r="J38" s="235"/>
      <c r="K38" s="235"/>
      <c r="L38" s="235"/>
      <c r="M38" s="235"/>
      <c r="N38" s="116"/>
    </row>
    <row r="39" spans="1:14" ht="20" customHeight="1" x14ac:dyDescent="0.3">
      <c r="A39" s="118">
        <f t="shared" ref="A39" si="11">A37+1</f>
        <v>16</v>
      </c>
      <c r="B39" s="217"/>
      <c r="C39" s="218"/>
      <c r="D39" s="218"/>
      <c r="E39" s="217"/>
      <c r="F39" s="218"/>
      <c r="G39" s="218"/>
      <c r="H39" s="119"/>
      <c r="I39" s="120"/>
      <c r="J39" s="120"/>
      <c r="K39" s="227"/>
      <c r="L39" s="228"/>
      <c r="M39" s="228"/>
      <c r="N39" s="116"/>
    </row>
    <row r="40" spans="1:14" ht="20" customHeight="1" x14ac:dyDescent="0.3">
      <c r="A40" s="118"/>
      <c r="B40" s="235" t="str">
        <f>B746</f>
        <v/>
      </c>
      <c r="C40" s="235"/>
      <c r="D40" s="235"/>
      <c r="E40" s="235"/>
      <c r="F40" s="235"/>
      <c r="G40" s="235"/>
      <c r="H40" s="235"/>
      <c r="I40" s="235"/>
      <c r="J40" s="235"/>
      <c r="K40" s="235"/>
      <c r="L40" s="235"/>
      <c r="M40" s="235"/>
      <c r="N40" s="116"/>
    </row>
    <row r="41" spans="1:14" ht="20" customHeight="1" x14ac:dyDescent="0.3">
      <c r="A41" s="118">
        <f t="shared" ref="A41" si="12">A39+1</f>
        <v>17</v>
      </c>
      <c r="B41" s="217"/>
      <c r="C41" s="218"/>
      <c r="D41" s="218"/>
      <c r="E41" s="217"/>
      <c r="F41" s="218"/>
      <c r="G41" s="218"/>
      <c r="H41" s="119"/>
      <c r="I41" s="120"/>
      <c r="J41" s="120"/>
      <c r="K41" s="227"/>
      <c r="L41" s="228"/>
      <c r="M41" s="228"/>
      <c r="N41" s="116"/>
    </row>
    <row r="42" spans="1:14" ht="20" customHeight="1" x14ac:dyDescent="0.3">
      <c r="A42" s="118"/>
      <c r="B42" s="235" t="str">
        <f>B748</f>
        <v/>
      </c>
      <c r="C42" s="235"/>
      <c r="D42" s="235"/>
      <c r="E42" s="235"/>
      <c r="F42" s="235"/>
      <c r="G42" s="235"/>
      <c r="H42" s="235"/>
      <c r="I42" s="235"/>
      <c r="J42" s="235"/>
      <c r="K42" s="235"/>
      <c r="L42" s="235"/>
      <c r="M42" s="235"/>
      <c r="N42" s="116"/>
    </row>
    <row r="43" spans="1:14" ht="20" customHeight="1" x14ac:dyDescent="0.3">
      <c r="A43" s="118">
        <f t="shared" ref="A43" si="13">A41+1</f>
        <v>18</v>
      </c>
      <c r="B43" s="217"/>
      <c r="C43" s="218"/>
      <c r="D43" s="218"/>
      <c r="E43" s="217"/>
      <c r="F43" s="218"/>
      <c r="G43" s="218"/>
      <c r="H43" s="119"/>
      <c r="I43" s="120"/>
      <c r="J43" s="120"/>
      <c r="K43" s="227"/>
      <c r="L43" s="228"/>
      <c r="M43" s="228"/>
      <c r="N43" s="116"/>
    </row>
    <row r="44" spans="1:14" ht="20" customHeight="1" x14ac:dyDescent="0.3">
      <c r="A44" s="118"/>
      <c r="B44" s="235" t="str">
        <f>B750</f>
        <v/>
      </c>
      <c r="C44" s="235"/>
      <c r="D44" s="235"/>
      <c r="E44" s="235"/>
      <c r="F44" s="235"/>
      <c r="G44" s="235"/>
      <c r="H44" s="235"/>
      <c r="I44" s="235"/>
      <c r="J44" s="235"/>
      <c r="K44" s="235"/>
      <c r="L44" s="235"/>
      <c r="M44" s="235"/>
      <c r="N44" s="116"/>
    </row>
    <row r="45" spans="1:14" ht="20" customHeight="1" x14ac:dyDescent="0.3">
      <c r="A45" s="118">
        <f t="shared" ref="A45" si="14">A43+1</f>
        <v>19</v>
      </c>
      <c r="B45" s="217"/>
      <c r="C45" s="218"/>
      <c r="D45" s="218"/>
      <c r="E45" s="217"/>
      <c r="F45" s="218"/>
      <c r="G45" s="218"/>
      <c r="H45" s="119"/>
      <c r="I45" s="120"/>
      <c r="J45" s="120"/>
      <c r="K45" s="227"/>
      <c r="L45" s="228"/>
      <c r="M45" s="228"/>
      <c r="N45" s="116"/>
    </row>
    <row r="46" spans="1:14" ht="20" customHeight="1" x14ac:dyDescent="0.3">
      <c r="A46" s="118"/>
      <c r="B46" s="235" t="str">
        <f>B752</f>
        <v/>
      </c>
      <c r="C46" s="235"/>
      <c r="D46" s="235"/>
      <c r="E46" s="235"/>
      <c r="F46" s="235"/>
      <c r="G46" s="235"/>
      <c r="H46" s="235"/>
      <c r="I46" s="235"/>
      <c r="J46" s="235"/>
      <c r="K46" s="235"/>
      <c r="L46" s="235"/>
      <c r="M46" s="235"/>
      <c r="N46" s="116"/>
    </row>
    <row r="47" spans="1:14" ht="20" customHeight="1" x14ac:dyDescent="0.3">
      <c r="A47" s="118">
        <f t="shared" ref="A47" si="15">A45+1</f>
        <v>20</v>
      </c>
      <c r="B47" s="217"/>
      <c r="C47" s="218"/>
      <c r="D47" s="218"/>
      <c r="E47" s="217"/>
      <c r="F47" s="218"/>
      <c r="G47" s="218"/>
      <c r="H47" s="119"/>
      <c r="I47" s="120"/>
      <c r="J47" s="120"/>
      <c r="K47" s="227"/>
      <c r="L47" s="228"/>
      <c r="M47" s="228"/>
      <c r="N47" s="116"/>
    </row>
    <row r="48" spans="1:14" ht="20" customHeight="1" x14ac:dyDescent="0.3">
      <c r="A48" s="118"/>
      <c r="B48" s="235" t="str">
        <f>B754</f>
        <v/>
      </c>
      <c r="C48" s="235"/>
      <c r="D48" s="235"/>
      <c r="E48" s="235"/>
      <c r="F48" s="235"/>
      <c r="G48" s="235"/>
      <c r="H48" s="235"/>
      <c r="I48" s="235"/>
      <c r="J48" s="235"/>
      <c r="K48" s="235"/>
      <c r="L48" s="235"/>
      <c r="M48" s="235"/>
      <c r="N48" s="116"/>
    </row>
    <row r="49" spans="1:14" ht="20" customHeight="1" x14ac:dyDescent="0.3">
      <c r="A49" s="118">
        <f t="shared" ref="A49" si="16">A47+1</f>
        <v>21</v>
      </c>
      <c r="B49" s="217"/>
      <c r="C49" s="218"/>
      <c r="D49" s="218"/>
      <c r="E49" s="217"/>
      <c r="F49" s="218"/>
      <c r="G49" s="218"/>
      <c r="H49" s="119"/>
      <c r="I49" s="120"/>
      <c r="J49" s="120"/>
      <c r="K49" s="227"/>
      <c r="L49" s="228"/>
      <c r="M49" s="228"/>
      <c r="N49" s="116"/>
    </row>
    <row r="50" spans="1:14" ht="20" customHeight="1" x14ac:dyDescent="0.3">
      <c r="A50" s="118"/>
      <c r="B50" s="235" t="str">
        <f>B756</f>
        <v/>
      </c>
      <c r="C50" s="235"/>
      <c r="D50" s="235"/>
      <c r="E50" s="235"/>
      <c r="F50" s="235"/>
      <c r="G50" s="235"/>
      <c r="H50" s="235"/>
      <c r="I50" s="235"/>
      <c r="J50" s="235"/>
      <c r="K50" s="235"/>
      <c r="L50" s="235"/>
      <c r="M50" s="235"/>
      <c r="N50" s="116"/>
    </row>
    <row r="51" spans="1:14" ht="20" customHeight="1" x14ac:dyDescent="0.3">
      <c r="A51" s="118">
        <f t="shared" ref="A51" si="17">A49+1</f>
        <v>22</v>
      </c>
      <c r="B51" s="217"/>
      <c r="C51" s="218"/>
      <c r="D51" s="218"/>
      <c r="E51" s="217"/>
      <c r="F51" s="218"/>
      <c r="G51" s="218"/>
      <c r="H51" s="119"/>
      <c r="I51" s="120"/>
      <c r="J51" s="120"/>
      <c r="K51" s="227"/>
      <c r="L51" s="228"/>
      <c r="M51" s="228"/>
      <c r="N51" s="116"/>
    </row>
    <row r="52" spans="1:14" ht="20" customHeight="1" x14ac:dyDescent="0.3">
      <c r="A52" s="118"/>
      <c r="B52" s="235" t="str">
        <f>B758</f>
        <v/>
      </c>
      <c r="C52" s="235"/>
      <c r="D52" s="235"/>
      <c r="E52" s="235"/>
      <c r="F52" s="235"/>
      <c r="G52" s="235"/>
      <c r="H52" s="235"/>
      <c r="I52" s="235"/>
      <c r="J52" s="235"/>
      <c r="K52" s="235"/>
      <c r="L52" s="235"/>
      <c r="M52" s="235"/>
      <c r="N52" s="116"/>
    </row>
    <row r="53" spans="1:14" ht="20" customHeight="1" x14ac:dyDescent="0.3">
      <c r="A53" s="118">
        <f t="shared" ref="A53" si="18">A51+1</f>
        <v>23</v>
      </c>
      <c r="B53" s="217"/>
      <c r="C53" s="218"/>
      <c r="D53" s="218"/>
      <c r="E53" s="217"/>
      <c r="F53" s="218"/>
      <c r="G53" s="218"/>
      <c r="H53" s="119"/>
      <c r="I53" s="120"/>
      <c r="J53" s="120"/>
      <c r="K53" s="227"/>
      <c r="L53" s="228"/>
      <c r="M53" s="228"/>
      <c r="N53" s="116"/>
    </row>
    <row r="54" spans="1:14" ht="20" customHeight="1" x14ac:dyDescent="0.3">
      <c r="A54" s="118"/>
      <c r="B54" s="235" t="str">
        <f>B760</f>
        <v/>
      </c>
      <c r="C54" s="235"/>
      <c r="D54" s="235"/>
      <c r="E54" s="235"/>
      <c r="F54" s="235"/>
      <c r="G54" s="235"/>
      <c r="H54" s="235"/>
      <c r="I54" s="235"/>
      <c r="J54" s="235"/>
      <c r="K54" s="235"/>
      <c r="L54" s="235"/>
      <c r="M54" s="235"/>
      <c r="N54" s="116"/>
    </row>
    <row r="55" spans="1:14" ht="20" customHeight="1" x14ac:dyDescent="0.3">
      <c r="A55" s="118">
        <f t="shared" ref="A55" si="19">A53+1</f>
        <v>24</v>
      </c>
      <c r="B55" s="217"/>
      <c r="C55" s="218"/>
      <c r="D55" s="218"/>
      <c r="E55" s="217"/>
      <c r="F55" s="218"/>
      <c r="G55" s="218"/>
      <c r="H55" s="119"/>
      <c r="I55" s="120"/>
      <c r="J55" s="120"/>
      <c r="K55" s="227"/>
      <c r="L55" s="228"/>
      <c r="M55" s="228"/>
      <c r="N55" s="116"/>
    </row>
    <row r="56" spans="1:14" ht="20" customHeight="1" x14ac:dyDescent="0.3">
      <c r="A56" s="118"/>
      <c r="B56" s="235" t="str">
        <f>B762</f>
        <v/>
      </c>
      <c r="C56" s="235"/>
      <c r="D56" s="235"/>
      <c r="E56" s="235"/>
      <c r="F56" s="235"/>
      <c r="G56" s="235"/>
      <c r="H56" s="235"/>
      <c r="I56" s="235"/>
      <c r="J56" s="235"/>
      <c r="K56" s="235"/>
      <c r="L56" s="235"/>
      <c r="M56" s="235"/>
      <c r="N56" s="116"/>
    </row>
    <row r="57" spans="1:14" ht="20" customHeight="1" x14ac:dyDescent="0.3">
      <c r="A57" s="118">
        <f t="shared" ref="A57" si="20">A55+1</f>
        <v>25</v>
      </c>
      <c r="B57" s="217"/>
      <c r="C57" s="218"/>
      <c r="D57" s="218"/>
      <c r="E57" s="217"/>
      <c r="F57" s="218"/>
      <c r="G57" s="218"/>
      <c r="H57" s="119"/>
      <c r="I57" s="120"/>
      <c r="J57" s="120"/>
      <c r="K57" s="227"/>
      <c r="L57" s="228"/>
      <c r="M57" s="228"/>
      <c r="N57" s="116"/>
    </row>
    <row r="58" spans="1:14" ht="20" customHeight="1" x14ac:dyDescent="0.3">
      <c r="A58" s="118"/>
      <c r="B58" s="235" t="str">
        <f>B764</f>
        <v/>
      </c>
      <c r="C58" s="235"/>
      <c r="D58" s="235"/>
      <c r="E58" s="235"/>
      <c r="F58" s="235"/>
      <c r="G58" s="235"/>
      <c r="H58" s="235"/>
      <c r="I58" s="235"/>
      <c r="J58" s="235"/>
      <c r="K58" s="235"/>
      <c r="L58" s="235"/>
      <c r="M58" s="235"/>
      <c r="N58" s="116"/>
    </row>
    <row r="59" spans="1:14" ht="20" customHeight="1" x14ac:dyDescent="0.3">
      <c r="A59" s="118">
        <f t="shared" ref="A59" si="21">A57+1</f>
        <v>26</v>
      </c>
      <c r="B59" s="217"/>
      <c r="C59" s="218"/>
      <c r="D59" s="218"/>
      <c r="E59" s="217"/>
      <c r="F59" s="218"/>
      <c r="G59" s="218"/>
      <c r="H59" s="119"/>
      <c r="I59" s="120"/>
      <c r="J59" s="120"/>
      <c r="K59" s="227"/>
      <c r="L59" s="228"/>
      <c r="M59" s="228"/>
      <c r="N59" s="116"/>
    </row>
    <row r="60" spans="1:14" ht="20" customHeight="1" x14ac:dyDescent="0.3">
      <c r="A60" s="118"/>
      <c r="B60" s="235" t="str">
        <f>B766</f>
        <v/>
      </c>
      <c r="C60" s="235"/>
      <c r="D60" s="235"/>
      <c r="E60" s="235"/>
      <c r="F60" s="235"/>
      <c r="G60" s="235"/>
      <c r="H60" s="235"/>
      <c r="I60" s="235"/>
      <c r="J60" s="235"/>
      <c r="K60" s="235"/>
      <c r="L60" s="235"/>
      <c r="M60" s="235"/>
      <c r="N60" s="116"/>
    </row>
    <row r="61" spans="1:14" ht="20" customHeight="1" x14ac:dyDescent="0.3">
      <c r="A61" s="118">
        <f t="shared" ref="A61" si="22">A59+1</f>
        <v>27</v>
      </c>
      <c r="B61" s="217"/>
      <c r="C61" s="218"/>
      <c r="D61" s="218"/>
      <c r="E61" s="217"/>
      <c r="F61" s="218"/>
      <c r="G61" s="218"/>
      <c r="H61" s="119"/>
      <c r="I61" s="120"/>
      <c r="J61" s="120"/>
      <c r="K61" s="227"/>
      <c r="L61" s="228"/>
      <c r="M61" s="228"/>
      <c r="N61" s="116"/>
    </row>
    <row r="62" spans="1:14" ht="20" customHeight="1" x14ac:dyDescent="0.3">
      <c r="A62" s="118"/>
      <c r="B62" s="235" t="str">
        <f>B768</f>
        <v/>
      </c>
      <c r="C62" s="235"/>
      <c r="D62" s="235"/>
      <c r="E62" s="235"/>
      <c r="F62" s="235"/>
      <c r="G62" s="235"/>
      <c r="H62" s="235"/>
      <c r="I62" s="235"/>
      <c r="J62" s="235"/>
      <c r="K62" s="235"/>
      <c r="L62" s="235"/>
      <c r="M62" s="235"/>
      <c r="N62" s="116"/>
    </row>
    <row r="63" spans="1:14" ht="20" customHeight="1" x14ac:dyDescent="0.3">
      <c r="A63" s="118">
        <f t="shared" ref="A63" si="23">A61+1</f>
        <v>28</v>
      </c>
      <c r="B63" s="217"/>
      <c r="C63" s="218"/>
      <c r="D63" s="218"/>
      <c r="E63" s="217"/>
      <c r="F63" s="218"/>
      <c r="G63" s="218"/>
      <c r="H63" s="119"/>
      <c r="I63" s="120"/>
      <c r="J63" s="120"/>
      <c r="K63" s="227"/>
      <c r="L63" s="228"/>
      <c r="M63" s="228"/>
      <c r="N63" s="116"/>
    </row>
    <row r="64" spans="1:14" ht="20" customHeight="1" x14ac:dyDescent="0.3">
      <c r="A64" s="118"/>
      <c r="B64" s="235" t="str">
        <f>B770</f>
        <v/>
      </c>
      <c r="C64" s="235"/>
      <c r="D64" s="235"/>
      <c r="E64" s="235"/>
      <c r="F64" s="235"/>
      <c r="G64" s="235"/>
      <c r="H64" s="235"/>
      <c r="I64" s="235"/>
      <c r="J64" s="235"/>
      <c r="K64" s="235"/>
      <c r="L64" s="235"/>
      <c r="M64" s="235"/>
      <c r="N64" s="116"/>
    </row>
    <row r="65" ht="20" customHeight="1" x14ac:dyDescent="0.3"/>
    <row r="66" ht="20" customHeight="1" x14ac:dyDescent="0.3"/>
    <row r="67" ht="20" customHeight="1" x14ac:dyDescent="0.3"/>
    <row r="68" ht="20" customHeight="1" x14ac:dyDescent="0.3"/>
    <row r="69" ht="20" customHeight="1" x14ac:dyDescent="0.3"/>
    <row r="70" ht="20" customHeight="1" x14ac:dyDescent="0.3"/>
    <row r="71" ht="20" customHeight="1" x14ac:dyDescent="0.3"/>
    <row r="72" ht="20" customHeight="1" x14ac:dyDescent="0.3"/>
    <row r="73" ht="20" customHeight="1" x14ac:dyDescent="0.3"/>
    <row r="74" ht="20" customHeight="1" x14ac:dyDescent="0.3"/>
    <row r="75" ht="20" customHeight="1" x14ac:dyDescent="0.3"/>
    <row r="76" ht="20" customHeight="1" x14ac:dyDescent="0.3"/>
    <row r="77" ht="20" customHeight="1" x14ac:dyDescent="0.3"/>
    <row r="78" ht="20" customHeight="1" x14ac:dyDescent="0.3"/>
    <row r="79" ht="20" customHeight="1" x14ac:dyDescent="0.3"/>
    <row r="80" ht="20" customHeight="1" x14ac:dyDescent="0.3"/>
    <row r="81" ht="20" customHeight="1" x14ac:dyDescent="0.3"/>
    <row r="82" ht="20" customHeight="1" x14ac:dyDescent="0.3"/>
    <row r="83" ht="20" customHeight="1" x14ac:dyDescent="0.3"/>
    <row r="84" ht="20" customHeight="1" x14ac:dyDescent="0.3"/>
    <row r="85" ht="20" customHeight="1" x14ac:dyDescent="0.3"/>
    <row r="86" ht="20" customHeight="1" x14ac:dyDescent="0.3"/>
    <row r="87" ht="20" customHeight="1" x14ac:dyDescent="0.3"/>
    <row r="88" ht="20" customHeight="1" x14ac:dyDescent="0.3"/>
    <row r="89" ht="20" customHeight="1" x14ac:dyDescent="0.3"/>
    <row r="90" ht="20" customHeight="1" x14ac:dyDescent="0.3"/>
    <row r="91" ht="20" customHeight="1" x14ac:dyDescent="0.3"/>
    <row r="92" ht="20" customHeight="1" x14ac:dyDescent="0.3"/>
    <row r="93" ht="20" customHeight="1" x14ac:dyDescent="0.3"/>
    <row r="94" ht="20" customHeight="1" x14ac:dyDescent="0.3"/>
    <row r="95" ht="20" customHeight="1" x14ac:dyDescent="0.3"/>
    <row r="96" ht="20" customHeight="1" x14ac:dyDescent="0.3"/>
    <row r="97" ht="20" customHeight="1" x14ac:dyDescent="0.3"/>
    <row r="98" ht="20" customHeight="1" x14ac:dyDescent="0.3"/>
    <row r="99" ht="20" customHeight="1" x14ac:dyDescent="0.3"/>
    <row r="100" ht="20" customHeight="1" x14ac:dyDescent="0.3"/>
    <row r="101" ht="20" customHeight="1" x14ac:dyDescent="0.3"/>
    <row r="102" ht="20" customHeight="1" x14ac:dyDescent="0.3"/>
    <row r="103" ht="20" customHeight="1" x14ac:dyDescent="0.3"/>
    <row r="104" ht="20" customHeight="1" x14ac:dyDescent="0.3"/>
    <row r="105" ht="20" customHeight="1" x14ac:dyDescent="0.3"/>
    <row r="106" ht="20" customHeight="1" x14ac:dyDescent="0.3"/>
    <row r="107" ht="20" customHeight="1" x14ac:dyDescent="0.3"/>
    <row r="108" ht="20" customHeight="1" x14ac:dyDescent="0.3"/>
    <row r="109" ht="20" customHeight="1" x14ac:dyDescent="0.3"/>
    <row r="110" ht="20" customHeight="1" x14ac:dyDescent="0.3"/>
    <row r="111" ht="20" customHeight="1" x14ac:dyDescent="0.3"/>
    <row r="112" ht="20" customHeight="1" x14ac:dyDescent="0.3"/>
    <row r="113" ht="20" customHeight="1" x14ac:dyDescent="0.3"/>
    <row r="114" ht="20" customHeight="1" x14ac:dyDescent="0.3"/>
    <row r="115" ht="20" customHeight="1" x14ac:dyDescent="0.3"/>
    <row r="116" ht="20" customHeight="1" x14ac:dyDescent="0.3"/>
    <row r="117" ht="20" customHeight="1" x14ac:dyDescent="0.3"/>
    <row r="118" ht="20" customHeight="1" x14ac:dyDescent="0.3"/>
    <row r="119" ht="20" customHeight="1" x14ac:dyDescent="0.3"/>
    <row r="120" ht="20" customHeight="1" x14ac:dyDescent="0.3"/>
    <row r="121" ht="20" customHeight="1" x14ac:dyDescent="0.3"/>
    <row r="122" ht="20" customHeight="1" x14ac:dyDescent="0.3"/>
    <row r="123" ht="25" customHeight="1" x14ac:dyDescent="0.3"/>
    <row r="124" ht="25" customHeight="1" x14ac:dyDescent="0.3"/>
    <row r="125" ht="25" customHeight="1" x14ac:dyDescent="0.3"/>
    <row r="126" ht="25" customHeight="1" x14ac:dyDescent="0.3"/>
    <row r="127" ht="25" customHeight="1" x14ac:dyDescent="0.3"/>
    <row r="128" ht="25" customHeight="1" x14ac:dyDescent="0.3"/>
    <row r="129" ht="25" customHeight="1" x14ac:dyDescent="0.3"/>
    <row r="130" ht="25" customHeight="1" x14ac:dyDescent="0.3"/>
    <row r="131" ht="25" customHeight="1" x14ac:dyDescent="0.3"/>
    <row r="132" ht="25" customHeight="1" x14ac:dyDescent="0.3"/>
    <row r="133" ht="25" customHeight="1" x14ac:dyDescent="0.3"/>
    <row r="134" ht="25" customHeight="1" x14ac:dyDescent="0.3"/>
    <row r="135" ht="25" customHeight="1" x14ac:dyDescent="0.3"/>
    <row r="136" ht="25" customHeight="1" x14ac:dyDescent="0.3"/>
    <row r="137" ht="25" customHeight="1" x14ac:dyDescent="0.3"/>
    <row r="138" ht="25" customHeight="1" x14ac:dyDescent="0.3"/>
    <row r="139" ht="25" customHeight="1" x14ac:dyDescent="0.3"/>
    <row r="140" ht="25" customHeight="1" x14ac:dyDescent="0.3"/>
    <row r="141" ht="25" customHeight="1" x14ac:dyDescent="0.3"/>
    <row r="142" ht="25" customHeight="1" x14ac:dyDescent="0.3"/>
    <row r="143" ht="25" customHeight="1" x14ac:dyDescent="0.3"/>
    <row r="144" ht="25" customHeight="1" x14ac:dyDescent="0.3"/>
    <row r="145" ht="25" customHeight="1" x14ac:dyDescent="0.3"/>
    <row r="146" ht="25" customHeight="1" x14ac:dyDescent="0.3"/>
    <row r="147" ht="25" customHeight="1" x14ac:dyDescent="0.3"/>
    <row r="148" ht="25" customHeight="1" x14ac:dyDescent="0.3"/>
    <row r="149" ht="25" customHeight="1" x14ac:dyDescent="0.3"/>
    <row r="150" ht="25" customHeight="1" x14ac:dyDescent="0.3"/>
    <row r="151" ht="25" customHeight="1" x14ac:dyDescent="0.3"/>
    <row r="152" ht="25" customHeight="1" x14ac:dyDescent="0.3"/>
    <row r="153" ht="25" customHeight="1" x14ac:dyDescent="0.3"/>
    <row r="154" ht="25" customHeight="1" x14ac:dyDescent="0.3"/>
    <row r="155" ht="25" customHeight="1" x14ac:dyDescent="0.3"/>
    <row r="156" ht="25" customHeight="1" x14ac:dyDescent="0.3"/>
    <row r="157" ht="25" customHeight="1" x14ac:dyDescent="0.3"/>
    <row r="158" ht="25" customHeight="1" x14ac:dyDescent="0.3"/>
    <row r="159" ht="25" customHeight="1" x14ac:dyDescent="0.3"/>
    <row r="160" ht="25" customHeight="1" x14ac:dyDescent="0.3"/>
    <row r="161" ht="25" customHeight="1" x14ac:dyDescent="0.3"/>
    <row r="162" ht="25" customHeight="1" x14ac:dyDescent="0.3"/>
    <row r="163" ht="25" customHeight="1" x14ac:dyDescent="0.3"/>
    <row r="164" ht="25" customHeight="1" x14ac:dyDescent="0.3"/>
    <row r="165" ht="25" customHeight="1" x14ac:dyDescent="0.3"/>
    <row r="166" ht="25" customHeight="1" x14ac:dyDescent="0.3"/>
    <row r="167" ht="25" customHeight="1" x14ac:dyDescent="0.3"/>
    <row r="168" ht="25" customHeight="1" x14ac:dyDescent="0.3"/>
    <row r="169" ht="25" customHeight="1" x14ac:dyDescent="0.3"/>
    <row r="170" ht="25" customHeight="1" x14ac:dyDescent="0.3"/>
    <row r="171" ht="25" customHeight="1" x14ac:dyDescent="0.3"/>
    <row r="172" ht="25" customHeight="1" x14ac:dyDescent="0.3"/>
    <row r="173" ht="25" customHeight="1" x14ac:dyDescent="0.3"/>
    <row r="174" ht="25" customHeight="1" x14ac:dyDescent="0.3"/>
    <row r="175" ht="25" customHeight="1" x14ac:dyDescent="0.3"/>
    <row r="176" ht="25" customHeight="1" x14ac:dyDescent="0.3"/>
    <row r="177" ht="25" customHeight="1" x14ac:dyDescent="0.3"/>
    <row r="178" ht="25" customHeight="1" x14ac:dyDescent="0.3"/>
    <row r="179" ht="25" customHeight="1" x14ac:dyDescent="0.3"/>
    <row r="180" ht="25" customHeight="1" x14ac:dyDescent="0.3"/>
    <row r="181" ht="25" customHeight="1" x14ac:dyDescent="0.3"/>
    <row r="182" ht="25" customHeight="1" x14ac:dyDescent="0.3"/>
    <row r="183" ht="25" customHeight="1" x14ac:dyDescent="0.3"/>
    <row r="184" ht="25" customHeight="1" x14ac:dyDescent="0.3"/>
    <row r="185" ht="25" customHeight="1" x14ac:dyDescent="0.3"/>
    <row r="186" ht="25" customHeight="1" x14ac:dyDescent="0.3"/>
    <row r="187" ht="25" customHeight="1" x14ac:dyDescent="0.3"/>
    <row r="188" ht="25" customHeight="1" x14ac:dyDescent="0.3"/>
    <row r="189" ht="25" customHeight="1" x14ac:dyDescent="0.3"/>
    <row r="190" ht="25" customHeight="1" x14ac:dyDescent="0.3"/>
    <row r="191" ht="25" customHeight="1" x14ac:dyDescent="0.3"/>
    <row r="192" ht="25" customHeight="1" x14ac:dyDescent="0.3"/>
    <row r="193" ht="25" customHeight="1" x14ac:dyDescent="0.3"/>
    <row r="194" ht="25" customHeight="1" x14ac:dyDescent="0.3"/>
    <row r="195" ht="25" customHeight="1" x14ac:dyDescent="0.3"/>
    <row r="196" ht="25" customHeight="1" x14ac:dyDescent="0.3"/>
    <row r="197" ht="25" customHeight="1" x14ac:dyDescent="0.3"/>
    <row r="198" ht="25" customHeight="1" x14ac:dyDescent="0.3"/>
    <row r="199" ht="25" customHeight="1" x14ac:dyDescent="0.3"/>
    <row r="200" ht="25" customHeight="1" x14ac:dyDescent="0.3"/>
    <row r="201" ht="25" customHeight="1" x14ac:dyDescent="0.3"/>
    <row r="202" ht="25" customHeight="1" x14ac:dyDescent="0.3"/>
    <row r="203" ht="25" customHeight="1" x14ac:dyDescent="0.3"/>
    <row r="204" ht="25" customHeight="1" x14ac:dyDescent="0.3"/>
    <row r="205" ht="25" customHeight="1" x14ac:dyDescent="0.3"/>
    <row r="206" ht="25" customHeight="1" x14ac:dyDescent="0.3"/>
    <row r="207" ht="25" customHeight="1" x14ac:dyDescent="0.3"/>
    <row r="208" ht="25" customHeight="1" x14ac:dyDescent="0.3"/>
    <row r="209" ht="25" customHeight="1" x14ac:dyDescent="0.3"/>
    <row r="210" ht="25" customHeight="1" x14ac:dyDescent="0.3"/>
    <row r="211" ht="25" customHeight="1" x14ac:dyDescent="0.3"/>
    <row r="212" ht="25" customHeight="1" x14ac:dyDescent="0.3"/>
    <row r="213" ht="25" customHeight="1" x14ac:dyDescent="0.3"/>
    <row r="214" ht="25" customHeight="1" x14ac:dyDescent="0.3"/>
    <row r="215" ht="25" customHeight="1" x14ac:dyDescent="0.3"/>
    <row r="216" ht="25" customHeight="1" x14ac:dyDescent="0.3"/>
    <row r="217" ht="25" customHeight="1" x14ac:dyDescent="0.3"/>
    <row r="218" ht="25" customHeight="1" x14ac:dyDescent="0.3"/>
    <row r="219" ht="25" customHeight="1" x14ac:dyDescent="0.3"/>
    <row r="220" ht="25" customHeight="1" x14ac:dyDescent="0.3"/>
    <row r="221" ht="25" customHeight="1" x14ac:dyDescent="0.3"/>
    <row r="222" ht="25" customHeight="1" x14ac:dyDescent="0.3"/>
    <row r="223" ht="25" customHeight="1" x14ac:dyDescent="0.3"/>
    <row r="224" ht="25" customHeight="1" x14ac:dyDescent="0.3"/>
    <row r="225" ht="25" customHeight="1" x14ac:dyDescent="0.3"/>
    <row r="226" ht="25" customHeight="1" x14ac:dyDescent="0.3"/>
    <row r="227" ht="25" customHeight="1" x14ac:dyDescent="0.3"/>
    <row r="228" ht="25" customHeight="1" x14ac:dyDescent="0.3"/>
    <row r="229" ht="25" customHeight="1" x14ac:dyDescent="0.3"/>
    <row r="230" ht="25" customHeight="1" x14ac:dyDescent="0.3"/>
    <row r="231" ht="25" customHeight="1" x14ac:dyDescent="0.3"/>
    <row r="232" ht="25" customHeight="1" x14ac:dyDescent="0.3"/>
    <row r="233" ht="25" customHeight="1" x14ac:dyDescent="0.3"/>
    <row r="234" ht="25" customHeight="1" x14ac:dyDescent="0.3"/>
    <row r="235" ht="25" customHeight="1" x14ac:dyDescent="0.3"/>
    <row r="236" ht="25" customHeight="1" x14ac:dyDescent="0.3"/>
    <row r="237" ht="25" customHeight="1" x14ac:dyDescent="0.3"/>
    <row r="238" ht="25" customHeight="1" x14ac:dyDescent="0.3"/>
    <row r="239" ht="25" customHeight="1" x14ac:dyDescent="0.3"/>
    <row r="240" ht="25" customHeight="1" x14ac:dyDescent="0.3"/>
    <row r="241" ht="25" customHeight="1" x14ac:dyDescent="0.3"/>
    <row r="242" ht="25" customHeight="1" x14ac:dyDescent="0.3"/>
    <row r="701" spans="2:27" ht="14.5" hidden="1" thickTop="1" x14ac:dyDescent="0.3">
      <c r="B701" s="224"/>
      <c r="C701" s="224"/>
      <c r="D701" s="224"/>
      <c r="E701" s="224"/>
      <c r="F701" s="224"/>
      <c r="G701" s="224"/>
      <c r="H701" s="224"/>
      <c r="I701" s="224"/>
      <c r="J701" s="224"/>
      <c r="K701" s="224"/>
      <c r="L701" s="224"/>
      <c r="M701" s="224"/>
    </row>
    <row r="702" spans="2:27" hidden="1" x14ac:dyDescent="0.3"/>
    <row r="703" spans="2:27" hidden="1" x14ac:dyDescent="0.3"/>
    <row r="704" spans="2:27" hidden="1" x14ac:dyDescent="0.3">
      <c r="K704" s="226" t="str">
        <f>PR!C668</f>
        <v xml:space="preserve">Yes, this was helpful. </v>
      </c>
      <c r="L704" s="226"/>
      <c r="M704" s="226"/>
      <c r="N704" s="226"/>
      <c r="O704" s="226"/>
      <c r="P704" s="226"/>
      <c r="Q704" s="226" t="s">
        <v>411</v>
      </c>
      <c r="R704" s="226"/>
      <c r="S704" s="226"/>
      <c r="T704" s="226"/>
      <c r="U704" s="226"/>
      <c r="V704" s="226"/>
      <c r="AA704" s="226" t="s">
        <v>409</v>
      </c>
    </row>
    <row r="705" spans="1:27" hidden="1" x14ac:dyDescent="0.3">
      <c r="B705" s="67" t="str">
        <f>IF(B710=0,B706,B707)</f>
        <v>Use this space to track your Personally Responsive interactions.</v>
      </c>
      <c r="K705" s="226" t="str">
        <f>PR!C669</f>
        <v xml:space="preserve">Maybe, when I can find the time. </v>
      </c>
      <c r="L705" s="226"/>
      <c r="M705" s="226"/>
      <c r="N705" s="226"/>
      <c r="O705" s="226"/>
      <c r="P705" s="226"/>
      <c r="Q705" s="226" t="s">
        <v>412</v>
      </c>
      <c r="R705" s="226"/>
      <c r="S705" s="226"/>
      <c r="T705" s="226"/>
      <c r="U705" s="226"/>
      <c r="V705" s="226"/>
      <c r="AA705" s="226" t="s">
        <v>410</v>
      </c>
    </row>
    <row r="706" spans="1:27" hidden="1" x14ac:dyDescent="0.3">
      <c r="B706" s="67" t="s">
        <v>421</v>
      </c>
      <c r="K706" s="226" t="str">
        <f>PR!C670</f>
        <v xml:space="preserve">Unsure. Could use more info about this. </v>
      </c>
      <c r="L706" s="226"/>
      <c r="M706" s="226"/>
      <c r="N706" s="226"/>
      <c r="O706" s="226"/>
      <c r="P706" s="226"/>
      <c r="Q706" s="226" t="s">
        <v>414</v>
      </c>
      <c r="R706" s="226"/>
      <c r="S706" s="226"/>
      <c r="T706" s="226"/>
      <c r="U706" s="226"/>
      <c r="V706" s="226"/>
    </row>
    <row r="707" spans="1:27" hidden="1" x14ac:dyDescent="0.3">
      <c r="B707" s="67" t="str">
        <f>CONCATENATE(E707,F707,G707)</f>
        <v>Use this space to track your 0 Personally Responsive interactions.</v>
      </c>
      <c r="E707" s="67" t="s">
        <v>422</v>
      </c>
      <c r="F707" s="67">
        <f>B710</f>
        <v>0</v>
      </c>
      <c r="G707" s="67" t="s">
        <v>423</v>
      </c>
      <c r="K707" s="226" t="str">
        <f>PR!C671</f>
        <v xml:space="preserve">Not right now, but maybe later. </v>
      </c>
      <c r="L707" s="226"/>
      <c r="M707" s="226"/>
      <c r="N707" s="226"/>
      <c r="O707" s="226"/>
      <c r="P707" s="226"/>
      <c r="Q707" s="226" t="s">
        <v>415</v>
      </c>
      <c r="R707" s="226"/>
      <c r="S707" s="226"/>
      <c r="T707" s="226"/>
      <c r="U707" s="226"/>
      <c r="V707" s="226"/>
    </row>
    <row r="708" spans="1:27" hidden="1" x14ac:dyDescent="0.3">
      <c r="K708" s="226" t="str">
        <f>PR!C672</f>
        <v xml:space="preserve">No thank you. </v>
      </c>
      <c r="L708" s="226"/>
      <c r="M708" s="226"/>
      <c r="N708" s="226"/>
      <c r="O708" s="226"/>
      <c r="P708" s="226"/>
      <c r="Q708" s="226" t="s">
        <v>413</v>
      </c>
      <c r="R708" s="226"/>
      <c r="S708" s="226"/>
      <c r="T708" s="226"/>
      <c r="U708" s="226"/>
      <c r="V708" s="226"/>
    </row>
    <row r="709" spans="1:27" hidden="1" x14ac:dyDescent="0.3">
      <c r="K709" s="226"/>
      <c r="Q709" s="226" t="s">
        <v>416</v>
      </c>
    </row>
    <row r="710" spans="1:27" hidden="1" x14ac:dyDescent="0.3">
      <c r="B710" s="238">
        <f>SUM(F712:F769)</f>
        <v>0</v>
      </c>
    </row>
    <row r="711" spans="1:27" hidden="1" x14ac:dyDescent="0.3">
      <c r="I711" s="229">
        <f ca="1">TODAY()</f>
        <v>45410</v>
      </c>
      <c r="J711" s="229"/>
    </row>
    <row r="712" spans="1:27" hidden="1" x14ac:dyDescent="0.3">
      <c r="A712" s="231">
        <f>A6</f>
        <v>1</v>
      </c>
      <c r="B712" s="231">
        <f>B6</f>
        <v>0</v>
      </c>
      <c r="C712" s="231"/>
      <c r="D712" s="231"/>
      <c r="E712" s="231">
        <f>E6</f>
        <v>0</v>
      </c>
      <c r="F712" s="237">
        <f>IF(E712=0,0,1)</f>
        <v>0</v>
      </c>
      <c r="G712" s="231"/>
      <c r="H712" s="231">
        <f>H6</f>
        <v>0</v>
      </c>
      <c r="I712" s="231">
        <f>I6</f>
        <v>0</v>
      </c>
      <c r="J712" s="231">
        <f>J6</f>
        <v>0</v>
      </c>
      <c r="K712" s="232">
        <f>K6</f>
        <v>0</v>
      </c>
      <c r="L712" s="232"/>
      <c r="M712" s="232"/>
      <c r="O712" s="230">
        <f>IF(I712=0,0,$I$711-I712)</f>
        <v>0</v>
      </c>
      <c r="P712" s="230">
        <f>IF(J712=0,0,$I$711-J712)</f>
        <v>0</v>
      </c>
      <c r="Q712" s="1" t="s">
        <v>417</v>
      </c>
      <c r="R712" s="1" t="str">
        <f>IF(AND(P712=0,O712&gt;0),O712,IF(AND(O712&gt;0,P712&gt;0),P712,IF(AND(O712=0,P712=0),"")))</f>
        <v/>
      </c>
      <c r="S712" s="1" t="str">
        <f>IF(AND(O712&gt;0,P712=0)," days since you messaged ",IF(P712&gt;0," days since you heard from ",IF(AND(O712=0,P712=0)," You have not yet heard from ")))</f>
        <v xml:space="preserve"> You have not yet heard from </v>
      </c>
      <c r="T712" s="1" t="str">
        <f>IF(E712=0,"the recipient",E712)</f>
        <v>the recipient</v>
      </c>
      <c r="U712" s="1" t="s">
        <v>418</v>
      </c>
      <c r="V712" s="1" t="str">
        <f>IF(K712=$K$704,$Q$704,IF(K712=$K$705,$Q$705,IF(K712=$K$706,$Q$706,IF(K712=$K$707,$Q$707,IF(K712=$K$708,$Q$708,IF(K712=0,Q$709))))))</f>
        <v xml:space="preserve"> might be interested in an ongoing need-responsive dialogue. </v>
      </c>
      <c r="W712" s="236" t="s">
        <v>158</v>
      </c>
    </row>
    <row r="713" spans="1:27" hidden="1" x14ac:dyDescent="0.3">
      <c r="A713" s="226"/>
      <c r="B713" s="234" t="str">
        <f>IF(B712=0,"",D713)</f>
        <v/>
      </c>
      <c r="C713" s="234"/>
      <c r="D713" s="51" t="str">
        <f>IF(AND(H712=0,I712=0),P713,G713)</f>
        <v>Consider inviting the recipient to an ongoing need-responsie dialogue.</v>
      </c>
      <c r="F713" s="226"/>
      <c r="G713" s="234" t="str">
        <f>CONCATENATE(Q712,R712,S712,T712,U712,T712,V712)</f>
        <v xml:space="preserve">It has been  You have not yet heard from the recipient. Perhaps the recipient might be interested in an ongoing need-responsive dialogue. </v>
      </c>
      <c r="H713" s="51"/>
      <c r="I713" s="51"/>
      <c r="J713" s="51"/>
      <c r="K713" s="51"/>
      <c r="L713" s="51"/>
      <c r="M713" s="51"/>
      <c r="N713" s="51"/>
      <c r="O713" s="61" t="s">
        <v>158</v>
      </c>
      <c r="P713" s="234" t="str">
        <f>CONCATENATE(R713,S713,T713)</f>
        <v>Consider inviting the recipient to an ongoing need-responsie dialogue.</v>
      </c>
      <c r="Q713" s="61" t="s">
        <v>158</v>
      </c>
      <c r="R713" s="51" t="s">
        <v>419</v>
      </c>
      <c r="S713" s="51" t="str">
        <f>IF(E712=0,"the recipient",E712)</f>
        <v>the recipient</v>
      </c>
      <c r="T713" s="51" t="s">
        <v>420</v>
      </c>
      <c r="U713" s="51"/>
      <c r="V713" s="51"/>
    </row>
    <row r="714" spans="1:27" hidden="1" x14ac:dyDescent="0.3">
      <c r="A714" s="231">
        <f>A8</f>
        <v>2</v>
      </c>
      <c r="B714" s="231">
        <f>B8</f>
        <v>0</v>
      </c>
      <c r="C714" s="231"/>
      <c r="D714" s="231"/>
      <c r="E714" s="231">
        <f>E8</f>
        <v>0</v>
      </c>
      <c r="F714" s="237">
        <f>IF(E714=0,0,1)</f>
        <v>0</v>
      </c>
      <c r="G714" s="231"/>
      <c r="H714" s="231">
        <f>H8</f>
        <v>0</v>
      </c>
      <c r="I714" s="231">
        <f>I8</f>
        <v>0</v>
      </c>
      <c r="J714" s="231">
        <f>J8</f>
        <v>0</v>
      </c>
      <c r="K714" s="232">
        <f>K8</f>
        <v>0</v>
      </c>
      <c r="L714" s="232"/>
      <c r="M714" s="232"/>
      <c r="O714" s="230">
        <f>IF(I714=0,0,$I$711-I714)</f>
        <v>0</v>
      </c>
      <c r="P714" s="230">
        <f>IF(J714=0,0,$I$711-J714)</f>
        <v>0</v>
      </c>
      <c r="Q714" s="1" t="s">
        <v>417</v>
      </c>
      <c r="R714" s="1" t="str">
        <f>IF(AND(P714=0,O714&gt;0),O714,IF(AND(O714&gt;0,P714&gt;0),P714,IF(AND(O714=0,P714=0),"")))</f>
        <v/>
      </c>
      <c r="S714" s="1" t="str">
        <f>IF(AND(O714&gt;0,P714=0)," days since you messaged ",IF(P714&gt;0," days since you heard from ",IF(AND(O714=0,P714=0)," You have not yet heard from ")))</f>
        <v xml:space="preserve"> You have not yet heard from </v>
      </c>
      <c r="T714" s="1" t="str">
        <f>IF(E714=0,"the recipient",E714)</f>
        <v>the recipient</v>
      </c>
      <c r="U714" s="1" t="s">
        <v>418</v>
      </c>
      <c r="V714" s="1" t="str">
        <f>IF(K714=$K$704,$Q$704,IF(K714=$K$705,$Q$705,IF(K714=$K$706,$Q$706,IF(K714=$K$707,$Q$707,IF(K714=$K$708,$Q$708,IF(K714=0,Q$709))))))</f>
        <v xml:space="preserve"> might be interested in an ongoing need-responsive dialogue. </v>
      </c>
      <c r="W714" s="236" t="s">
        <v>158</v>
      </c>
    </row>
    <row r="715" spans="1:27" hidden="1" x14ac:dyDescent="0.3">
      <c r="A715" s="226"/>
      <c r="B715" s="234" t="str">
        <f>IF(B714=0,"",D715)</f>
        <v/>
      </c>
      <c r="C715" s="234"/>
      <c r="D715" s="51" t="str">
        <f>IF(AND(H714=0,I714=0),P715,G715)</f>
        <v>Consider inviting the recipient to an ongoing need-responsie dialogue.</v>
      </c>
      <c r="F715" s="226"/>
      <c r="G715" s="234" t="str">
        <f>CONCATENATE(Q714,R714,S714,T714,U714,T714,V714)</f>
        <v xml:space="preserve">It has been  You have not yet heard from the recipient. Perhaps the recipient might be interested in an ongoing need-responsive dialogue. </v>
      </c>
      <c r="H715" s="51"/>
      <c r="I715" s="51"/>
      <c r="J715" s="51"/>
      <c r="K715" s="51"/>
      <c r="L715" s="51"/>
      <c r="M715" s="51"/>
      <c r="P715" s="234" t="str">
        <f>CONCATENATE(R715,S715,T715)</f>
        <v>Consider inviting the recipient to an ongoing need-responsie dialogue.</v>
      </c>
      <c r="Q715" s="61" t="s">
        <v>158</v>
      </c>
      <c r="R715" s="51" t="s">
        <v>419</v>
      </c>
      <c r="S715" s="51" t="str">
        <f>IF(E714=0,"the recipient",E714)</f>
        <v>the recipient</v>
      </c>
      <c r="T715" s="51" t="s">
        <v>420</v>
      </c>
      <c r="U715" s="51"/>
      <c r="V715" s="51"/>
    </row>
    <row r="716" spans="1:27" hidden="1" x14ac:dyDescent="0.3">
      <c r="A716" s="231">
        <f>A10</f>
        <v>3</v>
      </c>
      <c r="B716" s="231">
        <f>B10</f>
        <v>0</v>
      </c>
      <c r="C716" s="231"/>
      <c r="D716" s="231"/>
      <c r="E716" s="231">
        <f>E10</f>
        <v>0</v>
      </c>
      <c r="F716" s="237">
        <f>IF(E716=0,0,1)</f>
        <v>0</v>
      </c>
      <c r="G716" s="231"/>
      <c r="H716" s="231">
        <f>H10</f>
        <v>0</v>
      </c>
      <c r="I716" s="231">
        <f>I10</f>
        <v>0</v>
      </c>
      <c r="J716" s="231">
        <f>J10</f>
        <v>0</v>
      </c>
      <c r="K716" s="232">
        <f>K10</f>
        <v>0</v>
      </c>
      <c r="L716" s="232"/>
      <c r="M716" s="232"/>
      <c r="O716" s="230">
        <f>IF(I716=0,0,$I$711-I716)</f>
        <v>0</v>
      </c>
      <c r="P716" s="230">
        <f>IF(J716=0,0,$I$711-J716)</f>
        <v>0</v>
      </c>
      <c r="Q716" s="1" t="s">
        <v>417</v>
      </c>
      <c r="R716" s="1" t="str">
        <f>IF(AND(P716=0,O716&gt;0),O716,IF(AND(O716&gt;0,P716&gt;0),P716,IF(AND(O716=0,P716=0),"")))</f>
        <v/>
      </c>
      <c r="S716" s="1" t="str">
        <f>IF(AND(O716&gt;0,P716=0)," days since you messaged ",IF(P716&gt;0," days since you heard from ",IF(AND(O716=0,P716=0)," You have not yet heard from ")))</f>
        <v xml:space="preserve"> You have not yet heard from </v>
      </c>
      <c r="T716" s="1" t="str">
        <f>IF(E716=0,"the recipient",E716)</f>
        <v>the recipient</v>
      </c>
      <c r="U716" s="1" t="s">
        <v>418</v>
      </c>
      <c r="V716" s="1" t="str">
        <f>IF(K716=$K$704,$Q$704,IF(K716=$K$705,$Q$705,IF(K716=$K$706,$Q$706,IF(K716=$K$707,$Q$707,IF(K716=$K$708,$Q$708,IF(K716=0,Q$709))))))</f>
        <v xml:space="preserve"> might be interested in an ongoing need-responsive dialogue. </v>
      </c>
      <c r="W716" s="236" t="s">
        <v>158</v>
      </c>
    </row>
    <row r="717" spans="1:27" hidden="1" x14ac:dyDescent="0.3">
      <c r="A717" s="226"/>
      <c r="B717" s="234" t="str">
        <f>IF(B716=0,"",D717)</f>
        <v/>
      </c>
      <c r="C717" s="234"/>
      <c r="D717" s="51" t="str">
        <f>IF(AND(H716=0,I716=0),P717,G717)</f>
        <v>Consider inviting the recipient to an ongoing need-responsie dialogue.</v>
      </c>
      <c r="F717" s="226"/>
      <c r="G717" s="234" t="str">
        <f>CONCATENATE(Q716,R716,S716,T716,U716,T716,V716)</f>
        <v xml:space="preserve">It has been  You have not yet heard from the recipient. Perhaps the recipient might be interested in an ongoing need-responsive dialogue. </v>
      </c>
      <c r="H717" s="51"/>
      <c r="I717" s="51"/>
      <c r="J717" s="51"/>
      <c r="K717" s="51"/>
      <c r="L717" s="51"/>
      <c r="M717" s="51"/>
      <c r="P717" s="234" t="str">
        <f>CONCATENATE(R717,S717,T717)</f>
        <v>Consider inviting the recipient to an ongoing need-responsie dialogue.</v>
      </c>
      <c r="Q717" s="61" t="s">
        <v>158</v>
      </c>
      <c r="R717" s="51" t="s">
        <v>419</v>
      </c>
      <c r="S717" s="51" t="str">
        <f>IF(E716=0,"the recipient",E716)</f>
        <v>the recipient</v>
      </c>
      <c r="T717" s="51" t="s">
        <v>420</v>
      </c>
      <c r="U717" s="51"/>
      <c r="V717" s="51"/>
    </row>
    <row r="718" spans="1:27" hidden="1" x14ac:dyDescent="0.3">
      <c r="A718" s="231">
        <f>A12</f>
        <v>4</v>
      </c>
      <c r="B718" s="231">
        <f>B12</f>
        <v>0</v>
      </c>
      <c r="C718" s="231"/>
      <c r="D718" s="231"/>
      <c r="E718" s="231">
        <f>E12</f>
        <v>0</v>
      </c>
      <c r="F718" s="237">
        <f>IF(E718=0,0,1)</f>
        <v>0</v>
      </c>
      <c r="G718" s="231"/>
      <c r="H718" s="231">
        <f>H12</f>
        <v>0</v>
      </c>
      <c r="I718" s="231">
        <f>I12</f>
        <v>0</v>
      </c>
      <c r="J718" s="231">
        <f>J12</f>
        <v>0</v>
      </c>
      <c r="K718" s="232">
        <f>K12</f>
        <v>0</v>
      </c>
      <c r="L718" s="232"/>
      <c r="M718" s="232"/>
      <c r="O718" s="230">
        <f>IF(I718=0,0,$I$711-I718)</f>
        <v>0</v>
      </c>
      <c r="P718" s="230">
        <f>IF(J718=0,0,$I$711-J718)</f>
        <v>0</v>
      </c>
      <c r="Q718" s="1" t="s">
        <v>417</v>
      </c>
      <c r="R718" s="1" t="str">
        <f>IF(AND(P718=0,O718&gt;0),O718,IF(AND(O718&gt;0,P718&gt;0),P718,IF(AND(O718=0,P718=0),"")))</f>
        <v/>
      </c>
      <c r="S718" s="1" t="str">
        <f>IF(AND(O718&gt;0,P718=0)," days since you messaged ",IF(P718&gt;0," days since you heard from ",IF(AND(O718=0,P718=0)," You have not yet heard from ")))</f>
        <v xml:space="preserve"> You have not yet heard from </v>
      </c>
      <c r="T718" s="1" t="str">
        <f>IF(E718=0,"the recipient",E718)</f>
        <v>the recipient</v>
      </c>
      <c r="U718" s="1" t="s">
        <v>418</v>
      </c>
      <c r="V718" s="1" t="str">
        <f>IF(K718=$K$704,$Q$704,IF(K718=$K$705,$Q$705,IF(K718=$K$706,$Q$706,IF(K718=$K$707,$Q$707,IF(K718=$K$708,$Q$708,IF(K718=0,Q$709))))))</f>
        <v xml:space="preserve"> might be interested in an ongoing need-responsive dialogue. </v>
      </c>
      <c r="W718" s="236" t="s">
        <v>158</v>
      </c>
    </row>
    <row r="719" spans="1:27" hidden="1" x14ac:dyDescent="0.3">
      <c r="A719" s="226"/>
      <c r="B719" s="234" t="str">
        <f>IF(B718=0,"",D719)</f>
        <v/>
      </c>
      <c r="C719" s="234"/>
      <c r="D719" s="51" t="str">
        <f>IF(AND(H718=0,I718=0),P719,G719)</f>
        <v>Consider inviting the recipient to an ongoing need-responsie dialogue.</v>
      </c>
      <c r="F719" s="226"/>
      <c r="G719" s="234" t="str">
        <f>CONCATENATE(Q718,R718,S718,T718,U718,T718,V718)</f>
        <v xml:space="preserve">It has been  You have not yet heard from the recipient. Perhaps the recipient might be interested in an ongoing need-responsive dialogue. </v>
      </c>
      <c r="H719" s="51"/>
      <c r="I719" s="51"/>
      <c r="J719" s="51"/>
      <c r="K719" s="51"/>
      <c r="L719" s="51"/>
      <c r="M719" s="51"/>
      <c r="P719" s="234" t="str">
        <f>CONCATENATE(R719,S719,T719)</f>
        <v>Consider inviting the recipient to an ongoing need-responsie dialogue.</v>
      </c>
      <c r="Q719" s="61" t="s">
        <v>158</v>
      </c>
      <c r="R719" s="51" t="s">
        <v>419</v>
      </c>
      <c r="S719" s="51" t="str">
        <f>IF(E718=0,"the recipient",E718)</f>
        <v>the recipient</v>
      </c>
      <c r="T719" s="51" t="s">
        <v>420</v>
      </c>
      <c r="U719" s="51"/>
      <c r="V719" s="51"/>
    </row>
    <row r="720" spans="1:27" hidden="1" x14ac:dyDescent="0.3">
      <c r="A720" s="231">
        <f>A14</f>
        <v>5</v>
      </c>
      <c r="B720" s="231">
        <f>B14</f>
        <v>0</v>
      </c>
      <c r="C720" s="231"/>
      <c r="D720" s="231"/>
      <c r="E720" s="231">
        <f>E14</f>
        <v>0</v>
      </c>
      <c r="F720" s="237">
        <f>IF(E720=0,0,1)</f>
        <v>0</v>
      </c>
      <c r="G720" s="231"/>
      <c r="H720" s="231">
        <f>H14</f>
        <v>0</v>
      </c>
      <c r="I720" s="231">
        <f>I14</f>
        <v>0</v>
      </c>
      <c r="J720" s="231">
        <f>J14</f>
        <v>0</v>
      </c>
      <c r="K720" s="232">
        <f>K14</f>
        <v>0</v>
      </c>
      <c r="L720" s="232"/>
      <c r="M720" s="232"/>
      <c r="O720" s="230">
        <f>IF(I720=0,0,$I$711-I720)</f>
        <v>0</v>
      </c>
      <c r="P720" s="230">
        <f>IF(J720=0,0,$I$711-J720)</f>
        <v>0</v>
      </c>
      <c r="Q720" s="1" t="s">
        <v>417</v>
      </c>
      <c r="R720" s="1" t="str">
        <f>IF(AND(P720=0,O720&gt;0),O720,IF(AND(O720&gt;0,P720&gt;0),P720,IF(AND(O720=0,P720=0),"")))</f>
        <v/>
      </c>
      <c r="S720" s="1" t="str">
        <f>IF(AND(O720&gt;0,P720=0)," days since you messaged ",IF(P720&gt;0," days since you heard from ",IF(AND(O720=0,P720=0)," You have not yet heard from ")))</f>
        <v xml:space="preserve"> You have not yet heard from </v>
      </c>
      <c r="T720" s="1" t="str">
        <f>IF(E720=0,"the recipient",E720)</f>
        <v>the recipient</v>
      </c>
      <c r="U720" s="1" t="s">
        <v>418</v>
      </c>
      <c r="V720" s="1" t="str">
        <f>IF(K720=$K$704,$Q$704,IF(K720=$K$705,$Q$705,IF(K720=$K$706,$Q$706,IF(K720=$K$707,$Q$707,IF(K720=$K$708,$Q$708,IF(K720=0,Q$709))))))</f>
        <v xml:space="preserve"> might be interested in an ongoing need-responsive dialogue. </v>
      </c>
      <c r="W720" s="236" t="s">
        <v>158</v>
      </c>
    </row>
    <row r="721" spans="1:23" hidden="1" x14ac:dyDescent="0.3">
      <c r="A721" s="226"/>
      <c r="B721" s="234" t="str">
        <f>IF(B720=0,"",D721)</f>
        <v/>
      </c>
      <c r="C721" s="234"/>
      <c r="D721" s="51" t="str">
        <f>IF(AND(H720=0,I720=0),P721,G721)</f>
        <v>Consider inviting the recipient to an ongoing need-responsie dialogue.</v>
      </c>
      <c r="F721" s="226"/>
      <c r="G721" s="234" t="str">
        <f>CONCATENATE(Q720,R720,S720,T720,U720,T720,V720)</f>
        <v xml:space="preserve">It has been  You have not yet heard from the recipient. Perhaps the recipient might be interested in an ongoing need-responsive dialogue. </v>
      </c>
      <c r="H721" s="51"/>
      <c r="I721" s="51"/>
      <c r="J721" s="51"/>
      <c r="K721" s="51"/>
      <c r="L721" s="51"/>
      <c r="M721" s="51"/>
      <c r="P721" s="234" t="str">
        <f>CONCATENATE(R721,S721,T721)</f>
        <v>Consider inviting the recipient to an ongoing need-responsie dialogue.</v>
      </c>
      <c r="Q721" s="61" t="s">
        <v>158</v>
      </c>
      <c r="R721" s="51" t="s">
        <v>419</v>
      </c>
      <c r="S721" s="51" t="str">
        <f>IF(E720=0,"the recipient",E720)</f>
        <v>the recipient</v>
      </c>
      <c r="T721" s="51" t="s">
        <v>420</v>
      </c>
      <c r="U721" s="51"/>
      <c r="V721" s="51"/>
    </row>
    <row r="722" spans="1:23" hidden="1" x14ac:dyDescent="0.3">
      <c r="A722" s="231">
        <f>A16</f>
        <v>6</v>
      </c>
      <c r="B722" s="231">
        <f>B16</f>
        <v>0</v>
      </c>
      <c r="C722" s="231"/>
      <c r="D722" s="231"/>
      <c r="E722" s="231">
        <f>E16</f>
        <v>0</v>
      </c>
      <c r="F722" s="237">
        <f>IF(E722=0,0,1)</f>
        <v>0</v>
      </c>
      <c r="G722" s="231"/>
      <c r="H722" s="231">
        <f>H16</f>
        <v>0</v>
      </c>
      <c r="I722" s="231">
        <f>I16</f>
        <v>0</v>
      </c>
      <c r="J722" s="231">
        <f>J16</f>
        <v>0</v>
      </c>
      <c r="K722" s="232">
        <f>K16</f>
        <v>0</v>
      </c>
      <c r="L722" s="232"/>
      <c r="M722" s="232"/>
      <c r="O722" s="230">
        <f>IF(I722=0,0,$I$711-I722)</f>
        <v>0</v>
      </c>
      <c r="P722" s="230">
        <f>IF(J722=0,0,$I$711-J722)</f>
        <v>0</v>
      </c>
      <c r="Q722" s="1" t="s">
        <v>417</v>
      </c>
      <c r="R722" s="1" t="str">
        <f>IF(AND(P722=0,O722&gt;0),O722,IF(AND(O722&gt;0,P722&gt;0),P722,IF(AND(O722=0,P722=0),"")))</f>
        <v/>
      </c>
      <c r="S722" s="1" t="str">
        <f>IF(AND(O722&gt;0,P722=0)," days since you messaged ",IF(P722&gt;0," days since you heard from ",IF(AND(O722=0,P722=0)," You have not yet heard from ")))</f>
        <v xml:space="preserve"> You have not yet heard from </v>
      </c>
      <c r="T722" s="1" t="str">
        <f>IF(E722=0,"the recipient",E722)</f>
        <v>the recipient</v>
      </c>
      <c r="U722" s="1" t="s">
        <v>418</v>
      </c>
      <c r="V722" s="1" t="str">
        <f>IF(K722=$K$704,$Q$704,IF(K722=$K$705,$Q$705,IF(K722=$K$706,$Q$706,IF(K722=$K$707,$Q$707,IF(K722=$K$708,$Q$708,IF(K722=0,Q$709))))))</f>
        <v xml:space="preserve"> might be interested in an ongoing need-responsive dialogue. </v>
      </c>
      <c r="W722" s="236" t="s">
        <v>158</v>
      </c>
    </row>
    <row r="723" spans="1:23" hidden="1" x14ac:dyDescent="0.3">
      <c r="A723" s="226"/>
      <c r="B723" s="234" t="str">
        <f>IF(B722=0,"",D723)</f>
        <v/>
      </c>
      <c r="C723" s="234"/>
      <c r="D723" s="51" t="str">
        <f>IF(AND(H722=0,I722=0),P723,G723)</f>
        <v>Consider inviting the recipient to an ongoing need-responsie dialogue.</v>
      </c>
      <c r="F723" s="226"/>
      <c r="G723" s="234" t="str">
        <f>CONCATENATE(Q722,R722,S722,T722,U722,T722,V722)</f>
        <v xml:space="preserve">It has been  You have not yet heard from the recipient. Perhaps the recipient might be interested in an ongoing need-responsive dialogue. </v>
      </c>
      <c r="H723" s="51"/>
      <c r="I723" s="51"/>
      <c r="J723" s="51"/>
      <c r="K723" s="51"/>
      <c r="L723" s="51"/>
      <c r="M723" s="51"/>
      <c r="P723" s="234" t="str">
        <f>CONCATENATE(R723,S723,T723)</f>
        <v>Consider inviting the recipient to an ongoing need-responsie dialogue.</v>
      </c>
      <c r="Q723" s="61" t="s">
        <v>158</v>
      </c>
      <c r="R723" s="51" t="s">
        <v>419</v>
      </c>
      <c r="S723" s="51" t="str">
        <f>IF(E722=0,"the recipient",E722)</f>
        <v>the recipient</v>
      </c>
      <c r="T723" s="51" t="s">
        <v>420</v>
      </c>
      <c r="U723" s="51"/>
      <c r="V723" s="51"/>
    </row>
    <row r="724" spans="1:23" hidden="1" x14ac:dyDescent="0.3">
      <c r="A724" s="231">
        <f>A18</f>
        <v>7</v>
      </c>
      <c r="B724" s="231">
        <f>B18</f>
        <v>0</v>
      </c>
      <c r="C724" s="231"/>
      <c r="D724" s="231"/>
      <c r="E724" s="231">
        <f>E18</f>
        <v>0</v>
      </c>
      <c r="F724" s="237">
        <f>IF(E724=0,0,1)</f>
        <v>0</v>
      </c>
      <c r="G724" s="231"/>
      <c r="H724" s="231">
        <f>H18</f>
        <v>0</v>
      </c>
      <c r="I724" s="231">
        <f>I18</f>
        <v>0</v>
      </c>
      <c r="J724" s="231">
        <f>J18</f>
        <v>0</v>
      </c>
      <c r="K724" s="232">
        <f>K18</f>
        <v>0</v>
      </c>
      <c r="L724" s="232"/>
      <c r="M724" s="232"/>
      <c r="O724" s="230">
        <f>IF(I724=0,0,$I$711-I724)</f>
        <v>0</v>
      </c>
      <c r="P724" s="230">
        <f>IF(J724=0,0,$I$711-J724)</f>
        <v>0</v>
      </c>
      <c r="Q724" s="1" t="s">
        <v>417</v>
      </c>
      <c r="R724" s="1" t="str">
        <f>IF(AND(P724=0,O724&gt;0),O724,IF(AND(O724&gt;0,P724&gt;0),P724,IF(AND(O724=0,P724=0),"")))</f>
        <v/>
      </c>
      <c r="S724" s="1" t="str">
        <f>IF(AND(O724&gt;0,P724=0)," days since you messaged ",IF(P724&gt;0," days since you heard from ",IF(AND(O724=0,P724=0)," You have not yet heard from ")))</f>
        <v xml:space="preserve"> You have not yet heard from </v>
      </c>
      <c r="T724" s="1" t="str">
        <f>IF(E724=0,"the recipient",E724)</f>
        <v>the recipient</v>
      </c>
      <c r="U724" s="1" t="s">
        <v>418</v>
      </c>
      <c r="V724" s="1" t="str">
        <f>IF(K724=$K$704,$Q$704,IF(K724=$K$705,$Q$705,IF(K724=$K$706,$Q$706,IF(K724=$K$707,$Q$707,IF(K724=$K$708,$Q$708,IF(K724=0,Q$709))))))</f>
        <v xml:space="preserve"> might be interested in an ongoing need-responsive dialogue. </v>
      </c>
      <c r="W724" s="236" t="s">
        <v>158</v>
      </c>
    </row>
    <row r="725" spans="1:23" hidden="1" x14ac:dyDescent="0.3">
      <c r="A725" s="226"/>
      <c r="B725" s="234" t="str">
        <f>IF(B724=0,"",D725)</f>
        <v/>
      </c>
      <c r="C725" s="234"/>
      <c r="D725" s="51" t="str">
        <f>IF(AND(H724=0,I724=0),P725,G725)</f>
        <v>Consider inviting the recipient to an ongoing need-responsie dialogue.</v>
      </c>
      <c r="F725" s="226"/>
      <c r="G725" s="234" t="str">
        <f>CONCATENATE(Q724,R724,S724,T724,U724,T724,V724)</f>
        <v xml:space="preserve">It has been  You have not yet heard from the recipient. Perhaps the recipient might be interested in an ongoing need-responsive dialogue. </v>
      </c>
      <c r="H725" s="51"/>
      <c r="I725" s="51"/>
      <c r="J725" s="51"/>
      <c r="K725" s="51"/>
      <c r="L725" s="51"/>
      <c r="M725" s="51"/>
      <c r="P725" s="234" t="str">
        <f>CONCATENATE(R725,S725,T725)</f>
        <v>Consider inviting the recipient to an ongoing need-responsie dialogue.</v>
      </c>
      <c r="Q725" s="61" t="s">
        <v>158</v>
      </c>
      <c r="R725" s="51" t="s">
        <v>419</v>
      </c>
      <c r="S725" s="51" t="str">
        <f>IF(E724=0,"the recipient",E724)</f>
        <v>the recipient</v>
      </c>
      <c r="T725" s="51" t="s">
        <v>420</v>
      </c>
      <c r="U725" s="51"/>
      <c r="V725" s="51"/>
    </row>
    <row r="726" spans="1:23" hidden="1" x14ac:dyDescent="0.3">
      <c r="A726" s="231">
        <f>A20</f>
        <v>8</v>
      </c>
      <c r="B726" s="231">
        <f>B20</f>
        <v>0</v>
      </c>
      <c r="C726" s="231"/>
      <c r="D726" s="231"/>
      <c r="E726" s="231">
        <f>E20</f>
        <v>0</v>
      </c>
      <c r="F726" s="237">
        <f>IF(E726=0,0,1)</f>
        <v>0</v>
      </c>
      <c r="G726" s="231"/>
      <c r="H726" s="231">
        <f>H20</f>
        <v>0</v>
      </c>
      <c r="I726" s="231">
        <f>I20</f>
        <v>0</v>
      </c>
      <c r="J726" s="231">
        <f>J20</f>
        <v>0</v>
      </c>
      <c r="K726" s="232">
        <f>K20</f>
        <v>0</v>
      </c>
      <c r="L726" s="232"/>
      <c r="M726" s="232"/>
      <c r="O726" s="230">
        <f>IF(I726=0,0,$I$711-I726)</f>
        <v>0</v>
      </c>
      <c r="P726" s="230">
        <f>IF(J726=0,0,$I$711-J726)</f>
        <v>0</v>
      </c>
      <c r="Q726" s="1" t="s">
        <v>417</v>
      </c>
      <c r="R726" s="1" t="str">
        <f>IF(AND(P726=0,O726&gt;0),O726,IF(AND(O726&gt;0,P726&gt;0),P726,IF(AND(O726=0,P726=0),"")))</f>
        <v/>
      </c>
      <c r="S726" s="1" t="str">
        <f>IF(AND(O726&gt;0,P726=0)," days since you messaged ",IF(P726&gt;0," days since you heard from ",IF(AND(O726=0,P726=0)," You have not yet heard from ")))</f>
        <v xml:space="preserve"> You have not yet heard from </v>
      </c>
      <c r="T726" s="1" t="str">
        <f>IF(E726=0,"the recipient",E726)</f>
        <v>the recipient</v>
      </c>
      <c r="U726" s="1" t="s">
        <v>418</v>
      </c>
      <c r="V726" s="1" t="str">
        <f>IF(K726=$K$704,$Q$704,IF(K726=$K$705,$Q$705,IF(K726=$K$706,$Q$706,IF(K726=$K$707,$Q$707,IF(K726=$K$708,$Q$708,IF(K726=0,Q$709))))))</f>
        <v xml:space="preserve"> might be interested in an ongoing need-responsive dialogue. </v>
      </c>
      <c r="W726" s="236" t="s">
        <v>158</v>
      </c>
    </row>
    <row r="727" spans="1:23" hidden="1" x14ac:dyDescent="0.3">
      <c r="A727" s="226"/>
      <c r="B727" s="234" t="str">
        <f>IF(B726=0,"",D727)</f>
        <v/>
      </c>
      <c r="C727" s="234"/>
      <c r="D727" s="51" t="str">
        <f>IF(AND(H726=0,I726=0),P727,G727)</f>
        <v>Consider inviting the recipient to an ongoing need-responsie dialogue.</v>
      </c>
      <c r="F727" s="226"/>
      <c r="G727" s="234" t="str">
        <f>CONCATENATE(Q726,R726,S726,T726,U726,T726,V726)</f>
        <v xml:space="preserve">It has been  You have not yet heard from the recipient. Perhaps the recipient might be interested in an ongoing need-responsive dialogue. </v>
      </c>
      <c r="H727" s="51"/>
      <c r="I727" s="51"/>
      <c r="J727" s="51"/>
      <c r="K727" s="51"/>
      <c r="L727" s="51"/>
      <c r="M727" s="51"/>
      <c r="P727" s="234" t="str">
        <f>CONCATENATE(R727,S727,T727)</f>
        <v>Consider inviting the recipient to an ongoing need-responsie dialogue.</v>
      </c>
      <c r="Q727" s="61" t="s">
        <v>158</v>
      </c>
      <c r="R727" s="51" t="s">
        <v>419</v>
      </c>
      <c r="S727" s="51" t="str">
        <f>IF(E726=0,"the recipient",E726)</f>
        <v>the recipient</v>
      </c>
      <c r="T727" s="51" t="s">
        <v>420</v>
      </c>
      <c r="U727" s="51"/>
      <c r="V727" s="51"/>
    </row>
    <row r="728" spans="1:23" hidden="1" x14ac:dyDescent="0.3">
      <c r="A728" s="231">
        <f>A22</f>
        <v>9</v>
      </c>
      <c r="B728" s="231">
        <f>B22</f>
        <v>0</v>
      </c>
      <c r="C728" s="231"/>
      <c r="D728" s="231"/>
      <c r="E728" s="231">
        <f>E22</f>
        <v>0</v>
      </c>
      <c r="F728" s="237">
        <f>IF(E728=0,0,1)</f>
        <v>0</v>
      </c>
      <c r="G728" s="231"/>
      <c r="H728" s="231">
        <f>H22</f>
        <v>0</v>
      </c>
      <c r="I728" s="231">
        <f>I22</f>
        <v>0</v>
      </c>
      <c r="J728" s="231">
        <f>J22</f>
        <v>0</v>
      </c>
      <c r="K728" s="232">
        <f>K22</f>
        <v>0</v>
      </c>
      <c r="L728" s="232"/>
      <c r="M728" s="232"/>
      <c r="O728" s="230">
        <f>IF(I728=0,0,$I$711-I728)</f>
        <v>0</v>
      </c>
      <c r="P728" s="230">
        <f>IF(J728=0,0,$I$711-J728)</f>
        <v>0</v>
      </c>
      <c r="Q728" s="1" t="s">
        <v>417</v>
      </c>
      <c r="R728" s="1" t="str">
        <f>IF(AND(P728=0,O728&gt;0),O728,IF(AND(O728&gt;0,P728&gt;0),P728,IF(AND(O728=0,P728=0),"")))</f>
        <v/>
      </c>
      <c r="S728" s="1" t="str">
        <f>IF(AND(O728&gt;0,P728=0)," days since you messaged ",IF(P728&gt;0," days since you heard from ",IF(AND(O728=0,P728=0)," You have not yet heard from ")))</f>
        <v xml:space="preserve"> You have not yet heard from </v>
      </c>
      <c r="T728" s="1" t="str">
        <f>IF(E728=0,"the recipient",E728)</f>
        <v>the recipient</v>
      </c>
      <c r="U728" s="1" t="s">
        <v>418</v>
      </c>
      <c r="V728" s="1" t="str">
        <f>IF(K728=$K$704,$Q$704,IF(K728=$K$705,$Q$705,IF(K728=$K$706,$Q$706,IF(K728=$K$707,$Q$707,IF(K728=$K$708,$Q$708,IF(K728=0,Q$709))))))</f>
        <v xml:space="preserve"> might be interested in an ongoing need-responsive dialogue. </v>
      </c>
      <c r="W728" s="236" t="s">
        <v>158</v>
      </c>
    </row>
    <row r="729" spans="1:23" hidden="1" x14ac:dyDescent="0.3">
      <c r="A729" s="226"/>
      <c r="B729" s="234" t="str">
        <f>IF(B728=0,"",D729)</f>
        <v/>
      </c>
      <c r="C729" s="234"/>
      <c r="D729" s="51" t="str">
        <f>IF(AND(H728=0,I728=0),P729,G729)</f>
        <v>Consider inviting the recipient to an ongoing need-responsie dialogue.</v>
      </c>
      <c r="F729" s="226"/>
      <c r="G729" s="234" t="str">
        <f>CONCATENATE(Q728,R728,S728,T728,U728,T728,V728)</f>
        <v xml:space="preserve">It has been  You have not yet heard from the recipient. Perhaps the recipient might be interested in an ongoing need-responsive dialogue. </v>
      </c>
      <c r="H729" s="51"/>
      <c r="I729" s="51"/>
      <c r="J729" s="51"/>
      <c r="K729" s="51"/>
      <c r="L729" s="51"/>
      <c r="M729" s="51"/>
      <c r="P729" s="234" t="str">
        <f>CONCATENATE(R729,S729,T729)</f>
        <v>Consider inviting the recipient to an ongoing need-responsie dialogue.</v>
      </c>
      <c r="Q729" s="61" t="s">
        <v>158</v>
      </c>
      <c r="R729" s="51" t="s">
        <v>419</v>
      </c>
      <c r="S729" s="51" t="str">
        <f>IF(E728=0,"the recipient",E728)</f>
        <v>the recipient</v>
      </c>
      <c r="T729" s="51" t="s">
        <v>420</v>
      </c>
      <c r="U729" s="51"/>
      <c r="V729" s="51"/>
    </row>
    <row r="730" spans="1:23" hidden="1" x14ac:dyDescent="0.3">
      <c r="A730" s="231">
        <f>A24</f>
        <v>10</v>
      </c>
      <c r="B730" s="231">
        <f>B24</f>
        <v>0</v>
      </c>
      <c r="C730" s="231"/>
      <c r="D730" s="231"/>
      <c r="E730" s="231">
        <f>E24</f>
        <v>0</v>
      </c>
      <c r="F730" s="237">
        <f>IF(E730=0,0,1)</f>
        <v>0</v>
      </c>
      <c r="G730" s="231"/>
      <c r="H730" s="231">
        <f>H24</f>
        <v>0</v>
      </c>
      <c r="I730" s="231">
        <f>I24</f>
        <v>0</v>
      </c>
      <c r="J730" s="231">
        <f>J24</f>
        <v>0</v>
      </c>
      <c r="K730" s="232">
        <f>K24</f>
        <v>0</v>
      </c>
      <c r="L730" s="232"/>
      <c r="M730" s="232"/>
      <c r="O730" s="230">
        <f>IF(I730=0,0,$I$711-I730)</f>
        <v>0</v>
      </c>
      <c r="P730" s="230">
        <f>IF(J730=0,0,$I$711-J730)</f>
        <v>0</v>
      </c>
      <c r="Q730" s="1" t="s">
        <v>417</v>
      </c>
      <c r="R730" s="1" t="str">
        <f>IF(AND(P730=0,O730&gt;0),O730,IF(AND(O730&gt;0,P730&gt;0),P730,IF(AND(O730=0,P730=0),"")))</f>
        <v/>
      </c>
      <c r="S730" s="1" t="str">
        <f>IF(AND(O730&gt;0,P730=0)," days since you messaged ",IF(P730&gt;0," days since you heard from ",IF(AND(O730=0,P730=0)," You have not yet heard from ")))</f>
        <v xml:space="preserve"> You have not yet heard from </v>
      </c>
      <c r="T730" s="1" t="str">
        <f>IF(E730=0,"the recipient",E730)</f>
        <v>the recipient</v>
      </c>
      <c r="U730" s="1" t="s">
        <v>418</v>
      </c>
      <c r="V730" s="1" t="str">
        <f>IF(K730=$K$704,$Q$704,IF(K730=$K$705,$Q$705,IF(K730=$K$706,$Q$706,IF(K730=$K$707,$Q$707,IF(K730=$K$708,$Q$708,IF(K730=0,Q$709))))))</f>
        <v xml:space="preserve"> might be interested in an ongoing need-responsive dialogue. </v>
      </c>
      <c r="W730" s="236" t="s">
        <v>158</v>
      </c>
    </row>
    <row r="731" spans="1:23" hidden="1" x14ac:dyDescent="0.3">
      <c r="A731" s="226"/>
      <c r="B731" s="234" t="str">
        <f>IF(B730=0,"",D731)</f>
        <v/>
      </c>
      <c r="C731" s="234"/>
      <c r="D731" s="51" t="str">
        <f>IF(AND(H730=0,I730=0),P731,G731)</f>
        <v>Consider inviting the recipient to an ongoing need-responsie dialogue.</v>
      </c>
      <c r="F731" s="226"/>
      <c r="G731" s="234" t="str">
        <f>CONCATENATE(Q730,R730,S730,T730,U730,T730,V730)</f>
        <v xml:space="preserve">It has been  You have not yet heard from the recipient. Perhaps the recipient might be interested in an ongoing need-responsive dialogue. </v>
      </c>
      <c r="H731" s="51"/>
      <c r="I731" s="51"/>
      <c r="J731" s="51"/>
      <c r="K731" s="51"/>
      <c r="L731" s="51"/>
      <c r="M731" s="51"/>
      <c r="P731" s="234" t="str">
        <f>CONCATENATE(R731,S731,T731)</f>
        <v>Consider inviting the recipient to an ongoing need-responsie dialogue.</v>
      </c>
      <c r="Q731" s="61" t="s">
        <v>158</v>
      </c>
      <c r="R731" s="51" t="s">
        <v>419</v>
      </c>
      <c r="S731" s="51" t="str">
        <f>IF(E730=0,"the recipient",E730)</f>
        <v>the recipient</v>
      </c>
      <c r="T731" s="51" t="s">
        <v>420</v>
      </c>
      <c r="U731" s="51"/>
      <c r="V731" s="51"/>
    </row>
    <row r="732" spans="1:23" hidden="1" x14ac:dyDescent="0.3">
      <c r="A732" s="231">
        <f>A26</f>
        <v>11</v>
      </c>
      <c r="B732" s="231">
        <f>B26</f>
        <v>0</v>
      </c>
      <c r="C732" s="231"/>
      <c r="D732" s="231"/>
      <c r="E732" s="231">
        <f>E26</f>
        <v>0</v>
      </c>
      <c r="F732" s="237">
        <f>IF(E732=0,0,1)</f>
        <v>0</v>
      </c>
      <c r="G732" s="231"/>
      <c r="H732" s="231">
        <f>H26</f>
        <v>0</v>
      </c>
      <c r="I732" s="231">
        <f>I26</f>
        <v>0</v>
      </c>
      <c r="J732" s="231">
        <f>J26</f>
        <v>0</v>
      </c>
      <c r="K732" s="232">
        <f>K26</f>
        <v>0</v>
      </c>
      <c r="L732" s="232"/>
      <c r="M732" s="232"/>
      <c r="O732" s="230">
        <f>IF(I732=0,0,$I$711-I732)</f>
        <v>0</v>
      </c>
      <c r="P732" s="230">
        <f>IF(J732=0,0,$I$711-J732)</f>
        <v>0</v>
      </c>
      <c r="Q732" s="1" t="s">
        <v>417</v>
      </c>
      <c r="R732" s="1" t="str">
        <f>IF(AND(P732=0,O732&gt;0),O732,IF(AND(O732&gt;0,P732&gt;0),P732,IF(AND(O732=0,P732=0),"")))</f>
        <v/>
      </c>
      <c r="S732" s="1" t="str">
        <f>IF(AND(O732&gt;0,P732=0)," days since you messaged ",IF(P732&gt;0," days since you heard from ",IF(AND(O732=0,P732=0)," You have not yet heard from ")))</f>
        <v xml:space="preserve"> You have not yet heard from </v>
      </c>
      <c r="T732" s="1" t="str">
        <f>IF(E732=0,"the recipient",E732)</f>
        <v>the recipient</v>
      </c>
      <c r="U732" s="1" t="s">
        <v>418</v>
      </c>
      <c r="V732" s="1" t="str">
        <f>IF(K732=$K$704,$Q$704,IF(K732=$K$705,$Q$705,IF(K732=$K$706,$Q$706,IF(K732=$K$707,$Q$707,IF(K732=$K$708,$Q$708,IF(K732=0,Q$709))))))</f>
        <v xml:space="preserve"> might be interested in an ongoing need-responsive dialogue. </v>
      </c>
      <c r="W732" s="236" t="s">
        <v>158</v>
      </c>
    </row>
    <row r="733" spans="1:23" hidden="1" x14ac:dyDescent="0.3">
      <c r="A733" s="226"/>
      <c r="B733" s="234" t="str">
        <f>IF(B732=0,"",D733)</f>
        <v/>
      </c>
      <c r="C733" s="234"/>
      <c r="D733" s="51" t="str">
        <f>IF(AND(H732=0,I732=0),P733,G733)</f>
        <v>Consider inviting the recipient to an ongoing need-responsie dialogue.</v>
      </c>
      <c r="F733" s="226"/>
      <c r="G733" s="234" t="str">
        <f>CONCATENATE(Q732,R732,S732,T732,U732,T732,V732)</f>
        <v xml:space="preserve">It has been  You have not yet heard from the recipient. Perhaps the recipient might be interested in an ongoing need-responsive dialogue. </v>
      </c>
      <c r="H733" s="51"/>
      <c r="I733" s="51"/>
      <c r="J733" s="51"/>
      <c r="K733" s="51"/>
      <c r="L733" s="51"/>
      <c r="M733" s="51"/>
      <c r="P733" s="234" t="str">
        <f>CONCATENATE(R733,S733,T733)</f>
        <v>Consider inviting the recipient to an ongoing need-responsie dialogue.</v>
      </c>
      <c r="Q733" s="61" t="s">
        <v>158</v>
      </c>
      <c r="R733" s="51" t="s">
        <v>419</v>
      </c>
      <c r="S733" s="51" t="str">
        <f>IF(E732=0,"the recipient",E732)</f>
        <v>the recipient</v>
      </c>
      <c r="T733" s="51" t="s">
        <v>420</v>
      </c>
      <c r="U733" s="51"/>
      <c r="V733" s="51"/>
    </row>
    <row r="734" spans="1:23" hidden="1" x14ac:dyDescent="0.3">
      <c r="A734" s="231">
        <f>A28</f>
        <v>12</v>
      </c>
      <c r="B734" s="231">
        <f>B28</f>
        <v>0</v>
      </c>
      <c r="C734" s="231"/>
      <c r="D734" s="231"/>
      <c r="E734" s="231">
        <f>E28</f>
        <v>0</v>
      </c>
      <c r="F734" s="237">
        <f>IF(E734=0,0,1)</f>
        <v>0</v>
      </c>
      <c r="G734" s="231"/>
      <c r="H734" s="231">
        <f>H28</f>
        <v>0</v>
      </c>
      <c r="I734" s="231">
        <f>I28</f>
        <v>0</v>
      </c>
      <c r="J734" s="231">
        <f>J28</f>
        <v>0</v>
      </c>
      <c r="K734" s="232">
        <f>K28</f>
        <v>0</v>
      </c>
      <c r="L734" s="232"/>
      <c r="M734" s="232"/>
      <c r="O734" s="230">
        <f>IF(I734=0,0,$I$711-I734)</f>
        <v>0</v>
      </c>
      <c r="P734" s="230">
        <f>IF(J734=0,0,$I$711-J734)</f>
        <v>0</v>
      </c>
      <c r="Q734" s="1" t="s">
        <v>417</v>
      </c>
      <c r="R734" s="1" t="str">
        <f>IF(AND(P734=0,O734&gt;0),O734,IF(AND(O734&gt;0,P734&gt;0),P734,IF(AND(O734=0,P734=0),"")))</f>
        <v/>
      </c>
      <c r="S734" s="1" t="str">
        <f>IF(AND(O734&gt;0,P734=0)," days since you messaged ",IF(P734&gt;0," days since you heard from ",IF(AND(O734=0,P734=0)," You have not yet heard from ")))</f>
        <v xml:space="preserve"> You have not yet heard from </v>
      </c>
      <c r="T734" s="1" t="str">
        <f>IF(E734=0,"the recipient",E734)</f>
        <v>the recipient</v>
      </c>
      <c r="U734" s="1" t="s">
        <v>418</v>
      </c>
      <c r="V734" s="1" t="str">
        <f>IF(K734=$K$704,$Q$704,IF(K734=$K$705,$Q$705,IF(K734=$K$706,$Q$706,IF(K734=$K$707,$Q$707,IF(K734=$K$708,$Q$708,IF(K734=0,Q$709))))))</f>
        <v xml:space="preserve"> might be interested in an ongoing need-responsive dialogue. </v>
      </c>
      <c r="W734" s="236" t="s">
        <v>158</v>
      </c>
    </row>
    <row r="735" spans="1:23" hidden="1" x14ac:dyDescent="0.3">
      <c r="A735" s="226"/>
      <c r="B735" s="234" t="str">
        <f>IF(B734=0,"",D735)</f>
        <v/>
      </c>
      <c r="C735" s="234"/>
      <c r="D735" s="51" t="str">
        <f>IF(AND(H734=0,I734=0),P735,G735)</f>
        <v>Consider inviting the recipient to an ongoing need-responsie dialogue.</v>
      </c>
      <c r="F735" s="226"/>
      <c r="G735" s="234" t="str">
        <f>CONCATENATE(Q734,R734,S734,T734,U734,T734,V734)</f>
        <v xml:space="preserve">It has been  You have not yet heard from the recipient. Perhaps the recipient might be interested in an ongoing need-responsive dialogue. </v>
      </c>
      <c r="H735" s="51"/>
      <c r="I735" s="51"/>
      <c r="J735" s="51"/>
      <c r="K735" s="51"/>
      <c r="L735" s="51"/>
      <c r="M735" s="51"/>
      <c r="P735" s="234" t="str">
        <f>CONCATENATE(R735,S735,T735)</f>
        <v>Consider inviting the recipient to an ongoing need-responsie dialogue.</v>
      </c>
      <c r="Q735" s="61" t="s">
        <v>158</v>
      </c>
      <c r="R735" s="51" t="s">
        <v>419</v>
      </c>
      <c r="S735" s="51" t="str">
        <f>IF(E734=0,"the recipient",E734)</f>
        <v>the recipient</v>
      </c>
      <c r="T735" s="51" t="s">
        <v>420</v>
      </c>
      <c r="U735" s="51"/>
      <c r="V735" s="51"/>
    </row>
    <row r="736" spans="1:23" hidden="1" x14ac:dyDescent="0.3">
      <c r="A736" s="231">
        <f>A30</f>
        <v>13</v>
      </c>
      <c r="B736" s="231">
        <f>B30</f>
        <v>0</v>
      </c>
      <c r="C736" s="231"/>
      <c r="D736" s="231"/>
      <c r="E736" s="231">
        <f>E30</f>
        <v>0</v>
      </c>
      <c r="F736" s="237">
        <f>IF(E736=0,0,1)</f>
        <v>0</v>
      </c>
      <c r="G736" s="231"/>
      <c r="H736" s="231">
        <f>H30</f>
        <v>0</v>
      </c>
      <c r="I736" s="231">
        <f>I30</f>
        <v>0</v>
      </c>
      <c r="J736" s="231">
        <f>J30</f>
        <v>0</v>
      </c>
      <c r="K736" s="232">
        <f>K30</f>
        <v>0</v>
      </c>
      <c r="L736" s="232"/>
      <c r="M736" s="232"/>
      <c r="O736" s="230">
        <f>IF(I736=0,0,$I$711-I736)</f>
        <v>0</v>
      </c>
      <c r="P736" s="230">
        <f>IF(J736=0,0,$I$711-J736)</f>
        <v>0</v>
      </c>
      <c r="Q736" s="1" t="s">
        <v>417</v>
      </c>
      <c r="R736" s="1" t="str">
        <f>IF(AND(P736=0,O736&gt;0),O736,IF(AND(O736&gt;0,P736&gt;0),P736,IF(AND(O736=0,P736=0),"")))</f>
        <v/>
      </c>
      <c r="S736" s="1" t="str">
        <f>IF(AND(O736&gt;0,P736=0)," days since you messaged ",IF(P736&gt;0," days since you heard from ",IF(AND(O736=0,P736=0)," You have not yet heard from ")))</f>
        <v xml:space="preserve"> You have not yet heard from </v>
      </c>
      <c r="T736" s="1" t="str">
        <f>IF(E736=0,"the recipient",E736)</f>
        <v>the recipient</v>
      </c>
      <c r="U736" s="1" t="s">
        <v>418</v>
      </c>
      <c r="V736" s="1" t="str">
        <f>IF(K736=$K$704,$Q$704,IF(K736=$K$705,$Q$705,IF(K736=$K$706,$Q$706,IF(K736=$K$707,$Q$707,IF(K736=$K$708,$Q$708,IF(K736=0,Q$709))))))</f>
        <v xml:space="preserve"> might be interested in an ongoing need-responsive dialogue. </v>
      </c>
      <c r="W736" s="236" t="s">
        <v>158</v>
      </c>
    </row>
    <row r="737" spans="1:23" hidden="1" x14ac:dyDescent="0.3">
      <c r="A737" s="226"/>
      <c r="B737" s="234" t="str">
        <f>IF(B736=0,"",D737)</f>
        <v/>
      </c>
      <c r="C737" s="234"/>
      <c r="D737" s="51" t="str">
        <f>IF(AND(H736=0,I736=0),P737,G737)</f>
        <v>Consider inviting the recipient to an ongoing need-responsie dialogue.</v>
      </c>
      <c r="F737" s="226"/>
      <c r="G737" s="234" t="str">
        <f>CONCATENATE(Q736,R736,S736,T736,U736,T736,V736)</f>
        <v xml:space="preserve">It has been  You have not yet heard from the recipient. Perhaps the recipient might be interested in an ongoing need-responsive dialogue. </v>
      </c>
      <c r="H737" s="51"/>
      <c r="I737" s="51"/>
      <c r="J737" s="51"/>
      <c r="K737" s="51"/>
      <c r="L737" s="51"/>
      <c r="M737" s="51"/>
      <c r="P737" s="234" t="str">
        <f>CONCATENATE(R737,S737,T737)</f>
        <v>Consider inviting the recipient to an ongoing need-responsie dialogue.</v>
      </c>
      <c r="Q737" s="61" t="s">
        <v>158</v>
      </c>
      <c r="R737" s="51" t="s">
        <v>419</v>
      </c>
      <c r="S737" s="51" t="str">
        <f>IF(E736=0,"the recipient",E736)</f>
        <v>the recipient</v>
      </c>
      <c r="T737" s="51" t="s">
        <v>420</v>
      </c>
      <c r="U737" s="51"/>
      <c r="V737" s="51"/>
    </row>
    <row r="738" spans="1:23" hidden="1" x14ac:dyDescent="0.3"/>
    <row r="739" spans="1:23" hidden="1" x14ac:dyDescent="0.3"/>
    <row r="740" spans="1:23" hidden="1" x14ac:dyDescent="0.3"/>
    <row r="741" spans="1:23" hidden="1" x14ac:dyDescent="0.3">
      <c r="A741" s="231">
        <f>A35</f>
        <v>14</v>
      </c>
      <c r="B741" s="231">
        <f>B35</f>
        <v>0</v>
      </c>
      <c r="C741" s="231"/>
      <c r="D741" s="231"/>
      <c r="E741" s="231">
        <f>E35</f>
        <v>0</v>
      </c>
      <c r="F741" s="237">
        <f>IF(E741=0,0,1)</f>
        <v>0</v>
      </c>
      <c r="G741" s="231"/>
      <c r="H741" s="231">
        <f>H35</f>
        <v>0</v>
      </c>
      <c r="I741" s="231">
        <f>I35</f>
        <v>0</v>
      </c>
      <c r="J741" s="231">
        <f>J35</f>
        <v>0</v>
      </c>
      <c r="K741" s="232">
        <f>K35</f>
        <v>0</v>
      </c>
      <c r="L741" s="232"/>
      <c r="M741" s="232"/>
      <c r="O741" s="230">
        <f>IF(I741=0,0,$I$711-I741)</f>
        <v>0</v>
      </c>
      <c r="P741" s="230">
        <f>IF(J741=0,0,$I$711-J741)</f>
        <v>0</v>
      </c>
      <c r="Q741" s="1" t="s">
        <v>417</v>
      </c>
      <c r="R741" s="1" t="str">
        <f>IF(AND(P741=0,O741&gt;0),O741,IF(AND(O741&gt;0,P741&gt;0),P741,IF(AND(O741=0,P741=0),"")))</f>
        <v/>
      </c>
      <c r="S741" s="1" t="str">
        <f>IF(AND(O741&gt;0,P741=0)," days since you messaged ",IF(P741&gt;0," days since you heard from ",IF(AND(O741=0,P741=0)," You have not yet heard from ")))</f>
        <v xml:space="preserve"> You have not yet heard from </v>
      </c>
      <c r="T741" s="1" t="str">
        <f>IF(E741=0,"the recipient",E741)</f>
        <v>the recipient</v>
      </c>
      <c r="U741" s="1" t="s">
        <v>418</v>
      </c>
      <c r="V741" s="1" t="str">
        <f>IF(K741=$K$704,$Q$704,IF(K741=$K$705,$Q$705,IF(K741=$K$706,$Q$706,IF(K741=$K$707,$Q$707,IF(K741=$K$708,$Q$708,IF(K741=0,Q$709))))))</f>
        <v xml:space="preserve"> might be interested in an ongoing need-responsive dialogue. </v>
      </c>
      <c r="W741" s="236" t="s">
        <v>158</v>
      </c>
    </row>
    <row r="742" spans="1:23" hidden="1" x14ac:dyDescent="0.3">
      <c r="A742" s="226"/>
      <c r="B742" s="234" t="str">
        <f>IF(B741=0,"",D742)</f>
        <v/>
      </c>
      <c r="C742" s="234"/>
      <c r="D742" s="51" t="str">
        <f>IF(AND(H741=0,I741=0),P742,G742)</f>
        <v>Consider inviting the recipient to an ongoing need-responsie dialogue.</v>
      </c>
      <c r="F742" s="226"/>
      <c r="G742" s="234" t="str">
        <f>CONCATENATE(Q741,R741,S741,T741,U741,T741,V741)</f>
        <v xml:space="preserve">It has been  You have not yet heard from the recipient. Perhaps the recipient might be interested in an ongoing need-responsive dialogue. </v>
      </c>
      <c r="H742" s="51"/>
      <c r="I742" s="51"/>
      <c r="J742" s="51"/>
      <c r="K742" s="51"/>
      <c r="L742" s="51"/>
      <c r="M742" s="51"/>
      <c r="P742" s="234" t="str">
        <f>CONCATENATE(R742,S742,T742)</f>
        <v>Consider inviting the recipient to an ongoing need-responsie dialogue.</v>
      </c>
      <c r="Q742" s="61" t="s">
        <v>158</v>
      </c>
      <c r="R742" s="51" t="s">
        <v>419</v>
      </c>
      <c r="S742" s="51" t="str">
        <f>IF(E741=0,"the recipient",E741)</f>
        <v>the recipient</v>
      </c>
      <c r="T742" s="51" t="s">
        <v>420</v>
      </c>
      <c r="U742" s="51"/>
      <c r="V742" s="51"/>
    </row>
    <row r="743" spans="1:23" hidden="1" x14ac:dyDescent="0.3">
      <c r="A743" s="231">
        <f>A37</f>
        <v>15</v>
      </c>
      <c r="B743" s="231">
        <f>B37</f>
        <v>0</v>
      </c>
      <c r="C743" s="231"/>
      <c r="D743" s="231"/>
      <c r="E743" s="231">
        <f>E37</f>
        <v>0</v>
      </c>
      <c r="F743" s="237">
        <f>IF(E743=0,0,1)</f>
        <v>0</v>
      </c>
      <c r="G743" s="231"/>
      <c r="H743" s="231">
        <f>H37</f>
        <v>0</v>
      </c>
      <c r="I743" s="231">
        <f>I37</f>
        <v>0</v>
      </c>
      <c r="J743" s="231">
        <f>J37</f>
        <v>0</v>
      </c>
      <c r="K743" s="232">
        <f>K37</f>
        <v>0</v>
      </c>
      <c r="L743" s="232"/>
      <c r="M743" s="232"/>
      <c r="O743" s="230">
        <f>IF(I743=0,0,$I$711-I743)</f>
        <v>0</v>
      </c>
      <c r="P743" s="230">
        <f>IF(J743=0,0,$I$711-J743)</f>
        <v>0</v>
      </c>
      <c r="Q743" s="1" t="s">
        <v>417</v>
      </c>
      <c r="R743" s="1" t="str">
        <f>IF(AND(P743=0,O743&gt;0),O743,IF(AND(O743&gt;0,P743&gt;0),P743,IF(AND(O743=0,P743=0),"")))</f>
        <v/>
      </c>
      <c r="S743" s="1" t="str">
        <f>IF(AND(O743&gt;0,P743=0)," days since you messaged ",IF(P743&gt;0," days since you heard from ",IF(AND(O743=0,P743=0)," You have not yet heard from ")))</f>
        <v xml:space="preserve"> You have not yet heard from </v>
      </c>
      <c r="T743" s="1" t="str">
        <f>IF(E743=0,"the recipient",E743)</f>
        <v>the recipient</v>
      </c>
      <c r="U743" s="1" t="s">
        <v>418</v>
      </c>
      <c r="V743" s="1" t="str">
        <f>IF(K743=$K$704,$Q$704,IF(K743=$K$705,$Q$705,IF(K743=$K$706,$Q$706,IF(K743=$K$707,$Q$707,IF(K743=$K$708,$Q$708,IF(K743=0,Q$709))))))</f>
        <v xml:space="preserve"> might be interested in an ongoing need-responsive dialogue. </v>
      </c>
      <c r="W743" s="236" t="s">
        <v>158</v>
      </c>
    </row>
    <row r="744" spans="1:23" hidden="1" x14ac:dyDescent="0.3">
      <c r="A744" s="226"/>
      <c r="B744" s="234" t="str">
        <f>IF(B743=0,"",D744)</f>
        <v/>
      </c>
      <c r="C744" s="234"/>
      <c r="D744" s="51" t="str">
        <f>IF(AND(H743=0,I743=0),P744,G744)</f>
        <v>Consider inviting the recipient to an ongoing need-responsie dialogue.</v>
      </c>
      <c r="F744" s="226"/>
      <c r="G744" s="234" t="str">
        <f>CONCATENATE(Q743,R743,S743,T743,U743,T743,V743)</f>
        <v xml:space="preserve">It has been  You have not yet heard from the recipient. Perhaps the recipient might be interested in an ongoing need-responsive dialogue. </v>
      </c>
      <c r="H744" s="51"/>
      <c r="I744" s="51"/>
      <c r="J744" s="51"/>
      <c r="K744" s="51"/>
      <c r="L744" s="51"/>
      <c r="M744" s="51"/>
      <c r="P744" s="234" t="str">
        <f>CONCATENATE(R744,S744,T744)</f>
        <v>Consider inviting the recipient to an ongoing need-responsie dialogue.</v>
      </c>
      <c r="Q744" s="61" t="s">
        <v>158</v>
      </c>
      <c r="R744" s="51" t="s">
        <v>419</v>
      </c>
      <c r="S744" s="51" t="str">
        <f>IF(E743=0,"the recipient",E743)</f>
        <v>the recipient</v>
      </c>
      <c r="T744" s="51" t="s">
        <v>420</v>
      </c>
      <c r="U744" s="51"/>
      <c r="V744" s="51"/>
    </row>
    <row r="745" spans="1:23" hidden="1" x14ac:dyDescent="0.3">
      <c r="A745" s="231">
        <f>A39</f>
        <v>16</v>
      </c>
      <c r="B745" s="231">
        <f>B39</f>
        <v>0</v>
      </c>
      <c r="C745" s="231"/>
      <c r="D745" s="231"/>
      <c r="E745" s="231">
        <f>E39</f>
        <v>0</v>
      </c>
      <c r="F745" s="237">
        <f>IF(E745=0,0,1)</f>
        <v>0</v>
      </c>
      <c r="G745" s="231"/>
      <c r="H745" s="231">
        <f>H39</f>
        <v>0</v>
      </c>
      <c r="I745" s="231">
        <f>I39</f>
        <v>0</v>
      </c>
      <c r="J745" s="231">
        <f>J39</f>
        <v>0</v>
      </c>
      <c r="K745" s="232">
        <f>K39</f>
        <v>0</v>
      </c>
      <c r="L745" s="232"/>
      <c r="M745" s="232"/>
      <c r="O745" s="230">
        <f>IF(I745=0,0,$I$711-I745)</f>
        <v>0</v>
      </c>
      <c r="P745" s="230">
        <f>IF(J745=0,0,$I$711-J745)</f>
        <v>0</v>
      </c>
      <c r="Q745" s="1" t="s">
        <v>417</v>
      </c>
      <c r="R745" s="1" t="str">
        <f>IF(AND(P745=0,O745&gt;0),O745,IF(AND(O745&gt;0,P745&gt;0),P745,IF(AND(O745=0,P745=0),"")))</f>
        <v/>
      </c>
      <c r="S745" s="1" t="str">
        <f>IF(AND(O745&gt;0,P745=0)," days since you messaged ",IF(P745&gt;0," days since you heard from ",IF(AND(O745=0,P745=0)," You have not yet heard from ")))</f>
        <v xml:space="preserve"> You have not yet heard from </v>
      </c>
      <c r="T745" s="1" t="str">
        <f>IF(E745=0,"the recipient",E745)</f>
        <v>the recipient</v>
      </c>
      <c r="U745" s="1" t="s">
        <v>418</v>
      </c>
      <c r="V745" s="1" t="str">
        <f>IF(K745=$K$704,$Q$704,IF(K745=$K$705,$Q$705,IF(K745=$K$706,$Q$706,IF(K745=$K$707,$Q$707,IF(K745=$K$708,$Q$708,IF(K745=0,Q$709))))))</f>
        <v xml:space="preserve"> might be interested in an ongoing need-responsive dialogue. </v>
      </c>
      <c r="W745" s="236" t="s">
        <v>158</v>
      </c>
    </row>
    <row r="746" spans="1:23" hidden="1" x14ac:dyDescent="0.3">
      <c r="A746" s="226"/>
      <c r="B746" s="234" t="str">
        <f>IF(B745=0,"",D746)</f>
        <v/>
      </c>
      <c r="C746" s="234"/>
      <c r="D746" s="51" t="str">
        <f>IF(AND(H745=0,I745=0),P746,G746)</f>
        <v>Consider inviting the recipient to an ongoing need-responsie dialogue.</v>
      </c>
      <c r="F746" s="226"/>
      <c r="G746" s="234" t="str">
        <f>CONCATENATE(Q745,R745,S745,T745,U745,T745,V745)</f>
        <v xml:space="preserve">It has been  You have not yet heard from the recipient. Perhaps the recipient might be interested in an ongoing need-responsive dialogue. </v>
      </c>
      <c r="H746" s="51"/>
      <c r="I746" s="51"/>
      <c r="J746" s="51"/>
      <c r="K746" s="51"/>
      <c r="L746" s="51"/>
      <c r="M746" s="51"/>
      <c r="P746" s="234" t="str">
        <f>CONCATENATE(R746,S746,T746)</f>
        <v>Consider inviting the recipient to an ongoing need-responsie dialogue.</v>
      </c>
      <c r="Q746" s="61" t="s">
        <v>158</v>
      </c>
      <c r="R746" s="51" t="s">
        <v>419</v>
      </c>
      <c r="S746" s="51" t="str">
        <f>IF(E745=0,"the recipient",E745)</f>
        <v>the recipient</v>
      </c>
      <c r="T746" s="51" t="s">
        <v>420</v>
      </c>
      <c r="U746" s="51"/>
      <c r="V746" s="51"/>
    </row>
    <row r="747" spans="1:23" hidden="1" x14ac:dyDescent="0.3">
      <c r="A747" s="231">
        <f>A41</f>
        <v>17</v>
      </c>
      <c r="B747" s="231">
        <f>B41</f>
        <v>0</v>
      </c>
      <c r="C747" s="231"/>
      <c r="D747" s="231"/>
      <c r="E747" s="231">
        <f>E41</f>
        <v>0</v>
      </c>
      <c r="F747" s="237">
        <f>IF(E747=0,0,1)</f>
        <v>0</v>
      </c>
      <c r="G747" s="231"/>
      <c r="H747" s="231">
        <f>H41</f>
        <v>0</v>
      </c>
      <c r="I747" s="231">
        <f>I41</f>
        <v>0</v>
      </c>
      <c r="J747" s="231">
        <f>J41</f>
        <v>0</v>
      </c>
      <c r="K747" s="232">
        <f>K41</f>
        <v>0</v>
      </c>
      <c r="L747" s="232"/>
      <c r="M747" s="232"/>
      <c r="O747" s="230">
        <f>IF(I747=0,0,$I$711-I747)</f>
        <v>0</v>
      </c>
      <c r="P747" s="230">
        <f>IF(J747=0,0,$I$711-J747)</f>
        <v>0</v>
      </c>
      <c r="Q747" s="1" t="s">
        <v>417</v>
      </c>
      <c r="R747" s="1" t="str">
        <f>IF(AND(P747=0,O747&gt;0),O747,IF(AND(O747&gt;0,P747&gt;0),P747,IF(AND(O747=0,P747=0),"")))</f>
        <v/>
      </c>
      <c r="S747" s="1" t="str">
        <f>IF(AND(O747&gt;0,P747=0)," days since you messaged ",IF(P747&gt;0," days since you heard from ",IF(AND(O747=0,P747=0)," You have not yet heard from ")))</f>
        <v xml:space="preserve"> You have not yet heard from </v>
      </c>
      <c r="T747" s="1" t="str">
        <f>IF(E747=0,"the recipient",E747)</f>
        <v>the recipient</v>
      </c>
      <c r="U747" s="1" t="s">
        <v>418</v>
      </c>
      <c r="V747" s="1" t="str">
        <f>IF(K747=$K$704,$Q$704,IF(K747=$K$705,$Q$705,IF(K747=$K$706,$Q$706,IF(K747=$K$707,$Q$707,IF(K747=$K$708,$Q$708,IF(K747=0,Q$709))))))</f>
        <v xml:space="preserve"> might be interested in an ongoing need-responsive dialogue. </v>
      </c>
      <c r="W747" s="236" t="s">
        <v>158</v>
      </c>
    </row>
    <row r="748" spans="1:23" hidden="1" x14ac:dyDescent="0.3">
      <c r="A748" s="226"/>
      <c r="B748" s="234" t="str">
        <f>IF(B747=0,"",D748)</f>
        <v/>
      </c>
      <c r="C748" s="234"/>
      <c r="D748" s="51" t="str">
        <f>IF(AND(H747=0,I747=0),P748,G748)</f>
        <v>Consider inviting the recipient to an ongoing need-responsie dialogue.</v>
      </c>
      <c r="F748" s="226"/>
      <c r="G748" s="234" t="str">
        <f>CONCATENATE(Q747,R747,S747,T747,U747,T747,V747)</f>
        <v xml:space="preserve">It has been  You have not yet heard from the recipient. Perhaps the recipient might be interested in an ongoing need-responsive dialogue. </v>
      </c>
      <c r="H748" s="51"/>
      <c r="I748" s="51"/>
      <c r="J748" s="51"/>
      <c r="K748" s="51"/>
      <c r="L748" s="51"/>
      <c r="M748" s="51"/>
      <c r="P748" s="234" t="str">
        <f>CONCATENATE(R748,S748,T748)</f>
        <v>Consider inviting the recipient to an ongoing need-responsie dialogue.</v>
      </c>
      <c r="Q748" s="61" t="s">
        <v>158</v>
      </c>
      <c r="R748" s="51" t="s">
        <v>419</v>
      </c>
      <c r="S748" s="51" t="str">
        <f>IF(E747=0,"the recipient",E747)</f>
        <v>the recipient</v>
      </c>
      <c r="T748" s="51" t="s">
        <v>420</v>
      </c>
      <c r="U748" s="51"/>
      <c r="V748" s="51"/>
    </row>
    <row r="749" spans="1:23" hidden="1" x14ac:dyDescent="0.3">
      <c r="A749" s="231">
        <f>A43</f>
        <v>18</v>
      </c>
      <c r="B749" s="231">
        <f>B43</f>
        <v>0</v>
      </c>
      <c r="C749" s="231"/>
      <c r="D749" s="231"/>
      <c r="E749" s="231">
        <f>E43</f>
        <v>0</v>
      </c>
      <c r="F749" s="237">
        <f>IF(E749=0,0,1)</f>
        <v>0</v>
      </c>
      <c r="G749" s="231"/>
      <c r="H749" s="231">
        <f>H43</f>
        <v>0</v>
      </c>
      <c r="I749" s="231">
        <f>I43</f>
        <v>0</v>
      </c>
      <c r="J749" s="231">
        <f>J43</f>
        <v>0</v>
      </c>
      <c r="K749" s="232">
        <f>K43</f>
        <v>0</v>
      </c>
      <c r="L749" s="232"/>
      <c r="M749" s="232"/>
      <c r="O749" s="230">
        <f>IF(I749=0,0,$I$711-I749)</f>
        <v>0</v>
      </c>
      <c r="P749" s="230">
        <f>IF(J749=0,0,$I$711-J749)</f>
        <v>0</v>
      </c>
      <c r="Q749" s="1" t="s">
        <v>417</v>
      </c>
      <c r="R749" s="1" t="str">
        <f>IF(AND(P749=0,O749&gt;0),O749,IF(AND(O749&gt;0,P749&gt;0),P749,IF(AND(O749=0,P749=0),"")))</f>
        <v/>
      </c>
      <c r="S749" s="1" t="str">
        <f>IF(AND(O749&gt;0,P749=0)," days since you messaged ",IF(P749&gt;0," days since you heard from ",IF(AND(O749=0,P749=0)," You have not yet heard from ")))</f>
        <v xml:space="preserve"> You have not yet heard from </v>
      </c>
      <c r="T749" s="1" t="str">
        <f>IF(E749=0,"the recipient",E749)</f>
        <v>the recipient</v>
      </c>
      <c r="U749" s="1" t="s">
        <v>418</v>
      </c>
      <c r="V749" s="1" t="str">
        <f>IF(K749=$K$704,$Q$704,IF(K749=$K$705,$Q$705,IF(K749=$K$706,$Q$706,IF(K749=$K$707,$Q$707,IF(K749=$K$708,$Q$708,IF(K749=0,Q$709))))))</f>
        <v xml:space="preserve"> might be interested in an ongoing need-responsive dialogue. </v>
      </c>
      <c r="W749" s="236" t="s">
        <v>158</v>
      </c>
    </row>
    <row r="750" spans="1:23" hidden="1" x14ac:dyDescent="0.3">
      <c r="A750" s="226"/>
      <c r="B750" s="234" t="str">
        <f>IF(B749=0,"",D750)</f>
        <v/>
      </c>
      <c r="C750" s="234"/>
      <c r="D750" s="51" t="str">
        <f>IF(AND(H749=0,I749=0),P750,G750)</f>
        <v>Consider inviting the recipient to an ongoing need-responsie dialogue.</v>
      </c>
      <c r="F750" s="226"/>
      <c r="G750" s="234" t="str">
        <f>CONCATENATE(Q749,R749,S749,T749,U749,T749,V749)</f>
        <v xml:space="preserve">It has been  You have not yet heard from the recipient. Perhaps the recipient might be interested in an ongoing need-responsive dialogue. </v>
      </c>
      <c r="H750" s="51"/>
      <c r="I750" s="51"/>
      <c r="J750" s="51"/>
      <c r="K750" s="51"/>
      <c r="L750" s="51"/>
      <c r="M750" s="51"/>
      <c r="P750" s="234" t="str">
        <f>CONCATENATE(R750,S750,T750)</f>
        <v>Consider inviting the recipient to an ongoing need-responsie dialogue.</v>
      </c>
      <c r="Q750" s="61" t="s">
        <v>158</v>
      </c>
      <c r="R750" s="51" t="s">
        <v>419</v>
      </c>
      <c r="S750" s="51" t="str">
        <f>IF(E749=0,"the recipient",E749)</f>
        <v>the recipient</v>
      </c>
      <c r="T750" s="51" t="s">
        <v>420</v>
      </c>
      <c r="U750" s="51"/>
      <c r="V750" s="51"/>
    </row>
    <row r="751" spans="1:23" hidden="1" x14ac:dyDescent="0.3">
      <c r="A751" s="231">
        <f>A45</f>
        <v>19</v>
      </c>
      <c r="B751" s="231">
        <f>B45</f>
        <v>0</v>
      </c>
      <c r="C751" s="231"/>
      <c r="D751" s="231"/>
      <c r="E751" s="231">
        <f>E45</f>
        <v>0</v>
      </c>
      <c r="F751" s="237">
        <f>IF(E751=0,0,1)</f>
        <v>0</v>
      </c>
      <c r="G751" s="231"/>
      <c r="H751" s="231">
        <f>H45</f>
        <v>0</v>
      </c>
      <c r="I751" s="231">
        <f>I45</f>
        <v>0</v>
      </c>
      <c r="J751" s="231">
        <f>J45</f>
        <v>0</v>
      </c>
      <c r="K751" s="232">
        <f>K45</f>
        <v>0</v>
      </c>
      <c r="L751" s="232"/>
      <c r="M751" s="232"/>
      <c r="O751" s="230">
        <f>IF(I751=0,0,$I$711-I751)</f>
        <v>0</v>
      </c>
      <c r="P751" s="230">
        <f>IF(J751=0,0,$I$711-J751)</f>
        <v>0</v>
      </c>
      <c r="Q751" s="1" t="s">
        <v>417</v>
      </c>
      <c r="R751" s="1" t="str">
        <f>IF(AND(P751=0,O751&gt;0),O751,IF(AND(O751&gt;0,P751&gt;0),P751,IF(AND(O751=0,P751=0),"")))</f>
        <v/>
      </c>
      <c r="S751" s="1" t="str">
        <f>IF(AND(O751&gt;0,P751=0)," days since you messaged ",IF(P751&gt;0," days since you heard from ",IF(AND(O751=0,P751=0)," You have not yet heard from ")))</f>
        <v xml:space="preserve"> You have not yet heard from </v>
      </c>
      <c r="T751" s="1" t="str">
        <f>IF(E751=0,"the recipient",E751)</f>
        <v>the recipient</v>
      </c>
      <c r="U751" s="1" t="s">
        <v>418</v>
      </c>
      <c r="V751" s="1" t="str">
        <f>IF(K751=$K$704,$Q$704,IF(K751=$K$705,$Q$705,IF(K751=$K$706,$Q$706,IF(K751=$K$707,$Q$707,IF(K751=$K$708,$Q$708,IF(K751=0,Q$709))))))</f>
        <v xml:space="preserve"> might be interested in an ongoing need-responsive dialogue. </v>
      </c>
      <c r="W751" s="236" t="s">
        <v>158</v>
      </c>
    </row>
    <row r="752" spans="1:23" hidden="1" x14ac:dyDescent="0.3">
      <c r="A752" s="226"/>
      <c r="B752" s="234" t="str">
        <f>IF(B751=0,"",D752)</f>
        <v/>
      </c>
      <c r="C752" s="234"/>
      <c r="D752" s="51" t="str">
        <f>IF(AND(H751=0,I751=0),P752,G752)</f>
        <v>Consider inviting the recipient to an ongoing need-responsie dialogue.</v>
      </c>
      <c r="F752" s="226"/>
      <c r="G752" s="234" t="str">
        <f>CONCATENATE(Q751,R751,S751,T751,U751,T751,V751)</f>
        <v xml:space="preserve">It has been  You have not yet heard from the recipient. Perhaps the recipient might be interested in an ongoing need-responsive dialogue. </v>
      </c>
      <c r="H752" s="51"/>
      <c r="I752" s="51"/>
      <c r="J752" s="51"/>
      <c r="K752" s="51"/>
      <c r="L752" s="51"/>
      <c r="M752" s="51"/>
      <c r="P752" s="234" t="str">
        <f>CONCATENATE(R752,S752,T752)</f>
        <v>Consider inviting the recipient to an ongoing need-responsie dialogue.</v>
      </c>
      <c r="Q752" s="61" t="s">
        <v>158</v>
      </c>
      <c r="R752" s="51" t="s">
        <v>419</v>
      </c>
      <c r="S752" s="51" t="str">
        <f>IF(E751=0,"the recipient",E751)</f>
        <v>the recipient</v>
      </c>
      <c r="T752" s="51" t="s">
        <v>420</v>
      </c>
      <c r="U752" s="51"/>
      <c r="V752" s="51"/>
    </row>
    <row r="753" spans="1:23" hidden="1" x14ac:dyDescent="0.3">
      <c r="A753" s="231">
        <f>A47</f>
        <v>20</v>
      </c>
      <c r="B753" s="231">
        <f>B47</f>
        <v>0</v>
      </c>
      <c r="C753" s="231"/>
      <c r="D753" s="231"/>
      <c r="E753" s="231">
        <f>E47</f>
        <v>0</v>
      </c>
      <c r="F753" s="237">
        <f>IF(E753=0,0,1)</f>
        <v>0</v>
      </c>
      <c r="G753" s="231"/>
      <c r="H753" s="231">
        <f>H47</f>
        <v>0</v>
      </c>
      <c r="I753" s="231">
        <f>I47</f>
        <v>0</v>
      </c>
      <c r="J753" s="231">
        <f>J47</f>
        <v>0</v>
      </c>
      <c r="K753" s="232">
        <f>K47</f>
        <v>0</v>
      </c>
      <c r="L753" s="232"/>
      <c r="M753" s="232"/>
      <c r="O753" s="230">
        <f>IF(I753=0,0,$I$711-I753)</f>
        <v>0</v>
      </c>
      <c r="P753" s="230">
        <f>IF(J753=0,0,$I$711-J753)</f>
        <v>0</v>
      </c>
      <c r="Q753" s="1" t="s">
        <v>417</v>
      </c>
      <c r="R753" s="1" t="str">
        <f>IF(AND(P753=0,O753&gt;0),O753,IF(AND(O753&gt;0,P753&gt;0),P753,IF(AND(O753=0,P753=0),"")))</f>
        <v/>
      </c>
      <c r="S753" s="1" t="str">
        <f>IF(AND(O753&gt;0,P753=0)," days since you messaged ",IF(P753&gt;0," days since you heard from ",IF(AND(O753=0,P753=0)," You have not yet heard from ")))</f>
        <v xml:space="preserve"> You have not yet heard from </v>
      </c>
      <c r="T753" s="1" t="str">
        <f>IF(E753=0,"the recipient",E753)</f>
        <v>the recipient</v>
      </c>
      <c r="U753" s="1" t="s">
        <v>418</v>
      </c>
      <c r="V753" s="1" t="str">
        <f>IF(K753=$K$704,$Q$704,IF(K753=$K$705,$Q$705,IF(K753=$K$706,$Q$706,IF(K753=$K$707,$Q$707,IF(K753=$K$708,$Q$708,IF(K753=0,Q$709))))))</f>
        <v xml:space="preserve"> might be interested in an ongoing need-responsive dialogue. </v>
      </c>
      <c r="W753" s="236" t="s">
        <v>158</v>
      </c>
    </row>
    <row r="754" spans="1:23" hidden="1" x14ac:dyDescent="0.3">
      <c r="A754" s="226"/>
      <c r="B754" s="234" t="str">
        <f>IF(B753=0,"",D754)</f>
        <v/>
      </c>
      <c r="C754" s="234"/>
      <c r="D754" s="51" t="str">
        <f>IF(AND(H753=0,I753=0),P754,G754)</f>
        <v>Consider inviting the recipient to an ongoing need-responsie dialogue.</v>
      </c>
      <c r="F754" s="226"/>
      <c r="G754" s="234" t="str">
        <f>CONCATENATE(Q753,R753,S753,T753,U753,T753,V753)</f>
        <v xml:space="preserve">It has been  You have not yet heard from the recipient. Perhaps the recipient might be interested in an ongoing need-responsive dialogue. </v>
      </c>
      <c r="H754" s="51"/>
      <c r="I754" s="51"/>
      <c r="J754" s="51"/>
      <c r="K754" s="51"/>
      <c r="L754" s="51"/>
      <c r="M754" s="51"/>
      <c r="P754" s="234" t="str">
        <f>CONCATENATE(R754,S754,T754)</f>
        <v>Consider inviting the recipient to an ongoing need-responsie dialogue.</v>
      </c>
      <c r="Q754" s="61" t="s">
        <v>158</v>
      </c>
      <c r="R754" s="51" t="s">
        <v>419</v>
      </c>
      <c r="S754" s="51" t="str">
        <f>IF(E753=0,"the recipient",E753)</f>
        <v>the recipient</v>
      </c>
      <c r="T754" s="51" t="s">
        <v>420</v>
      </c>
      <c r="U754" s="51"/>
      <c r="V754" s="51"/>
    </row>
    <row r="755" spans="1:23" hidden="1" x14ac:dyDescent="0.3">
      <c r="A755" s="231">
        <f>A49</f>
        <v>21</v>
      </c>
      <c r="B755" s="231">
        <f>B49</f>
        <v>0</v>
      </c>
      <c r="C755" s="231"/>
      <c r="D755" s="231"/>
      <c r="E755" s="231">
        <f>E49</f>
        <v>0</v>
      </c>
      <c r="F755" s="237">
        <f>IF(E755=0,0,1)</f>
        <v>0</v>
      </c>
      <c r="G755" s="231"/>
      <c r="H755" s="231">
        <f>H49</f>
        <v>0</v>
      </c>
      <c r="I755" s="231">
        <f>I49</f>
        <v>0</v>
      </c>
      <c r="J755" s="231">
        <f>J49</f>
        <v>0</v>
      </c>
      <c r="K755" s="232">
        <f>K49</f>
        <v>0</v>
      </c>
      <c r="L755" s="232"/>
      <c r="M755" s="232"/>
      <c r="O755" s="230">
        <f>IF(I755=0,0,$I$711-I755)</f>
        <v>0</v>
      </c>
      <c r="P755" s="230">
        <f>IF(J755=0,0,$I$711-J755)</f>
        <v>0</v>
      </c>
      <c r="Q755" s="1" t="s">
        <v>417</v>
      </c>
      <c r="R755" s="1" t="str">
        <f>IF(AND(P755=0,O755&gt;0),O755,IF(AND(O755&gt;0,P755&gt;0),P755,IF(AND(O755=0,P755=0),"")))</f>
        <v/>
      </c>
      <c r="S755" s="1" t="str">
        <f>IF(AND(O755&gt;0,P755=0)," days since you messaged ",IF(P755&gt;0," days since you heard from ",IF(AND(O755=0,P755=0)," You have not yet heard from ")))</f>
        <v xml:space="preserve"> You have not yet heard from </v>
      </c>
      <c r="T755" s="1" t="str">
        <f>IF(E755=0,"the recipient",E755)</f>
        <v>the recipient</v>
      </c>
      <c r="U755" s="1" t="s">
        <v>418</v>
      </c>
      <c r="V755" s="1" t="str">
        <f>IF(K755=$K$704,$Q$704,IF(K755=$K$705,$Q$705,IF(K755=$K$706,$Q$706,IF(K755=$K$707,$Q$707,IF(K755=$K$708,$Q$708,IF(K755=0,Q$709))))))</f>
        <v xml:space="preserve"> might be interested in an ongoing need-responsive dialogue. </v>
      </c>
      <c r="W755" s="236" t="s">
        <v>158</v>
      </c>
    </row>
    <row r="756" spans="1:23" hidden="1" x14ac:dyDescent="0.3">
      <c r="A756" s="226"/>
      <c r="B756" s="234" t="str">
        <f>IF(B755=0,"",D756)</f>
        <v/>
      </c>
      <c r="C756" s="234"/>
      <c r="D756" s="51" t="str">
        <f>IF(AND(H755=0,I755=0),P756,G756)</f>
        <v>Consider inviting the recipient to an ongoing need-responsie dialogue.</v>
      </c>
      <c r="F756" s="226"/>
      <c r="G756" s="234" t="str">
        <f>CONCATENATE(Q755,R755,S755,T755,U755,T755,V755)</f>
        <v xml:space="preserve">It has been  You have not yet heard from the recipient. Perhaps the recipient might be interested in an ongoing need-responsive dialogue. </v>
      </c>
      <c r="H756" s="51"/>
      <c r="I756" s="51"/>
      <c r="J756" s="51"/>
      <c r="K756" s="51"/>
      <c r="L756" s="51"/>
      <c r="M756" s="51"/>
      <c r="P756" s="234" t="str">
        <f>CONCATENATE(R756,S756,T756)</f>
        <v>Consider inviting the recipient to an ongoing need-responsie dialogue.</v>
      </c>
      <c r="Q756" s="61" t="s">
        <v>158</v>
      </c>
      <c r="R756" s="51" t="s">
        <v>419</v>
      </c>
      <c r="S756" s="51" t="str">
        <f>IF(E755=0,"the recipient",E755)</f>
        <v>the recipient</v>
      </c>
      <c r="T756" s="51" t="s">
        <v>420</v>
      </c>
      <c r="U756" s="51"/>
      <c r="V756" s="51"/>
    </row>
    <row r="757" spans="1:23" hidden="1" x14ac:dyDescent="0.3">
      <c r="A757" s="231">
        <f>A51</f>
        <v>22</v>
      </c>
      <c r="B757" s="231">
        <f>B51</f>
        <v>0</v>
      </c>
      <c r="C757" s="231"/>
      <c r="D757" s="231"/>
      <c r="E757" s="231">
        <f>E51</f>
        <v>0</v>
      </c>
      <c r="F757" s="237">
        <f>IF(E757=0,0,1)</f>
        <v>0</v>
      </c>
      <c r="G757" s="231"/>
      <c r="H757" s="231">
        <f>H51</f>
        <v>0</v>
      </c>
      <c r="I757" s="231">
        <f>I51</f>
        <v>0</v>
      </c>
      <c r="J757" s="231">
        <f>J51</f>
        <v>0</v>
      </c>
      <c r="K757" s="232">
        <f>K51</f>
        <v>0</v>
      </c>
      <c r="L757" s="232"/>
      <c r="M757" s="232"/>
      <c r="O757" s="230">
        <f>IF(I757=0,0,$I$711-I757)</f>
        <v>0</v>
      </c>
      <c r="P757" s="230">
        <f>IF(J757=0,0,$I$711-J757)</f>
        <v>0</v>
      </c>
      <c r="Q757" s="1" t="s">
        <v>417</v>
      </c>
      <c r="R757" s="1" t="str">
        <f>IF(AND(P757=0,O757&gt;0),O757,IF(AND(O757&gt;0,P757&gt;0),P757,IF(AND(O757=0,P757=0),"")))</f>
        <v/>
      </c>
      <c r="S757" s="1" t="str">
        <f>IF(AND(O757&gt;0,P757=0)," days since you messaged ",IF(P757&gt;0," days since you heard from ",IF(AND(O757=0,P757=0)," You have not yet heard from ")))</f>
        <v xml:space="preserve"> You have not yet heard from </v>
      </c>
      <c r="T757" s="1" t="str">
        <f>IF(E757=0,"the recipient",E757)</f>
        <v>the recipient</v>
      </c>
      <c r="U757" s="1" t="s">
        <v>418</v>
      </c>
      <c r="V757" s="1" t="str">
        <f>IF(K757=$K$704,$Q$704,IF(K757=$K$705,$Q$705,IF(K757=$K$706,$Q$706,IF(K757=$K$707,$Q$707,IF(K757=$K$708,$Q$708,IF(K757=0,Q$709))))))</f>
        <v xml:space="preserve"> might be interested in an ongoing need-responsive dialogue. </v>
      </c>
      <c r="W757" s="236" t="s">
        <v>158</v>
      </c>
    </row>
    <row r="758" spans="1:23" hidden="1" x14ac:dyDescent="0.3">
      <c r="A758" s="226"/>
      <c r="B758" s="234" t="str">
        <f>IF(B757=0,"",D758)</f>
        <v/>
      </c>
      <c r="C758" s="234"/>
      <c r="D758" s="51" t="str">
        <f>IF(AND(H757=0,I757=0),P758,G758)</f>
        <v>Consider inviting the recipient to an ongoing need-responsie dialogue.</v>
      </c>
      <c r="F758" s="226"/>
      <c r="G758" s="234" t="str">
        <f>CONCATENATE(Q757,R757,S757,T757,U757,T757,V757)</f>
        <v xml:space="preserve">It has been  You have not yet heard from the recipient. Perhaps the recipient might be interested in an ongoing need-responsive dialogue. </v>
      </c>
      <c r="H758" s="51"/>
      <c r="I758" s="51"/>
      <c r="J758" s="51"/>
      <c r="K758" s="51"/>
      <c r="L758" s="51"/>
      <c r="M758" s="51"/>
      <c r="P758" s="234" t="str">
        <f>CONCATENATE(R758,S758,T758)</f>
        <v>Consider inviting the recipient to an ongoing need-responsie dialogue.</v>
      </c>
      <c r="Q758" s="61" t="s">
        <v>158</v>
      </c>
      <c r="R758" s="51" t="s">
        <v>419</v>
      </c>
      <c r="S758" s="51" t="str">
        <f>IF(E757=0,"the recipient",E757)</f>
        <v>the recipient</v>
      </c>
      <c r="T758" s="51" t="s">
        <v>420</v>
      </c>
      <c r="U758" s="51"/>
      <c r="V758" s="51"/>
    </row>
    <row r="759" spans="1:23" hidden="1" x14ac:dyDescent="0.3">
      <c r="A759" s="231">
        <f>A53</f>
        <v>23</v>
      </c>
      <c r="B759" s="231">
        <f>B53</f>
        <v>0</v>
      </c>
      <c r="C759" s="231"/>
      <c r="D759" s="231"/>
      <c r="E759" s="231">
        <f>E53</f>
        <v>0</v>
      </c>
      <c r="F759" s="237">
        <f>IF(E759=0,0,1)</f>
        <v>0</v>
      </c>
      <c r="G759" s="231"/>
      <c r="H759" s="231">
        <f>H53</f>
        <v>0</v>
      </c>
      <c r="I759" s="231">
        <f>I53</f>
        <v>0</v>
      </c>
      <c r="J759" s="231">
        <f>J53</f>
        <v>0</v>
      </c>
      <c r="K759" s="232">
        <f>K53</f>
        <v>0</v>
      </c>
      <c r="L759" s="232"/>
      <c r="M759" s="232"/>
      <c r="O759" s="230">
        <f>IF(I759=0,0,$I$711-I759)</f>
        <v>0</v>
      </c>
      <c r="P759" s="230">
        <f>IF(J759=0,0,$I$711-J759)</f>
        <v>0</v>
      </c>
      <c r="Q759" s="1" t="s">
        <v>417</v>
      </c>
      <c r="R759" s="1" t="str">
        <f>IF(AND(P759=0,O759&gt;0),O759,IF(AND(O759&gt;0,P759&gt;0),P759,IF(AND(O759=0,P759=0),"")))</f>
        <v/>
      </c>
      <c r="S759" s="1" t="str">
        <f>IF(AND(O759&gt;0,P759=0)," days since you messaged ",IF(P759&gt;0," days since you heard from ",IF(AND(O759=0,P759=0)," You have not yet heard from ")))</f>
        <v xml:space="preserve"> You have not yet heard from </v>
      </c>
      <c r="T759" s="1" t="str">
        <f>IF(E759=0,"the recipient",E759)</f>
        <v>the recipient</v>
      </c>
      <c r="U759" s="1" t="s">
        <v>418</v>
      </c>
      <c r="V759" s="1" t="str">
        <f>IF(K759=$K$704,$Q$704,IF(K759=$K$705,$Q$705,IF(K759=$K$706,$Q$706,IF(K759=$K$707,$Q$707,IF(K759=$K$708,$Q$708,IF(K759=0,Q$709))))))</f>
        <v xml:space="preserve"> might be interested in an ongoing need-responsive dialogue. </v>
      </c>
      <c r="W759" s="236" t="s">
        <v>158</v>
      </c>
    </row>
    <row r="760" spans="1:23" hidden="1" x14ac:dyDescent="0.3">
      <c r="A760" s="226"/>
      <c r="B760" s="234" t="str">
        <f>IF(B759=0,"",D760)</f>
        <v/>
      </c>
      <c r="C760" s="234"/>
      <c r="D760" s="51" t="str">
        <f>IF(AND(H759=0,I759=0),P760,G760)</f>
        <v>Consider inviting the recipient to an ongoing need-responsie dialogue.</v>
      </c>
      <c r="F760" s="226"/>
      <c r="G760" s="234" t="str">
        <f>CONCATENATE(Q759,R759,S759,T759,U759,T759,V759)</f>
        <v xml:space="preserve">It has been  You have not yet heard from the recipient. Perhaps the recipient might be interested in an ongoing need-responsive dialogue. </v>
      </c>
      <c r="H760" s="51"/>
      <c r="I760" s="51"/>
      <c r="J760" s="51"/>
      <c r="K760" s="51"/>
      <c r="L760" s="51"/>
      <c r="M760" s="51"/>
      <c r="P760" s="234" t="str">
        <f>CONCATENATE(R760,S760,T760)</f>
        <v>Consider inviting the recipient to an ongoing need-responsie dialogue.</v>
      </c>
      <c r="Q760" s="61" t="s">
        <v>158</v>
      </c>
      <c r="R760" s="51" t="s">
        <v>419</v>
      </c>
      <c r="S760" s="51" t="str">
        <f>IF(E759=0,"the recipient",E759)</f>
        <v>the recipient</v>
      </c>
      <c r="T760" s="51" t="s">
        <v>420</v>
      </c>
      <c r="U760" s="51"/>
      <c r="V760" s="51"/>
    </row>
    <row r="761" spans="1:23" hidden="1" x14ac:dyDescent="0.3">
      <c r="A761" s="231">
        <f>A55</f>
        <v>24</v>
      </c>
      <c r="B761" s="231">
        <f>B55</f>
        <v>0</v>
      </c>
      <c r="C761" s="231"/>
      <c r="D761" s="231"/>
      <c r="E761" s="231">
        <f>E55</f>
        <v>0</v>
      </c>
      <c r="F761" s="237">
        <f>IF(E761=0,0,1)</f>
        <v>0</v>
      </c>
      <c r="G761" s="231"/>
      <c r="H761" s="231">
        <f>H55</f>
        <v>0</v>
      </c>
      <c r="I761" s="231">
        <f>I55</f>
        <v>0</v>
      </c>
      <c r="J761" s="231">
        <f>J55</f>
        <v>0</v>
      </c>
      <c r="K761" s="232">
        <f>K55</f>
        <v>0</v>
      </c>
      <c r="L761" s="232"/>
      <c r="M761" s="232"/>
      <c r="O761" s="230">
        <f>IF(I761=0,0,$I$711-I761)</f>
        <v>0</v>
      </c>
      <c r="P761" s="230">
        <f>IF(J761=0,0,$I$711-J761)</f>
        <v>0</v>
      </c>
      <c r="Q761" s="1" t="s">
        <v>417</v>
      </c>
      <c r="R761" s="1" t="str">
        <f>IF(AND(P761=0,O761&gt;0),O761,IF(AND(O761&gt;0,P761&gt;0),P761,IF(AND(O761=0,P761=0),"")))</f>
        <v/>
      </c>
      <c r="S761" s="1" t="str">
        <f>IF(AND(O761&gt;0,P761=0)," days since you messaged ",IF(P761&gt;0," days since you heard from ",IF(AND(O761=0,P761=0)," You have not yet heard from ")))</f>
        <v xml:space="preserve"> You have not yet heard from </v>
      </c>
      <c r="T761" s="1" t="str">
        <f>IF(E761=0,"the recipient",E761)</f>
        <v>the recipient</v>
      </c>
      <c r="U761" s="1" t="s">
        <v>418</v>
      </c>
      <c r="V761" s="1" t="str">
        <f>IF(K761=$K$704,$Q$704,IF(K761=$K$705,$Q$705,IF(K761=$K$706,$Q$706,IF(K761=$K$707,$Q$707,IF(K761=$K$708,$Q$708,IF(K761=0,Q$709))))))</f>
        <v xml:space="preserve"> might be interested in an ongoing need-responsive dialogue. </v>
      </c>
      <c r="W761" s="236" t="s">
        <v>158</v>
      </c>
    </row>
    <row r="762" spans="1:23" hidden="1" x14ac:dyDescent="0.3">
      <c r="A762" s="226"/>
      <c r="B762" s="234" t="str">
        <f>IF(B761=0,"",D762)</f>
        <v/>
      </c>
      <c r="C762" s="234"/>
      <c r="D762" s="51" t="str">
        <f>IF(AND(H761=0,I761=0),P762,G762)</f>
        <v>Consider inviting the recipient to an ongoing need-responsie dialogue.</v>
      </c>
      <c r="F762" s="226"/>
      <c r="G762" s="234" t="str">
        <f>CONCATENATE(Q761,R761,S761,T761,U761,T761,V761)</f>
        <v xml:space="preserve">It has been  You have not yet heard from the recipient. Perhaps the recipient might be interested in an ongoing need-responsive dialogue. </v>
      </c>
      <c r="H762" s="51"/>
      <c r="I762" s="51"/>
      <c r="J762" s="51"/>
      <c r="K762" s="51"/>
      <c r="L762" s="51"/>
      <c r="M762" s="51"/>
      <c r="P762" s="234" t="str">
        <f>CONCATENATE(R762,S762,T762)</f>
        <v>Consider inviting the recipient to an ongoing need-responsie dialogue.</v>
      </c>
      <c r="Q762" s="61" t="s">
        <v>158</v>
      </c>
      <c r="R762" s="51" t="s">
        <v>419</v>
      </c>
      <c r="S762" s="51" t="str">
        <f>IF(E761=0,"the recipient",E761)</f>
        <v>the recipient</v>
      </c>
      <c r="T762" s="51" t="s">
        <v>420</v>
      </c>
      <c r="U762" s="51"/>
      <c r="V762" s="51"/>
    </row>
    <row r="763" spans="1:23" hidden="1" x14ac:dyDescent="0.3">
      <c r="A763" s="231">
        <f>A57</f>
        <v>25</v>
      </c>
      <c r="B763" s="231">
        <f>B57</f>
        <v>0</v>
      </c>
      <c r="C763" s="231"/>
      <c r="D763" s="231"/>
      <c r="E763" s="231">
        <f>E57</f>
        <v>0</v>
      </c>
      <c r="F763" s="237">
        <f>IF(E763=0,0,1)</f>
        <v>0</v>
      </c>
      <c r="G763" s="231"/>
      <c r="H763" s="231">
        <f>H57</f>
        <v>0</v>
      </c>
      <c r="I763" s="231">
        <f>I57</f>
        <v>0</v>
      </c>
      <c r="J763" s="231">
        <f>J57</f>
        <v>0</v>
      </c>
      <c r="K763" s="232">
        <f>K57</f>
        <v>0</v>
      </c>
      <c r="L763" s="232"/>
      <c r="M763" s="232"/>
      <c r="O763" s="230">
        <f>IF(I763=0,0,$I$711-I763)</f>
        <v>0</v>
      </c>
      <c r="P763" s="230">
        <f>IF(J763=0,0,$I$711-J763)</f>
        <v>0</v>
      </c>
      <c r="Q763" s="1" t="s">
        <v>417</v>
      </c>
      <c r="R763" s="1" t="str">
        <f>IF(AND(P763=0,O763&gt;0),O763,IF(AND(O763&gt;0,P763&gt;0),P763,IF(AND(O763=0,P763=0),"")))</f>
        <v/>
      </c>
      <c r="S763" s="1" t="str">
        <f>IF(AND(O763&gt;0,P763=0)," days since you messaged ",IF(P763&gt;0," days since you heard from ",IF(AND(O763=0,P763=0)," You have not yet heard from ")))</f>
        <v xml:space="preserve"> You have not yet heard from </v>
      </c>
      <c r="T763" s="1" t="str">
        <f>IF(E763=0,"the recipient",E763)</f>
        <v>the recipient</v>
      </c>
      <c r="U763" s="1" t="s">
        <v>418</v>
      </c>
      <c r="V763" s="1" t="str">
        <f>IF(K763=$K$704,$Q$704,IF(K763=$K$705,$Q$705,IF(K763=$K$706,$Q$706,IF(K763=$K$707,$Q$707,IF(K763=$K$708,$Q$708,IF(K763=0,Q$709))))))</f>
        <v xml:space="preserve"> might be interested in an ongoing need-responsive dialogue. </v>
      </c>
      <c r="W763" s="236" t="s">
        <v>158</v>
      </c>
    </row>
    <row r="764" spans="1:23" hidden="1" x14ac:dyDescent="0.3">
      <c r="A764" s="226"/>
      <c r="B764" s="234" t="str">
        <f>IF(B763=0,"",D764)</f>
        <v/>
      </c>
      <c r="C764" s="234"/>
      <c r="D764" s="51" t="str">
        <f>IF(AND(H763=0,I763=0),P764,G764)</f>
        <v>Consider inviting the recipient to an ongoing need-responsie dialogue.</v>
      </c>
      <c r="F764" s="226"/>
      <c r="G764" s="234" t="str">
        <f>CONCATENATE(Q763,R763,S763,T763,U763,T763,V763)</f>
        <v xml:space="preserve">It has been  You have not yet heard from the recipient. Perhaps the recipient might be interested in an ongoing need-responsive dialogue. </v>
      </c>
      <c r="H764" s="51"/>
      <c r="I764" s="51"/>
      <c r="J764" s="51"/>
      <c r="K764" s="51"/>
      <c r="L764" s="51"/>
      <c r="M764" s="51"/>
      <c r="P764" s="234" t="str">
        <f>CONCATENATE(R764,S764,T764)</f>
        <v>Consider inviting the recipient to an ongoing need-responsie dialogue.</v>
      </c>
      <c r="Q764" s="61" t="s">
        <v>158</v>
      </c>
      <c r="R764" s="51" t="s">
        <v>419</v>
      </c>
      <c r="S764" s="51" t="str">
        <f>IF(E763=0,"the recipient",E763)</f>
        <v>the recipient</v>
      </c>
      <c r="T764" s="51" t="s">
        <v>420</v>
      </c>
      <c r="U764" s="51"/>
      <c r="V764" s="51"/>
    </row>
    <row r="765" spans="1:23" hidden="1" x14ac:dyDescent="0.3">
      <c r="A765" s="231">
        <f>A59</f>
        <v>26</v>
      </c>
      <c r="B765" s="231">
        <f>B59</f>
        <v>0</v>
      </c>
      <c r="C765" s="231"/>
      <c r="D765" s="231"/>
      <c r="E765" s="231">
        <f>E59</f>
        <v>0</v>
      </c>
      <c r="F765" s="237">
        <f>IF(E765=0,0,1)</f>
        <v>0</v>
      </c>
      <c r="G765" s="231"/>
      <c r="H765" s="231">
        <f>H59</f>
        <v>0</v>
      </c>
      <c r="I765" s="231">
        <f>I59</f>
        <v>0</v>
      </c>
      <c r="J765" s="231">
        <f>J59</f>
        <v>0</v>
      </c>
      <c r="K765" s="232">
        <f>K59</f>
        <v>0</v>
      </c>
      <c r="L765" s="232"/>
      <c r="M765" s="232"/>
      <c r="O765" s="230">
        <f>IF(I765=0,0,$I$711-I765)</f>
        <v>0</v>
      </c>
      <c r="P765" s="230">
        <f>IF(J765=0,0,$I$711-J765)</f>
        <v>0</v>
      </c>
      <c r="Q765" s="1" t="s">
        <v>417</v>
      </c>
      <c r="R765" s="1" t="str">
        <f>IF(AND(P765=0,O765&gt;0),O765,IF(AND(O765&gt;0,P765&gt;0),P765,IF(AND(O765=0,P765=0),"")))</f>
        <v/>
      </c>
      <c r="S765" s="1" t="str">
        <f>IF(AND(O765&gt;0,P765=0)," days since you messaged ",IF(P765&gt;0," days since you heard from ",IF(AND(O765=0,P765=0)," You have not yet heard from ")))</f>
        <v xml:space="preserve"> You have not yet heard from </v>
      </c>
      <c r="T765" s="1" t="str">
        <f>IF(E765=0,"the recipient",E765)</f>
        <v>the recipient</v>
      </c>
      <c r="U765" s="1" t="s">
        <v>418</v>
      </c>
      <c r="V765" s="1" t="str">
        <f>IF(K765=$K$704,$Q$704,IF(K765=$K$705,$Q$705,IF(K765=$K$706,$Q$706,IF(K765=$K$707,$Q$707,IF(K765=$K$708,$Q$708,IF(K765=0,Q$709))))))</f>
        <v xml:space="preserve"> might be interested in an ongoing need-responsive dialogue. </v>
      </c>
      <c r="W765" s="236" t="s">
        <v>158</v>
      </c>
    </row>
    <row r="766" spans="1:23" hidden="1" x14ac:dyDescent="0.3">
      <c r="A766" s="226"/>
      <c r="B766" s="234" t="str">
        <f>IF(B765=0,"",D766)</f>
        <v/>
      </c>
      <c r="C766" s="234"/>
      <c r="D766" s="51" t="str">
        <f>IF(AND(H765=0,I765=0),P766,G766)</f>
        <v>Consider inviting the recipient to an ongoing need-responsie dialogue.</v>
      </c>
      <c r="F766" s="226"/>
      <c r="G766" s="234" t="str">
        <f>CONCATENATE(Q765,R765,S765,T765,U765,T765,V765)</f>
        <v xml:space="preserve">It has been  You have not yet heard from the recipient. Perhaps the recipient might be interested in an ongoing need-responsive dialogue. </v>
      </c>
      <c r="H766" s="51"/>
      <c r="I766" s="51"/>
      <c r="J766" s="51"/>
      <c r="K766" s="51"/>
      <c r="L766" s="51"/>
      <c r="M766" s="51"/>
      <c r="P766" s="234" t="str">
        <f>CONCATENATE(R766,S766,T766)</f>
        <v>Consider inviting the recipient to an ongoing need-responsie dialogue.</v>
      </c>
      <c r="Q766" s="61" t="s">
        <v>158</v>
      </c>
      <c r="R766" s="51" t="s">
        <v>419</v>
      </c>
      <c r="S766" s="51" t="str">
        <f>IF(E765=0,"the recipient",E765)</f>
        <v>the recipient</v>
      </c>
      <c r="T766" s="51" t="s">
        <v>420</v>
      </c>
      <c r="U766" s="51"/>
      <c r="V766" s="51"/>
    </row>
    <row r="767" spans="1:23" hidden="1" x14ac:dyDescent="0.3">
      <c r="A767" s="231">
        <f>A61</f>
        <v>27</v>
      </c>
      <c r="B767" s="231">
        <f>B61</f>
        <v>0</v>
      </c>
      <c r="C767" s="231"/>
      <c r="D767" s="231"/>
      <c r="E767" s="231">
        <f>E61</f>
        <v>0</v>
      </c>
      <c r="F767" s="237">
        <f>IF(E767=0,0,1)</f>
        <v>0</v>
      </c>
      <c r="G767" s="231"/>
      <c r="H767" s="231">
        <f>H61</f>
        <v>0</v>
      </c>
      <c r="I767" s="231">
        <f>I61</f>
        <v>0</v>
      </c>
      <c r="J767" s="231">
        <f>J61</f>
        <v>0</v>
      </c>
      <c r="K767" s="232">
        <f>K61</f>
        <v>0</v>
      </c>
      <c r="L767" s="232"/>
      <c r="M767" s="232"/>
      <c r="O767" s="230">
        <f>IF(I767=0,0,$I$711-I767)</f>
        <v>0</v>
      </c>
      <c r="P767" s="230">
        <f>IF(J767=0,0,$I$711-J767)</f>
        <v>0</v>
      </c>
      <c r="Q767" s="1" t="s">
        <v>417</v>
      </c>
      <c r="R767" s="1" t="str">
        <f>IF(AND(P767=0,O767&gt;0),O767,IF(AND(O767&gt;0,P767&gt;0),P767,IF(AND(O767=0,P767=0),"")))</f>
        <v/>
      </c>
      <c r="S767" s="1" t="str">
        <f>IF(AND(O767&gt;0,P767=0)," days since you messaged ",IF(P767&gt;0," days since you heard from ",IF(AND(O767=0,P767=0)," You have not yet heard from ")))</f>
        <v xml:space="preserve"> You have not yet heard from </v>
      </c>
      <c r="T767" s="1" t="str">
        <f>IF(E767=0,"the recipient",E767)</f>
        <v>the recipient</v>
      </c>
      <c r="U767" s="1" t="s">
        <v>418</v>
      </c>
      <c r="V767" s="1" t="str">
        <f>IF(K767=$K$704,$Q$704,IF(K767=$K$705,$Q$705,IF(K767=$K$706,$Q$706,IF(K767=$K$707,$Q$707,IF(K767=$K$708,$Q$708,IF(K767=0,Q$709))))))</f>
        <v xml:space="preserve"> might be interested in an ongoing need-responsive dialogue. </v>
      </c>
      <c r="W767" s="236" t="s">
        <v>158</v>
      </c>
    </row>
    <row r="768" spans="1:23" hidden="1" x14ac:dyDescent="0.3">
      <c r="A768" s="226"/>
      <c r="B768" s="234" t="str">
        <f>IF(B767=0,"",D768)</f>
        <v/>
      </c>
      <c r="C768" s="234"/>
      <c r="D768" s="51" t="str">
        <f>IF(AND(H767=0,I767=0),P768,G768)</f>
        <v>Consider inviting the recipient to an ongoing need-responsie dialogue.</v>
      </c>
      <c r="F768" s="226"/>
      <c r="G768" s="234" t="str">
        <f>CONCATENATE(Q767,R767,S767,T767,U767,T767,V767)</f>
        <v xml:space="preserve">It has been  You have not yet heard from the recipient. Perhaps the recipient might be interested in an ongoing need-responsive dialogue. </v>
      </c>
      <c r="H768" s="51"/>
      <c r="I768" s="51"/>
      <c r="J768" s="51"/>
      <c r="K768" s="51"/>
      <c r="L768" s="51"/>
      <c r="M768" s="51"/>
      <c r="P768" s="234" t="str">
        <f>CONCATENATE(R768,S768,T768)</f>
        <v>Consider inviting the recipient to an ongoing need-responsie dialogue.</v>
      </c>
      <c r="Q768" s="61" t="s">
        <v>158</v>
      </c>
      <c r="R768" s="51" t="s">
        <v>419</v>
      </c>
      <c r="S768" s="51" t="str">
        <f>IF(E767=0,"the recipient",E767)</f>
        <v>the recipient</v>
      </c>
      <c r="T768" s="51" t="s">
        <v>420</v>
      </c>
      <c r="U768" s="51"/>
      <c r="V768" s="51"/>
    </row>
    <row r="769" spans="1:23" hidden="1" x14ac:dyDescent="0.3">
      <c r="A769" s="231">
        <f>A63</f>
        <v>28</v>
      </c>
      <c r="B769" s="231">
        <f>B63</f>
        <v>0</v>
      </c>
      <c r="C769" s="231"/>
      <c r="D769" s="231"/>
      <c r="E769" s="231">
        <f>E63</f>
        <v>0</v>
      </c>
      <c r="F769" s="237">
        <f>IF(E769=0,0,1)</f>
        <v>0</v>
      </c>
      <c r="G769" s="231"/>
      <c r="H769" s="231">
        <f>H63</f>
        <v>0</v>
      </c>
      <c r="I769" s="231">
        <f>I63</f>
        <v>0</v>
      </c>
      <c r="J769" s="231">
        <f>J63</f>
        <v>0</v>
      </c>
      <c r="K769" s="232">
        <f>K63</f>
        <v>0</v>
      </c>
      <c r="L769" s="232"/>
      <c r="M769" s="232"/>
      <c r="O769" s="230">
        <f>IF(I769=0,0,$I$711-I769)</f>
        <v>0</v>
      </c>
      <c r="P769" s="230">
        <f>IF(J769=0,0,$I$711-J769)</f>
        <v>0</v>
      </c>
      <c r="Q769" s="1" t="s">
        <v>417</v>
      </c>
      <c r="R769" s="1" t="str">
        <f>IF(AND(P769=0,O769&gt;0),O769,IF(AND(O769&gt;0,P769&gt;0),P769,IF(AND(O769=0,P769=0),"")))</f>
        <v/>
      </c>
      <c r="S769" s="1" t="str">
        <f>IF(AND(O769&gt;0,P769=0)," days since you messaged ",IF(P769&gt;0," days since you heard from ",IF(AND(O769=0,P769=0)," You have not yet heard from ")))</f>
        <v xml:space="preserve"> You have not yet heard from </v>
      </c>
      <c r="T769" s="1" t="str">
        <f>IF(E769=0,"the recipient",E769)</f>
        <v>the recipient</v>
      </c>
      <c r="U769" s="1" t="s">
        <v>418</v>
      </c>
      <c r="V769" s="1" t="str">
        <f>IF(K769=$K$704,$Q$704,IF(K769=$K$705,$Q$705,IF(K769=$K$706,$Q$706,IF(K769=$K$707,$Q$707,IF(K769=$K$708,$Q$708,IF(K769=0,Q$709))))))</f>
        <v xml:space="preserve"> might be interested in an ongoing need-responsive dialogue. </v>
      </c>
      <c r="W769" s="236" t="s">
        <v>158</v>
      </c>
    </row>
    <row r="770" spans="1:23" hidden="1" x14ac:dyDescent="0.3">
      <c r="A770" s="226"/>
      <c r="B770" s="234" t="str">
        <f>IF(B769=0,"",D770)</f>
        <v/>
      </c>
      <c r="C770" s="234"/>
      <c r="D770" s="51" t="str">
        <f>IF(AND(H769=0,I769=0),P770,G770)</f>
        <v>Consider inviting the recipient to an ongoing need-responsie dialogue.</v>
      </c>
      <c r="F770" s="226"/>
      <c r="G770" s="234" t="str">
        <f>CONCATENATE(Q769,R769,S769,T769,U769,T769,V769)</f>
        <v xml:space="preserve">It has been  You have not yet heard from the recipient. Perhaps the recipient might be interested in an ongoing need-responsive dialogue. </v>
      </c>
      <c r="H770" s="51"/>
      <c r="I770" s="51"/>
      <c r="J770" s="51"/>
      <c r="K770" s="51"/>
      <c r="L770" s="51"/>
      <c r="M770" s="51"/>
      <c r="P770" s="234" t="str">
        <f>CONCATENATE(R770,S770,T770)</f>
        <v>Consider inviting the recipient to an ongoing need-responsie dialogue.</v>
      </c>
      <c r="Q770" s="61" t="s">
        <v>158</v>
      </c>
      <c r="R770" s="51" t="s">
        <v>419</v>
      </c>
      <c r="S770" s="51" t="str">
        <f>IF(E769=0,"the recipient",E769)</f>
        <v>the recipient</v>
      </c>
      <c r="T770" s="51" t="s">
        <v>420</v>
      </c>
      <c r="U770" s="51"/>
      <c r="V770" s="51"/>
    </row>
    <row r="771" spans="1:23" hidden="1" x14ac:dyDescent="0.3">
      <c r="A771" s="231"/>
      <c r="B771" s="231"/>
      <c r="C771" s="231"/>
      <c r="D771" s="231"/>
      <c r="E771" s="231"/>
      <c r="G771" s="231"/>
      <c r="H771" s="231"/>
      <c r="I771" s="231"/>
      <c r="J771" s="231"/>
      <c r="K771" s="232"/>
      <c r="L771" s="232"/>
      <c r="M771" s="232"/>
    </row>
    <row r="772" spans="1:23" hidden="1" x14ac:dyDescent="0.3">
      <c r="A772" s="226"/>
      <c r="B772" s="226"/>
      <c r="C772" s="226"/>
      <c r="D772" s="226"/>
      <c r="E772" s="226"/>
      <c r="F772" s="226"/>
      <c r="G772" s="226"/>
      <c r="H772" s="226"/>
      <c r="I772" s="226"/>
      <c r="J772" s="226"/>
      <c r="K772" s="226"/>
      <c r="L772" s="226"/>
      <c r="M772" s="226"/>
    </row>
    <row r="773" spans="1:23" hidden="1" x14ac:dyDescent="0.3"/>
    <row r="774" spans="1:23" hidden="1" x14ac:dyDescent="0.3"/>
    <row r="775" spans="1:23" hidden="1" x14ac:dyDescent="0.3"/>
    <row r="776" spans="1:23" hidden="1" x14ac:dyDescent="0.3"/>
    <row r="777" spans="1:23" hidden="1" x14ac:dyDescent="0.3"/>
    <row r="778" spans="1:23" hidden="1" x14ac:dyDescent="0.3"/>
    <row r="779" spans="1:23" hidden="1" x14ac:dyDescent="0.3"/>
    <row r="780" spans="1:23" hidden="1" x14ac:dyDescent="0.3"/>
    <row r="781" spans="1:23" hidden="1" x14ac:dyDescent="0.3"/>
    <row r="782" spans="1:23" hidden="1" x14ac:dyDescent="0.3"/>
    <row r="783" spans="1:23" hidden="1" x14ac:dyDescent="0.3"/>
    <row r="784" spans="1:23" hidden="1" x14ac:dyDescent="0.3"/>
    <row r="785" hidden="1" x14ac:dyDescent="0.3"/>
    <row r="786" hidden="1" x14ac:dyDescent="0.3"/>
    <row r="787" hidden="1" x14ac:dyDescent="0.3"/>
    <row r="788" hidden="1" x14ac:dyDescent="0.3"/>
    <row r="789" hidden="1" x14ac:dyDescent="0.3"/>
    <row r="790" hidden="1" x14ac:dyDescent="0.3"/>
    <row r="791" hidden="1" x14ac:dyDescent="0.3"/>
    <row r="792" hidden="1" x14ac:dyDescent="0.3"/>
    <row r="793" hidden="1" x14ac:dyDescent="0.3"/>
    <row r="794" hidden="1" x14ac:dyDescent="0.3"/>
    <row r="795" hidden="1" x14ac:dyDescent="0.3"/>
    <row r="796" hidden="1" x14ac:dyDescent="0.3"/>
    <row r="797" hidden="1" x14ac:dyDescent="0.3"/>
    <row r="798" hidden="1" x14ac:dyDescent="0.3"/>
    <row r="799" hidden="1" x14ac:dyDescent="0.3"/>
    <row r="800" hidden="1" x14ac:dyDescent="0.3"/>
    <row r="801" hidden="1" x14ac:dyDescent="0.3"/>
    <row r="802" hidden="1" x14ac:dyDescent="0.3"/>
    <row r="803" hidden="1" x14ac:dyDescent="0.3"/>
    <row r="804" hidden="1" x14ac:dyDescent="0.3"/>
    <row r="805" hidden="1" x14ac:dyDescent="0.3"/>
    <row r="806" hidden="1" x14ac:dyDescent="0.3"/>
    <row r="807" hidden="1" x14ac:dyDescent="0.3"/>
    <row r="808" hidden="1" x14ac:dyDescent="0.3"/>
    <row r="809" hidden="1" x14ac:dyDescent="0.3"/>
    <row r="810" hidden="1" x14ac:dyDescent="0.3"/>
    <row r="811" hidden="1" x14ac:dyDescent="0.3"/>
    <row r="812" hidden="1" x14ac:dyDescent="0.3"/>
    <row r="813" hidden="1" x14ac:dyDescent="0.3"/>
    <row r="814" hidden="1" x14ac:dyDescent="0.3"/>
    <row r="815" hidden="1" x14ac:dyDescent="0.3"/>
    <row r="816" hidden="1" x14ac:dyDescent="0.3"/>
    <row r="817" hidden="1" x14ac:dyDescent="0.3"/>
    <row r="818" hidden="1" x14ac:dyDescent="0.3"/>
    <row r="819" hidden="1" x14ac:dyDescent="0.3"/>
    <row r="820" hidden="1" x14ac:dyDescent="0.3"/>
    <row r="821" hidden="1" x14ac:dyDescent="0.3"/>
    <row r="822" hidden="1" x14ac:dyDescent="0.3"/>
    <row r="823" hidden="1" x14ac:dyDescent="0.3"/>
    <row r="824" hidden="1" x14ac:dyDescent="0.3"/>
    <row r="825" hidden="1" x14ac:dyDescent="0.3"/>
    <row r="826" hidden="1" x14ac:dyDescent="0.3"/>
    <row r="827" hidden="1" x14ac:dyDescent="0.3"/>
    <row r="828" hidden="1" x14ac:dyDescent="0.3"/>
    <row r="829" hidden="1" x14ac:dyDescent="0.3"/>
    <row r="830" hidden="1" x14ac:dyDescent="0.3"/>
    <row r="831" hidden="1" x14ac:dyDescent="0.3"/>
    <row r="832" hidden="1" x14ac:dyDescent="0.3"/>
    <row r="833" hidden="1" x14ac:dyDescent="0.3"/>
    <row r="834" hidden="1" x14ac:dyDescent="0.3"/>
    <row r="835" hidden="1" x14ac:dyDescent="0.3"/>
    <row r="836" hidden="1" x14ac:dyDescent="0.3"/>
    <row r="837" hidden="1" x14ac:dyDescent="0.3"/>
    <row r="838" hidden="1" x14ac:dyDescent="0.3"/>
    <row r="839" hidden="1" x14ac:dyDescent="0.3"/>
    <row r="840" hidden="1" x14ac:dyDescent="0.3"/>
    <row r="841" hidden="1" x14ac:dyDescent="0.3"/>
    <row r="842" hidden="1" x14ac:dyDescent="0.3"/>
    <row r="843" hidden="1" x14ac:dyDescent="0.3"/>
    <row r="844" hidden="1" x14ac:dyDescent="0.3"/>
    <row r="845" hidden="1" x14ac:dyDescent="0.3"/>
    <row r="846" hidden="1" x14ac:dyDescent="0.3"/>
    <row r="847" hidden="1" x14ac:dyDescent="0.3"/>
    <row r="848" hidden="1" x14ac:dyDescent="0.3"/>
    <row r="849" hidden="1" x14ac:dyDescent="0.3"/>
    <row r="850" hidden="1" x14ac:dyDescent="0.3"/>
    <row r="851" hidden="1" x14ac:dyDescent="0.3"/>
    <row r="852" hidden="1" x14ac:dyDescent="0.3"/>
    <row r="853" hidden="1" x14ac:dyDescent="0.3"/>
    <row r="854" hidden="1" x14ac:dyDescent="0.3"/>
    <row r="855" hidden="1" x14ac:dyDescent="0.3"/>
    <row r="856" hidden="1" x14ac:dyDescent="0.3"/>
    <row r="857" hidden="1" x14ac:dyDescent="0.3"/>
    <row r="858" hidden="1" x14ac:dyDescent="0.3"/>
    <row r="859" hidden="1" x14ac:dyDescent="0.3"/>
    <row r="860" hidden="1" x14ac:dyDescent="0.3"/>
    <row r="861" hidden="1" x14ac:dyDescent="0.3"/>
    <row r="862" hidden="1" x14ac:dyDescent="0.3"/>
    <row r="863" hidden="1" x14ac:dyDescent="0.3"/>
    <row r="864" hidden="1" x14ac:dyDescent="0.3"/>
    <row r="865" hidden="1" x14ac:dyDescent="0.3"/>
    <row r="866" hidden="1" x14ac:dyDescent="0.3"/>
    <row r="867" hidden="1" x14ac:dyDescent="0.3"/>
    <row r="868" hidden="1" x14ac:dyDescent="0.3"/>
    <row r="869" hidden="1" x14ac:dyDescent="0.3"/>
    <row r="870" hidden="1" x14ac:dyDescent="0.3"/>
    <row r="871" hidden="1" x14ac:dyDescent="0.3"/>
    <row r="872" hidden="1" x14ac:dyDescent="0.3"/>
    <row r="873" hidden="1" x14ac:dyDescent="0.3"/>
    <row r="874" hidden="1" x14ac:dyDescent="0.3"/>
    <row r="875" hidden="1" x14ac:dyDescent="0.3"/>
    <row r="876" hidden="1" x14ac:dyDescent="0.3"/>
    <row r="877" hidden="1" x14ac:dyDescent="0.3"/>
    <row r="878" hidden="1" x14ac:dyDescent="0.3"/>
    <row r="879" hidden="1" x14ac:dyDescent="0.3"/>
    <row r="880" hidden="1" x14ac:dyDescent="0.3"/>
    <row r="881" hidden="1" x14ac:dyDescent="0.3"/>
    <row r="882" hidden="1" x14ac:dyDescent="0.3"/>
    <row r="883" hidden="1" x14ac:dyDescent="0.3"/>
    <row r="884" hidden="1" x14ac:dyDescent="0.3"/>
    <row r="885" hidden="1" x14ac:dyDescent="0.3"/>
    <row r="886" hidden="1" x14ac:dyDescent="0.3"/>
    <row r="887" hidden="1" x14ac:dyDescent="0.3"/>
    <row r="888" hidden="1" x14ac:dyDescent="0.3"/>
    <row r="889" hidden="1" x14ac:dyDescent="0.3"/>
    <row r="890" hidden="1" x14ac:dyDescent="0.3"/>
    <row r="891" hidden="1" x14ac:dyDescent="0.3"/>
    <row r="892" hidden="1" x14ac:dyDescent="0.3"/>
    <row r="893" hidden="1" x14ac:dyDescent="0.3"/>
    <row r="894" hidden="1" x14ac:dyDescent="0.3"/>
    <row r="895" hidden="1" x14ac:dyDescent="0.3"/>
    <row r="896" hidden="1" x14ac:dyDescent="0.3"/>
    <row r="897" spans="2:13" hidden="1" x14ac:dyDescent="0.3"/>
    <row r="898" spans="2:13" hidden="1" x14ac:dyDescent="0.3"/>
    <row r="899" spans="2:13" hidden="1" x14ac:dyDescent="0.3"/>
    <row r="900" spans="2:13" ht="14.5" hidden="1" thickBot="1" x14ac:dyDescent="0.35">
      <c r="B900" s="225"/>
      <c r="C900" s="225"/>
      <c r="D900" s="225"/>
      <c r="E900" s="225"/>
      <c r="F900" s="225"/>
      <c r="G900" s="225"/>
      <c r="H900" s="225"/>
      <c r="I900" s="225"/>
      <c r="J900" s="225"/>
      <c r="K900" s="225"/>
      <c r="L900" s="225"/>
      <c r="M900" s="225"/>
    </row>
  </sheetData>
  <mergeCells count="146">
    <mergeCell ref="K769:M769"/>
    <mergeCell ref="K771:M771"/>
    <mergeCell ref="B33:M33"/>
    <mergeCell ref="K759:M759"/>
    <mergeCell ref="K761:M761"/>
    <mergeCell ref="K763:M763"/>
    <mergeCell ref="K765:M765"/>
    <mergeCell ref="K767:M767"/>
    <mergeCell ref="K749:M749"/>
    <mergeCell ref="K751:M751"/>
    <mergeCell ref="K753:M753"/>
    <mergeCell ref="K755:M755"/>
    <mergeCell ref="K757:M757"/>
    <mergeCell ref="K736:M736"/>
    <mergeCell ref="K741:M741"/>
    <mergeCell ref="K743:M743"/>
    <mergeCell ref="K745:M745"/>
    <mergeCell ref="K747:M747"/>
    <mergeCell ref="K726:M726"/>
    <mergeCell ref="K728:M728"/>
    <mergeCell ref="K730:M730"/>
    <mergeCell ref="K732:M732"/>
    <mergeCell ref="K734:M734"/>
    <mergeCell ref="B32:M32"/>
    <mergeCell ref="K718:M718"/>
    <mergeCell ref="K720:M720"/>
    <mergeCell ref="K722:M722"/>
    <mergeCell ref="K724:M724"/>
    <mergeCell ref="B62:M62"/>
    <mergeCell ref="B63:D63"/>
    <mergeCell ref="E63:G63"/>
    <mergeCell ref="K63:M63"/>
    <mergeCell ref="B64:M64"/>
    <mergeCell ref="B59:D59"/>
    <mergeCell ref="E59:G59"/>
    <mergeCell ref="K59:M59"/>
    <mergeCell ref="B60:M60"/>
    <mergeCell ref="B61:D61"/>
    <mergeCell ref="E61:G61"/>
    <mergeCell ref="K61:M61"/>
    <mergeCell ref="B56:M56"/>
    <mergeCell ref="B57:D57"/>
    <mergeCell ref="E57:G57"/>
    <mergeCell ref="K57:M57"/>
    <mergeCell ref="B58:M58"/>
    <mergeCell ref="B53:D53"/>
    <mergeCell ref="E53:G53"/>
    <mergeCell ref="K53:M53"/>
    <mergeCell ref="B54:M54"/>
    <mergeCell ref="B55:D55"/>
    <mergeCell ref="E55:G55"/>
    <mergeCell ref="K55:M55"/>
    <mergeCell ref="B50:M50"/>
    <mergeCell ref="B51:D51"/>
    <mergeCell ref="E51:G51"/>
    <mergeCell ref="K51:M51"/>
    <mergeCell ref="B52:M52"/>
    <mergeCell ref="B47:D47"/>
    <mergeCell ref="E47:G47"/>
    <mergeCell ref="K47:M47"/>
    <mergeCell ref="B48:M48"/>
    <mergeCell ref="B49:D49"/>
    <mergeCell ref="E49:G49"/>
    <mergeCell ref="K49:M49"/>
    <mergeCell ref="B44:M44"/>
    <mergeCell ref="B45:D45"/>
    <mergeCell ref="E45:G45"/>
    <mergeCell ref="K45:M45"/>
    <mergeCell ref="B46:M46"/>
    <mergeCell ref="B41:D41"/>
    <mergeCell ref="E41:G41"/>
    <mergeCell ref="K41:M41"/>
    <mergeCell ref="B42:M42"/>
    <mergeCell ref="B43:D43"/>
    <mergeCell ref="E43:G43"/>
    <mergeCell ref="K43:M43"/>
    <mergeCell ref="K712:M712"/>
    <mergeCell ref="K714:M714"/>
    <mergeCell ref="K716:M716"/>
    <mergeCell ref="I711:J711"/>
    <mergeCell ref="B35:D35"/>
    <mergeCell ref="E35:G35"/>
    <mergeCell ref="K35:M35"/>
    <mergeCell ref="B36:M36"/>
    <mergeCell ref="B37:D37"/>
    <mergeCell ref="E37:G37"/>
    <mergeCell ref="K37:M37"/>
    <mergeCell ref="B38:M38"/>
    <mergeCell ref="B39:D39"/>
    <mergeCell ref="E39:G39"/>
    <mergeCell ref="K39:M39"/>
    <mergeCell ref="B40:M40"/>
    <mergeCell ref="B12:D12"/>
    <mergeCell ref="E12:G12"/>
    <mergeCell ref="K12:M12"/>
    <mergeCell ref="A1:N1"/>
    <mergeCell ref="B6:D6"/>
    <mergeCell ref="E6:G6"/>
    <mergeCell ref="K6:M6"/>
    <mergeCell ref="B8:D8"/>
    <mergeCell ref="E8:G8"/>
    <mergeCell ref="K8:M8"/>
    <mergeCell ref="B7:M7"/>
    <mergeCell ref="B9:M9"/>
    <mergeCell ref="B10:D10"/>
    <mergeCell ref="E10:G10"/>
    <mergeCell ref="K10:M10"/>
    <mergeCell ref="B11:M11"/>
    <mergeCell ref="K14:M14"/>
    <mergeCell ref="B15:M15"/>
    <mergeCell ref="B16:D16"/>
    <mergeCell ref="E16:G16"/>
    <mergeCell ref="K16:M16"/>
    <mergeCell ref="B27:M27"/>
    <mergeCell ref="B28:D28"/>
    <mergeCell ref="E28:G28"/>
    <mergeCell ref="K28:M28"/>
    <mergeCell ref="B21:M21"/>
    <mergeCell ref="B22:D22"/>
    <mergeCell ref="E22:G22"/>
    <mergeCell ref="K22:M22"/>
    <mergeCell ref="B23:M23"/>
    <mergeCell ref="B24:D24"/>
    <mergeCell ref="E24:G24"/>
    <mergeCell ref="K24:M24"/>
    <mergeCell ref="B4:M4"/>
    <mergeCell ref="B25:M25"/>
    <mergeCell ref="B26:D26"/>
    <mergeCell ref="E26:G26"/>
    <mergeCell ref="K26:M26"/>
    <mergeCell ref="B17:M17"/>
    <mergeCell ref="B18:D18"/>
    <mergeCell ref="E18:G18"/>
    <mergeCell ref="K18:M18"/>
    <mergeCell ref="B19:M19"/>
    <mergeCell ref="B20:D20"/>
    <mergeCell ref="E20:G20"/>
    <mergeCell ref="K20:M20"/>
    <mergeCell ref="B13:M13"/>
    <mergeCell ref="B14:D14"/>
    <mergeCell ref="E14:G14"/>
    <mergeCell ref="B29:M29"/>
    <mergeCell ref="B30:D30"/>
    <mergeCell ref="E30:G30"/>
    <mergeCell ref="K30:M30"/>
    <mergeCell ref="B31:M31"/>
  </mergeCells>
  <dataValidations count="1">
    <dataValidation type="list" errorStyle="warning" allowBlank="1" showInputMessage="1" showErrorMessage="1" errorTitle="Oops!" error="Select an option from the dropdown list" sqref="K6:M6 K63:M63 K61:M61 K59:M59 K57:M57 K55:M55 K53:M53 K51:M51 K49:M49 K47:M47 K45:M45 K43:M43 K41:M41 K39:M39 K37:M37 K35:M35 K30:M30 K28:M28 K26:M26 K24:M24 K22:M22 K20:M20 K18:M18 K16:M16 K14:M14 K12:M12 K10:M10 K8:M8" xr:uid="{FB270662-3DE6-405B-A058-5AC807626B16}">
      <formula1>$K$704:$K$708</formula1>
    </dataValidation>
  </dataValidations>
  <pageMargins left="0.5" right="0.5" top="0.75" bottom="0.75" header="0.3" footer="0.3"/>
  <pageSetup orientation="portrait" horizontalDpi="4294967293" verticalDpi="0" r:id="rId1"/>
  <headerFooter>
    <oddHeader>&amp;C&amp;"Arial Black,Regular"&amp;14&amp;K004B19Anankelogy&amp;K01+000 &amp;K2D1441Foundation</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vt:lpstr>
      <vt:lpstr>save</vt:lpstr>
      <vt:lpstr>log</vt:lpstr>
      <vt:lpstr>log!Print_Area</vt:lpstr>
      <vt:lpstr>PR!Print_Area</vt:lpstr>
      <vt:lpstr>save!Print_Area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 Turner</dc:creator>
  <cp:lastModifiedBy>Steph Turner</cp:lastModifiedBy>
  <cp:lastPrinted>2024-04-28T18:35:14Z</cp:lastPrinted>
  <dcterms:created xsi:type="dcterms:W3CDTF">2024-04-10T17:43:32Z</dcterms:created>
  <dcterms:modified xsi:type="dcterms:W3CDTF">2024-04-28T22:28:42Z</dcterms:modified>
</cp:coreProperties>
</file>