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trans\Documents\Steph\Business\A - Anakelogy\Anankelogy Foundation\Responsivism\Responsive depolarization\"/>
    </mc:Choice>
  </mc:AlternateContent>
  <xr:revisionPtr revIDLastSave="0" documentId="13_ncr:1_{A83DDC35-D251-49E1-8CF8-292856D1A2AB}" xr6:coauthVersionLast="47" xr6:coauthVersionMax="47" xr10:uidLastSave="{00000000-0000-0000-0000-000000000000}"/>
  <bookViews>
    <workbookView xWindow="-110" yWindow="-110" windowWidth="19420" windowHeight="10300" xr2:uid="{14A6E99B-CC81-4A47-88D4-B1BA3DC7D0C0}"/>
  </bookViews>
  <sheets>
    <sheet name="HP" sheetId="1" r:id="rId1"/>
  </sheets>
  <definedNames>
    <definedName name="_xlnm.Print_Area" localSheetId="0">HP!$A$1:$N$1546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524" i="1" l="1"/>
  <c r="BE1522" i="1"/>
  <c r="BE1521" i="1"/>
  <c r="BE1520" i="1"/>
  <c r="BE1518" i="1"/>
  <c r="BC1506" i="1"/>
  <c r="BE1500" i="1"/>
  <c r="BE1499" i="1"/>
  <c r="BC1505" i="1" s="1"/>
  <c r="BE1498" i="1"/>
  <c r="BI1497" i="1"/>
  <c r="BJ1497" i="1" s="1"/>
  <c r="BK1497" i="1" s="1"/>
  <c r="BH1497" i="1"/>
  <c r="BG1497" i="1"/>
  <c r="C1494" i="1"/>
  <c r="C1487" i="1"/>
  <c r="BB1478" i="1"/>
  <c r="C1497" i="1" s="1"/>
  <c r="BB1477" i="1"/>
  <c r="BB1476" i="1"/>
  <c r="C1491" i="1" s="1"/>
  <c r="BB1475" i="1"/>
  <c r="BB1474" i="1"/>
  <c r="C1484" i="1" s="1"/>
  <c r="BB1473" i="1"/>
  <c r="C1481" i="1" s="1"/>
  <c r="BM1468" i="1"/>
  <c r="BM1464" i="1"/>
  <c r="BM1460" i="1"/>
  <c r="BM1456" i="1"/>
  <c r="BM1452" i="1"/>
  <c r="BM1447" i="1"/>
  <c r="BM1443" i="1"/>
  <c r="BM1439" i="1"/>
  <c r="BM1435" i="1"/>
  <c r="BM1431" i="1"/>
  <c r="BC1420" i="1"/>
  <c r="BE1415" i="1"/>
  <c r="BE1414" i="1"/>
  <c r="BE1413" i="1"/>
  <c r="BC1419" i="1" s="1"/>
  <c r="BE1412" i="1"/>
  <c r="BC1418" i="1" s="1"/>
  <c r="BC1422" i="1" s="1"/>
  <c r="BI1411" i="1"/>
  <c r="BJ1411" i="1" s="1"/>
  <c r="BK1411" i="1" s="1"/>
  <c r="BH1411" i="1"/>
  <c r="BG1411" i="1"/>
  <c r="BH1392" i="1"/>
  <c r="BG1392" i="1"/>
  <c r="BF1392" i="1"/>
  <c r="BE1392" i="1"/>
  <c r="BB1392" i="1" s="1"/>
  <c r="I1401" i="1" s="1"/>
  <c r="BH1391" i="1"/>
  <c r="BG1391" i="1"/>
  <c r="BF1391" i="1"/>
  <c r="BE1391" i="1"/>
  <c r="BB1391" i="1" s="1"/>
  <c r="I1388" i="1" s="1"/>
  <c r="BH1390" i="1"/>
  <c r="BG1390" i="1"/>
  <c r="BF1390" i="1"/>
  <c r="BE1390" i="1"/>
  <c r="BB1390" i="1"/>
  <c r="B1401" i="1" s="1"/>
  <c r="BH1389" i="1"/>
  <c r="BG1389" i="1"/>
  <c r="BF1389" i="1"/>
  <c r="BE1389" i="1"/>
  <c r="BB1389" i="1"/>
  <c r="B1388" i="1" s="1"/>
  <c r="BM1374" i="1"/>
  <c r="BM1370" i="1"/>
  <c r="BM1366" i="1"/>
  <c r="BM1362" i="1"/>
  <c r="BM1358" i="1"/>
  <c r="BM1353" i="1"/>
  <c r="BM1349" i="1"/>
  <c r="BM1345" i="1"/>
  <c r="BM1341" i="1"/>
  <c r="BM1337" i="1"/>
  <c r="BH1337" i="1"/>
  <c r="BJ1337" i="1" s="1"/>
  <c r="BC1324" i="1"/>
  <c r="BE1319" i="1"/>
  <c r="BC1325" i="1" s="1"/>
  <c r="BE1318" i="1"/>
  <c r="BE1317" i="1"/>
  <c r="BE1320" i="1" s="1"/>
  <c r="BH1315" i="1"/>
  <c r="BI1315" i="1" s="1"/>
  <c r="BJ1315" i="1" s="1"/>
  <c r="BK1315" i="1" s="1"/>
  <c r="BG1315" i="1"/>
  <c r="BF1307" i="1"/>
  <c r="BH1419" i="1" s="1"/>
  <c r="BB1297" i="1"/>
  <c r="I1307" i="1" s="1"/>
  <c r="BB1296" i="1"/>
  <c r="I1294" i="1" s="1"/>
  <c r="BB1295" i="1"/>
  <c r="B1307" i="1" s="1"/>
  <c r="BB1294" i="1"/>
  <c r="B1294" i="1"/>
  <c r="BJ1265" i="1"/>
  <c r="BH1260" i="1"/>
  <c r="BJ1252" i="1"/>
  <c r="BJ1248" i="1"/>
  <c r="BH1248" i="1"/>
  <c r="BJ1244" i="1"/>
  <c r="BH1244" i="1"/>
  <c r="B1233" i="1"/>
  <c r="BE1225" i="1"/>
  <c r="J1222" i="1" s="1"/>
  <c r="B1222" i="1"/>
  <c r="BE1221" i="1"/>
  <c r="F1222" i="1" s="1"/>
  <c r="BE1217" i="1"/>
  <c r="BL1216" i="1"/>
  <c r="BJ1216" i="1"/>
  <c r="BH1216" i="1"/>
  <c r="BB1185" i="1"/>
  <c r="B1186" i="1" s="1"/>
  <c r="BB1182" i="1"/>
  <c r="B1182" i="1"/>
  <c r="BF1180" i="1"/>
  <c r="BD1180" i="1" s="1"/>
  <c r="BE1180" i="1"/>
  <c r="BB1180" i="1"/>
  <c r="B1178" i="1" s="1"/>
  <c r="BD1179" i="1"/>
  <c r="BF1178" i="1"/>
  <c r="BH1178" i="1" s="1"/>
  <c r="BD1178" i="1"/>
  <c r="BF1174" i="1"/>
  <c r="BF1173" i="1"/>
  <c r="BD1173" i="1"/>
  <c r="BL1171" i="1"/>
  <c r="BK1171" i="1"/>
  <c r="BJ1171" i="1"/>
  <c r="BI1171" i="1"/>
  <c r="BH1171" i="1"/>
  <c r="BG1171" i="1"/>
  <c r="BF1171" i="1"/>
  <c r="BE1171" i="1"/>
  <c r="BB1171" i="1" s="1"/>
  <c r="BL1170" i="1"/>
  <c r="BK1170" i="1"/>
  <c r="BJ1170" i="1"/>
  <c r="BI1170" i="1"/>
  <c r="BH1170" i="1"/>
  <c r="BG1170" i="1"/>
  <c r="BF1170" i="1"/>
  <c r="BE1170" i="1"/>
  <c r="BB1170" i="1"/>
  <c r="B1170" i="1"/>
  <c r="K1163" i="1" s="1"/>
  <c r="BL1169" i="1"/>
  <c r="BK1169" i="1"/>
  <c r="BJ1169" i="1"/>
  <c r="BI1169" i="1"/>
  <c r="BH1169" i="1"/>
  <c r="BG1169" i="1"/>
  <c r="BF1169" i="1"/>
  <c r="BE1169" i="1"/>
  <c r="BB1169" i="1" s="1"/>
  <c r="BL1168" i="1"/>
  <c r="BK1168" i="1"/>
  <c r="BJ1168" i="1"/>
  <c r="BI1168" i="1"/>
  <c r="BH1168" i="1"/>
  <c r="BG1168" i="1"/>
  <c r="BF1168" i="1"/>
  <c r="BE1168" i="1"/>
  <c r="BB1168" i="1"/>
  <c r="BB1167" i="1"/>
  <c r="E1171" i="1" s="1"/>
  <c r="BB1166" i="1"/>
  <c r="BB1165" i="1"/>
  <c r="BB1164" i="1"/>
  <c r="H1164" i="1"/>
  <c r="B1164" i="1"/>
  <c r="K1171" i="1" s="1"/>
  <c r="E1163" i="1"/>
  <c r="H1170" i="1" s="1"/>
  <c r="BB1148" i="1"/>
  <c r="B1144" i="1" s="1"/>
  <c r="BI1147" i="1"/>
  <c r="BE1147" i="1"/>
  <c r="BD1147" i="1"/>
  <c r="BB1147" i="1" s="1"/>
  <c r="BB1139" i="1"/>
  <c r="J1137" i="1" s="1"/>
  <c r="BB1138" i="1"/>
  <c r="BB1137" i="1"/>
  <c r="B1137" i="1" s="1"/>
  <c r="F1137" i="1"/>
  <c r="BB1135" i="1"/>
  <c r="BB1134" i="1"/>
  <c r="BB1133" i="1"/>
  <c r="H1130" i="1" s="1"/>
  <c r="BB1132" i="1"/>
  <c r="F1130" i="1" s="1"/>
  <c r="BB1131" i="1"/>
  <c r="BB1130" i="1"/>
  <c r="L1130" i="1"/>
  <c r="J1130" i="1"/>
  <c r="D1130" i="1"/>
  <c r="B1130" i="1"/>
  <c r="BB1129" i="1"/>
  <c r="BB1128" i="1"/>
  <c r="L1128" i="1"/>
  <c r="J1128" i="1"/>
  <c r="H1128" i="1"/>
  <c r="B1128" i="1"/>
  <c r="BB1127" i="1"/>
  <c r="BB1126" i="1"/>
  <c r="BB1125" i="1"/>
  <c r="BB1124" i="1"/>
  <c r="F1128" i="1" s="1"/>
  <c r="BB1123" i="1"/>
  <c r="D1128" i="1" s="1"/>
  <c r="BB1122" i="1"/>
  <c r="BB1105" i="1"/>
  <c r="B1106" i="1" s="1"/>
  <c r="BI1104" i="1"/>
  <c r="BG1104" i="1"/>
  <c r="BE1104" i="1"/>
  <c r="BC1104" i="1"/>
  <c r="BB1104" i="1" s="1"/>
  <c r="B1096" i="1"/>
  <c r="BB1094" i="1"/>
  <c r="H1096" i="1" s="1"/>
  <c r="BB1093" i="1"/>
  <c r="BB1092" i="1"/>
  <c r="BB1091" i="1"/>
  <c r="B1091" i="1" s="1"/>
  <c r="H1091" i="1"/>
  <c r="M1090" i="1"/>
  <c r="BB1089" i="1"/>
  <c r="K1086" i="1" s="1"/>
  <c r="BB1088" i="1"/>
  <c r="H1087" i="1" s="1"/>
  <c r="BB1087" i="1"/>
  <c r="E1087" i="1"/>
  <c r="BB1086" i="1"/>
  <c r="B1086" i="1"/>
  <c r="M1085" i="1"/>
  <c r="BB1080" i="1"/>
  <c r="H1079" i="1" s="1"/>
  <c r="BB1079" i="1"/>
  <c r="B1079" i="1"/>
  <c r="BL1078" i="1"/>
  <c r="BL1085" i="1" s="1"/>
  <c r="BL1090" i="1" s="1"/>
  <c r="BL1120" i="1" s="1"/>
  <c r="BL1163" i="1" s="1"/>
  <c r="BL1293" i="1" s="1"/>
  <c r="BL1388" i="1" s="1"/>
  <c r="BL1472" i="1" s="1"/>
  <c r="M1078" i="1"/>
  <c r="BE1077" i="1"/>
  <c r="BG1147" i="1" s="1"/>
  <c r="BB1077" i="1"/>
  <c r="H1077" i="1" s="1"/>
  <c r="BB1070" i="1"/>
  <c r="BB1069" i="1"/>
  <c r="H1069" i="1"/>
  <c r="B1069" i="1"/>
  <c r="BX1068" i="1"/>
  <c r="BJ1068" i="1"/>
  <c r="BJ1078" i="1" s="1"/>
  <c r="BJ1085" i="1" s="1"/>
  <c r="BJ1090" i="1" s="1"/>
  <c r="BJ1120" i="1" s="1"/>
  <c r="BJ1163" i="1" s="1"/>
  <c r="BJ1293" i="1" s="1"/>
  <c r="BJ1388" i="1" s="1"/>
  <c r="BJ1472" i="1" s="1"/>
  <c r="BE1068" i="1"/>
  <c r="BE1078" i="1" s="1"/>
  <c r="BE1085" i="1" s="1"/>
  <c r="BE1090" i="1" s="1"/>
  <c r="BE1120" i="1" s="1"/>
  <c r="BE1163" i="1" s="1"/>
  <c r="BE1293" i="1" s="1"/>
  <c r="BE1388" i="1" s="1"/>
  <c r="BE1472" i="1" s="1"/>
  <c r="M1068" i="1"/>
  <c r="BB1066" i="1"/>
  <c r="BB1065" i="1"/>
  <c r="B1065" i="1" s="1"/>
  <c r="H1065" i="1"/>
  <c r="BX1064" i="1"/>
  <c r="BL1064" i="1"/>
  <c r="BL1068" i="1" s="1"/>
  <c r="BK1064" i="1"/>
  <c r="BK1068" i="1" s="1"/>
  <c r="BK1078" i="1" s="1"/>
  <c r="BK1085" i="1" s="1"/>
  <c r="BK1090" i="1" s="1"/>
  <c r="BK1120" i="1" s="1"/>
  <c r="BK1163" i="1" s="1"/>
  <c r="BK1293" i="1" s="1"/>
  <c r="BK1388" i="1" s="1"/>
  <c r="BK1472" i="1" s="1"/>
  <c r="BI1064" i="1"/>
  <c r="BI1068" i="1" s="1"/>
  <c r="BI1078" i="1" s="1"/>
  <c r="BI1085" i="1" s="1"/>
  <c r="BI1090" i="1" s="1"/>
  <c r="BI1120" i="1" s="1"/>
  <c r="BI1163" i="1" s="1"/>
  <c r="BI1293" i="1" s="1"/>
  <c r="BI1388" i="1" s="1"/>
  <c r="BI1472" i="1" s="1"/>
  <c r="BE1064" i="1"/>
  <c r="M1064" i="1"/>
  <c r="BB1060" i="1"/>
  <c r="BB1059" i="1"/>
  <c r="B1059" i="1" s="1"/>
  <c r="H1059" i="1"/>
  <c r="BL1058" i="1"/>
  <c r="BK1058" i="1"/>
  <c r="BJ1058" i="1"/>
  <c r="BJ1064" i="1" s="1"/>
  <c r="BI1058" i="1"/>
  <c r="BH1058" i="1"/>
  <c r="BH1064" i="1" s="1"/>
  <c r="BH1068" i="1" s="1"/>
  <c r="BH1078" i="1" s="1"/>
  <c r="BH1085" i="1" s="1"/>
  <c r="BH1090" i="1" s="1"/>
  <c r="BH1120" i="1" s="1"/>
  <c r="BH1163" i="1" s="1"/>
  <c r="BH1293" i="1" s="1"/>
  <c r="BH1388" i="1" s="1"/>
  <c r="BH1472" i="1" s="1"/>
  <c r="BG1058" i="1"/>
  <c r="BG1064" i="1" s="1"/>
  <c r="BG1068" i="1" s="1"/>
  <c r="BG1078" i="1" s="1"/>
  <c r="BG1085" i="1" s="1"/>
  <c r="BG1090" i="1" s="1"/>
  <c r="BG1120" i="1" s="1"/>
  <c r="BG1163" i="1" s="1"/>
  <c r="BG1293" i="1" s="1"/>
  <c r="BG1388" i="1" s="1"/>
  <c r="BG1472" i="1" s="1"/>
  <c r="BF1058" i="1"/>
  <c r="BF1064" i="1" s="1"/>
  <c r="BF1068" i="1" s="1"/>
  <c r="BF1078" i="1" s="1"/>
  <c r="BF1085" i="1" s="1"/>
  <c r="BF1090" i="1" s="1"/>
  <c r="BF1120" i="1" s="1"/>
  <c r="BF1163" i="1" s="1"/>
  <c r="BF1293" i="1" s="1"/>
  <c r="BF1388" i="1" s="1"/>
  <c r="BF1472" i="1" s="1"/>
  <c r="BE1058" i="1"/>
  <c r="M1058" i="1"/>
  <c r="CA1057" i="1"/>
  <c r="BX1057" i="1"/>
  <c r="CA1056" i="1"/>
  <c r="BV1056" i="1" s="1"/>
  <c r="BW1061" i="1" s="1"/>
  <c r="BX1056" i="1"/>
  <c r="BB1056" i="1"/>
  <c r="BB1055" i="1"/>
  <c r="BF1182" i="1" s="1"/>
  <c r="BH1182" i="1" s="1"/>
  <c r="H1055" i="1"/>
  <c r="B993" i="1"/>
  <c r="BB985" i="1"/>
  <c r="B996" i="1" s="1"/>
  <c r="BB984" i="1"/>
  <c r="B984" i="1"/>
  <c r="BB983" i="1"/>
  <c r="B989" i="1" s="1"/>
  <c r="BB982" i="1"/>
  <c r="BB981" i="1"/>
  <c r="B981" i="1"/>
  <c r="BT829" i="1"/>
  <c r="BT826" i="1"/>
  <c r="BD770" i="1"/>
  <c r="BB770" i="1"/>
  <c r="BD769" i="1"/>
  <c r="BB769" i="1"/>
  <c r="BD768" i="1"/>
  <c r="BB768" i="1"/>
  <c r="BD767" i="1"/>
  <c r="BB767" i="1"/>
  <c r="BD766" i="1"/>
  <c r="BB766" i="1"/>
  <c r="BD765" i="1"/>
  <c r="BB765" i="1"/>
  <c r="BD764" i="1"/>
  <c r="BB764" i="1"/>
  <c r="BD763" i="1"/>
  <c r="BB763" i="1"/>
  <c r="BD762" i="1"/>
  <c r="BB762" i="1"/>
  <c r="BD761" i="1"/>
  <c r="BD772" i="1" s="1"/>
  <c r="BB761" i="1"/>
  <c r="BB772" i="1" s="1"/>
  <c r="BD760" i="1"/>
  <c r="BB760" i="1"/>
  <c r="L753" i="1"/>
  <c r="B751" i="1"/>
  <c r="L749" i="1"/>
  <c r="I748" i="1"/>
  <c r="BB660" i="1"/>
  <c r="BB659" i="1"/>
  <c r="BB658" i="1"/>
  <c r="BB657" i="1"/>
  <c r="BL656" i="1"/>
  <c r="BK656" i="1"/>
  <c r="BJ656" i="1"/>
  <c r="BI656" i="1"/>
  <c r="BH656" i="1"/>
  <c r="BG656" i="1"/>
  <c r="BF656" i="1"/>
  <c r="BE656" i="1"/>
  <c r="B619" i="1"/>
  <c r="B615" i="1"/>
  <c r="BE612" i="1"/>
  <c r="BE610" i="1"/>
  <c r="BE607" i="1"/>
  <c r="BE606" i="1"/>
  <c r="BE605" i="1"/>
  <c r="BT276" i="1"/>
  <c r="BT273" i="1"/>
  <c r="BZ270" i="1"/>
  <c r="BY270" i="1"/>
  <c r="BX270" i="1"/>
  <c r="BW270" i="1"/>
  <c r="BU268" i="1"/>
  <c r="M268" i="1"/>
  <c r="C268" i="1"/>
  <c r="B268" i="1"/>
  <c r="BX266" i="1"/>
  <c r="BT266" i="1" s="1"/>
  <c r="BU264" i="1"/>
  <c r="BU261" i="1"/>
  <c r="BU258" i="1"/>
  <c r="BU255" i="1"/>
  <c r="BU252" i="1"/>
  <c r="BU249" i="1"/>
  <c r="BU246" i="1"/>
  <c r="BU243" i="1"/>
  <c r="CA227" i="1"/>
  <c r="BZ227" i="1"/>
  <c r="BY227" i="1"/>
  <c r="BX227" i="1"/>
  <c r="BW227" i="1"/>
  <c r="BT221" i="1"/>
  <c r="BS221" i="1"/>
  <c r="BQ221" i="1"/>
  <c r="BT219" i="1"/>
  <c r="BS219" i="1"/>
  <c r="BQ219" i="1"/>
  <c r="BB218" i="1"/>
  <c r="BT217" i="1"/>
  <c r="BS217" i="1"/>
  <c r="BQ217" i="1"/>
  <c r="BB217" i="1"/>
  <c r="BB216" i="1"/>
  <c r="BT215" i="1"/>
  <c r="BS215" i="1"/>
  <c r="BQ215" i="1"/>
  <c r="BB215" i="1"/>
  <c r="BB214" i="1"/>
  <c r="BT213" i="1"/>
  <c r="BS213" i="1"/>
  <c r="BQ213" i="1"/>
  <c r="BB213" i="1"/>
  <c r="BB212" i="1"/>
  <c r="BT211" i="1"/>
  <c r="BS211" i="1"/>
  <c r="BQ211" i="1"/>
  <c r="BB211" i="1"/>
  <c r="BT209" i="1"/>
  <c r="BS209" i="1"/>
  <c r="BQ209" i="1"/>
  <c r="BT207" i="1"/>
  <c r="BS207" i="1"/>
  <c r="BQ207" i="1"/>
  <c r="BT205" i="1"/>
  <c r="BS205" i="1"/>
  <c r="BS224" i="1" s="1"/>
  <c r="BQ205" i="1"/>
  <c r="BT203" i="1"/>
  <c r="BS203" i="1"/>
  <c r="BQ203" i="1"/>
  <c r="BQ224" i="1" s="1"/>
  <c r="BB200" i="1"/>
  <c r="B199" i="1"/>
  <c r="BB182" i="1"/>
  <c r="B180" i="1" s="1"/>
  <c r="BB180" i="1"/>
  <c r="BB179" i="1"/>
  <c r="BB178" i="1"/>
  <c r="BB177" i="1"/>
  <c r="BB176" i="1"/>
  <c r="BB175" i="1"/>
  <c r="BB173" i="1"/>
  <c r="BB172" i="1"/>
  <c r="BB170" i="1"/>
  <c r="BB169" i="1"/>
  <c r="BB168" i="1"/>
  <c r="BB167" i="1"/>
  <c r="BF160" i="1"/>
  <c r="BF161" i="1" s="1"/>
  <c r="BB161" i="1" s="1"/>
  <c r="B164" i="1" s="1"/>
  <c r="BB157" i="1"/>
  <c r="BB156" i="1"/>
  <c r="H144" i="1" s="1"/>
  <c r="BB155" i="1"/>
  <c r="K140" i="1" s="1"/>
  <c r="BB154" i="1"/>
  <c r="BB153" i="1"/>
  <c r="BB152" i="1"/>
  <c r="BL151" i="1"/>
  <c r="BK151" i="1"/>
  <c r="BJ151" i="1"/>
  <c r="BI151" i="1"/>
  <c r="BH151" i="1"/>
  <c r="BG151" i="1"/>
  <c r="BF151" i="1"/>
  <c r="BE151" i="1"/>
  <c r="BB151" i="1"/>
  <c r="K132" i="1" s="1"/>
  <c r="BB150" i="1"/>
  <c r="BB149" i="1"/>
  <c r="BB148" i="1"/>
  <c r="B141" i="1" s="1"/>
  <c r="BB147" i="1"/>
  <c r="B137" i="1" s="1"/>
  <c r="BB146" i="1"/>
  <c r="BN145" i="1"/>
  <c r="BL145" i="1"/>
  <c r="BK145" i="1"/>
  <c r="BJ145" i="1"/>
  <c r="BI145" i="1"/>
  <c r="BH145" i="1"/>
  <c r="BG145" i="1"/>
  <c r="BF145" i="1"/>
  <c r="BE145" i="1"/>
  <c r="B145" i="1"/>
  <c r="K144" i="1"/>
  <c r="H140" i="1"/>
  <c r="K136" i="1"/>
  <c r="H136" i="1"/>
  <c r="B133" i="1"/>
  <c r="H132" i="1"/>
  <c r="BF126" i="1"/>
  <c r="BE126" i="1"/>
  <c r="BB126" i="1" s="1"/>
  <c r="B126" i="1" s="1"/>
  <c r="BE123" i="1"/>
  <c r="BF113" i="1"/>
  <c r="BF109" i="1"/>
  <c r="BQ102" i="1"/>
  <c r="BN102" i="1"/>
  <c r="BL102" i="1" s="1"/>
  <c r="BI102" i="1"/>
  <c r="BF102" i="1"/>
  <c r="BD102" i="1"/>
  <c r="BN101" i="1"/>
  <c r="BI101" i="1"/>
  <c r="BF101" i="1"/>
  <c r="B86" i="1"/>
  <c r="BF76" i="1"/>
  <c r="BF75" i="1"/>
  <c r="B74" i="1"/>
  <c r="BF72" i="1"/>
  <c r="B80" i="1" s="1"/>
  <c r="BF71" i="1"/>
  <c r="BF70" i="1"/>
  <c r="B68" i="1"/>
  <c r="BF67" i="1"/>
  <c r="B66" i="1" s="1"/>
  <c r="N66" i="1"/>
  <c r="A66" i="1"/>
  <c r="BT224" i="1" l="1"/>
  <c r="BL620" i="1"/>
  <c r="BJ620" i="1"/>
  <c r="BH620" i="1" s="1"/>
  <c r="B266" i="1"/>
  <c r="B254" i="1"/>
  <c r="B263" i="1"/>
  <c r="B260" i="1"/>
  <c r="B257" i="1"/>
  <c r="B251" i="1"/>
  <c r="B248" i="1"/>
  <c r="B245" i="1"/>
  <c r="B228" i="1"/>
  <c r="C223" i="1"/>
  <c r="BQ101" i="1"/>
  <c r="BL101" i="1" s="1"/>
  <c r="BE106" i="1" s="1"/>
  <c r="BD101" i="1"/>
  <c r="BB775" i="1"/>
  <c r="E756" i="1"/>
  <c r="E755" i="1"/>
  <c r="E754" i="1"/>
  <c r="E753" i="1"/>
  <c r="E752" i="1"/>
  <c r="E751" i="1"/>
  <c r="E750" i="1"/>
  <c r="E749" i="1"/>
  <c r="E748" i="1"/>
  <c r="E747" i="1"/>
  <c r="B756" i="1"/>
  <c r="B752" i="1"/>
  <c r="B748" i="1"/>
  <c r="B754" i="1"/>
  <c r="B753" i="1"/>
  <c r="B749" i="1"/>
  <c r="B750" i="1"/>
  <c r="B772" i="1"/>
  <c r="B755" i="1"/>
  <c r="BE107" i="1"/>
  <c r="BG123" i="1"/>
  <c r="BB123" i="1" s="1"/>
  <c r="B123" i="1" s="1"/>
  <c r="B747" i="1"/>
  <c r="L754" i="1"/>
  <c r="I753" i="1"/>
  <c r="L750" i="1"/>
  <c r="I749" i="1"/>
  <c r="L756" i="1"/>
  <c r="I751" i="1"/>
  <c r="L748" i="1"/>
  <c r="I756" i="1"/>
  <c r="I752" i="1"/>
  <c r="L755" i="1"/>
  <c r="I754" i="1"/>
  <c r="L751" i="1"/>
  <c r="I750" i="1"/>
  <c r="L747" i="1"/>
  <c r="I755" i="1"/>
  <c r="L752" i="1"/>
  <c r="I747" i="1"/>
  <c r="BJ1269" i="1"/>
  <c r="BH1252" i="1"/>
  <c r="BE1321" i="1"/>
  <c r="BF1323" i="1" s="1"/>
  <c r="BE1216" i="1"/>
  <c r="B1216" i="1" s="1"/>
  <c r="BH1220" i="1"/>
  <c r="BH1265" i="1"/>
  <c r="BE1265" i="1" s="1"/>
  <c r="I1265" i="1" s="1"/>
  <c r="BE1244" i="1"/>
  <c r="I1244" i="1" s="1"/>
  <c r="BJ1256" i="1"/>
  <c r="BJ1277" i="1" s="1"/>
  <c r="BE1416" i="1"/>
  <c r="BF1418" i="1" s="1"/>
  <c r="BH160" i="1"/>
  <c r="B1055" i="1"/>
  <c r="BV1057" i="1"/>
  <c r="BW1062" i="1" s="1"/>
  <c r="BF1175" i="1"/>
  <c r="BD1174" i="1"/>
  <c r="BH1325" i="1"/>
  <c r="BD1182" i="1"/>
  <c r="BE1260" i="1"/>
  <c r="I1260" i="1" s="1"/>
  <c r="BH1281" i="1"/>
  <c r="BE1281" i="1" s="1"/>
  <c r="I1282" i="1" s="1"/>
  <c r="BF1402" i="1"/>
  <c r="BF1310" i="1"/>
  <c r="BF1308" i="1"/>
  <c r="BF1507" i="1"/>
  <c r="BF1421" i="1"/>
  <c r="BE1337" i="1"/>
  <c r="I1337" i="1" s="1"/>
  <c r="BH1358" i="1"/>
  <c r="BC1504" i="1"/>
  <c r="BC1508" i="1" s="1"/>
  <c r="BE1501" i="1"/>
  <c r="BJ1273" i="1"/>
  <c r="BH1256" i="1"/>
  <c r="BH1269" i="1"/>
  <c r="BE1269" i="1" s="1"/>
  <c r="I1269" i="1" s="1"/>
  <c r="BE1248" i="1"/>
  <c r="BC1323" i="1"/>
  <c r="BC1327" i="1" s="1"/>
  <c r="BH1341" i="1"/>
  <c r="BH1507" i="1"/>
  <c r="BF1505" i="1"/>
  <c r="BF1419" i="1"/>
  <c r="BH1326" i="1"/>
  <c r="BF1325" i="1"/>
  <c r="BL1224" i="1"/>
  <c r="BJ1224" i="1" s="1"/>
  <c r="BL1220" i="1"/>
  <c r="BJ1220" i="1" s="1"/>
  <c r="BF1506" i="1"/>
  <c r="BH1431" i="1"/>
  <c r="BF1420" i="1"/>
  <c r="BF1326" i="1"/>
  <c r="BI1323" i="1"/>
  <c r="I1248" i="1"/>
  <c r="BC1310" i="1"/>
  <c r="B1321" i="1" s="1"/>
  <c r="BF1324" i="1"/>
  <c r="BI1418" i="1"/>
  <c r="BH1421" i="1"/>
  <c r="BI1504" i="1"/>
  <c r="BJ160" i="1" l="1"/>
  <c r="BL160" i="1" s="1"/>
  <c r="BB160" i="1"/>
  <c r="B160" i="1" s="1"/>
  <c r="BH1277" i="1"/>
  <c r="BE1277" i="1" s="1"/>
  <c r="I1277" i="1" s="1"/>
  <c r="BE1256" i="1"/>
  <c r="I1256" i="1" s="1"/>
  <c r="BF1176" i="1"/>
  <c r="BD1175" i="1"/>
  <c r="BC1326" i="1"/>
  <c r="BC1329" i="1" s="1"/>
  <c r="B1324" i="1" s="1"/>
  <c r="BH1273" i="1"/>
  <c r="BE1273" i="1" s="1"/>
  <c r="I1273" i="1" s="1"/>
  <c r="BE1252" i="1"/>
  <c r="I1252" i="1" s="1"/>
  <c r="BH1435" i="1"/>
  <c r="BJ1431" i="1"/>
  <c r="BE1431" i="1" s="1"/>
  <c r="I1431" i="1" s="1"/>
  <c r="BH1452" i="1"/>
  <c r="BC1507" i="1"/>
  <c r="BC1509" i="1" s="1"/>
  <c r="B1509" i="1" s="1"/>
  <c r="BH1345" i="1"/>
  <c r="BJ1341" i="1"/>
  <c r="BE1341" i="1" s="1"/>
  <c r="I1341" i="1" s="1"/>
  <c r="BJ1358" i="1"/>
  <c r="BE1358" i="1" s="1"/>
  <c r="I1358" i="1" s="1"/>
  <c r="BH1362" i="1"/>
  <c r="BF1309" i="1"/>
  <c r="BC1309" i="1" s="1"/>
  <c r="B1319" i="1" s="1"/>
  <c r="BC1308" i="1"/>
  <c r="B1317" i="1" s="1"/>
  <c r="BE1220" i="1"/>
  <c r="F1216" i="1" s="1"/>
  <c r="BH1224" i="1"/>
  <c r="BE1224" i="1" s="1"/>
  <c r="J1216" i="1" s="1"/>
  <c r="BE1502" i="1"/>
  <c r="BF1504" i="1" s="1"/>
  <c r="BC1421" i="1"/>
  <c r="BC1423" i="1" s="1"/>
  <c r="B1418" i="1" s="1"/>
  <c r="BF1403" i="1"/>
  <c r="BF1490" i="1"/>
  <c r="BF1491" i="1" s="1"/>
  <c r="BW260" i="1"/>
  <c r="BY257" i="1"/>
  <c r="BW248" i="1"/>
  <c r="BY245" i="1"/>
  <c r="BY260" i="1"/>
  <c r="BY254" i="1"/>
  <c r="BY248" i="1"/>
  <c r="BY242" i="1"/>
  <c r="BY263" i="1"/>
  <c r="BW257" i="1"/>
  <c r="BT257" i="1" s="1"/>
  <c r="BY251" i="1"/>
  <c r="BW245" i="1"/>
  <c r="BT245" i="1" s="1"/>
  <c r="BT225" i="1"/>
  <c r="BW263" i="1"/>
  <c r="BT263" i="1" s="1"/>
  <c r="BW251" i="1"/>
  <c r="BT251" i="1" s="1"/>
  <c r="BW254" i="1"/>
  <c r="BW242" i="1"/>
  <c r="BT242" i="1" s="1"/>
  <c r="BX228" i="1"/>
  <c r="BH1366" i="1" l="1"/>
  <c r="BJ1362" i="1"/>
  <c r="BE1362" i="1"/>
  <c r="I1362" i="1" s="1"/>
  <c r="BH1456" i="1"/>
  <c r="BJ1452" i="1"/>
  <c r="BE1452" i="1"/>
  <c r="I1452" i="1" s="1"/>
  <c r="BT248" i="1"/>
  <c r="BF1404" i="1"/>
  <c r="BC1403" i="1"/>
  <c r="B1411" i="1" s="1"/>
  <c r="BH1349" i="1"/>
  <c r="BJ1345" i="1"/>
  <c r="BE1345" i="1" s="1"/>
  <c r="I1345" i="1" s="1"/>
  <c r="BX229" i="1"/>
  <c r="BT229" i="1" s="1"/>
  <c r="BZ228" i="1"/>
  <c r="BT228" i="1" s="1"/>
  <c r="BT260" i="1"/>
  <c r="BH1439" i="1"/>
  <c r="BJ1435" i="1"/>
  <c r="BE1435" i="1" s="1"/>
  <c r="I1435" i="1" s="1"/>
  <c r="BT254" i="1"/>
  <c r="BF1492" i="1"/>
  <c r="BC1491" i="1"/>
  <c r="B1502" i="1" s="1"/>
  <c r="BF1177" i="1"/>
  <c r="BD1177" i="1" s="1"/>
  <c r="BD1176" i="1"/>
  <c r="BF1405" i="1" l="1"/>
  <c r="BC1405" i="1" s="1"/>
  <c r="B1415" i="1" s="1"/>
  <c r="BC1404" i="1"/>
  <c r="B1413" i="1" s="1"/>
  <c r="BJ1456" i="1"/>
  <c r="BE1456" i="1" s="1"/>
  <c r="I1456" i="1" s="1"/>
  <c r="BH1460" i="1"/>
  <c r="BJ1349" i="1"/>
  <c r="BE1349" i="1" s="1"/>
  <c r="I1349" i="1" s="1"/>
  <c r="BH1353" i="1"/>
  <c r="BE1353" i="1" s="1"/>
  <c r="I1353" i="1" s="1"/>
  <c r="BJ1439" i="1"/>
  <c r="BE1439" i="1" s="1"/>
  <c r="I1439" i="1" s="1"/>
  <c r="BH1443" i="1"/>
  <c r="BF1493" i="1"/>
  <c r="BC1493" i="1" s="1"/>
  <c r="B1506" i="1" s="1"/>
  <c r="BC1492" i="1"/>
  <c r="B1504" i="1" s="1"/>
  <c r="BH1370" i="1"/>
  <c r="BJ1366" i="1"/>
  <c r="BE1366" i="1"/>
  <c r="I1366" i="1" s="1"/>
  <c r="BH1447" i="1" l="1"/>
  <c r="BE1447" i="1" s="1"/>
  <c r="I1447" i="1" s="1"/>
  <c r="BJ1443" i="1"/>
  <c r="BE1443" i="1"/>
  <c r="I1443" i="1" s="1"/>
  <c r="BE1370" i="1"/>
  <c r="I1370" i="1" s="1"/>
  <c r="BH1374" i="1"/>
  <c r="BE1374" i="1" s="1"/>
  <c r="I1374" i="1" s="1"/>
  <c r="BJ1370" i="1"/>
  <c r="BJ1460" i="1"/>
  <c r="BE1460" i="1" s="1"/>
  <c r="I1460" i="1" s="1"/>
  <c r="BH1464" i="1"/>
  <c r="BH1468" i="1" l="1"/>
  <c r="BE1468" i="1" s="1"/>
  <c r="I1468" i="1" s="1"/>
  <c r="BJ1464" i="1"/>
  <c r="BE1464" i="1"/>
  <c r="I14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uthor>
  </authors>
  <commentList>
    <comment ref="M1543" authorId="0" shapeId="0" xr:uid="{4161C91B-7FF0-4590-A012-A065F29296D7}">
      <text>
        <r>
          <rPr>
            <b/>
            <sz val="12"/>
            <color indexed="81"/>
            <rFont val="Tahoma"/>
            <family val="2"/>
          </rPr>
          <t>How to save your personalized version of this to a PDF</t>
        </r>
        <r>
          <rPr>
            <sz val="9"/>
            <color indexed="81"/>
            <rFont val="Tahoma"/>
            <family val="2"/>
          </rPr>
          <t xml:space="preserve">
</t>
        </r>
        <r>
          <rPr>
            <sz val="11"/>
            <color indexed="81"/>
            <rFont val="Tahoma"/>
            <family val="2"/>
          </rPr>
          <t xml:space="preserve">1. Click the File menu (upper left).
2. Click Save As (in the list of options).
3. Click Browse to choose a location to keep your saved PDF.
4. Click on the file name highlighted in blue to change the name of this personalized version.
5. Click on Excel Workbook below the file name, then select PDF from the dropdown list.
6. Click on the Save button (lower right, to the left of the Cancel button).
That's all there is to it. Now you have a saved copy of how you answered the Interactives. Now you can change the Interactives again, and save those to another file name. </t>
        </r>
        <r>
          <rPr>
            <sz val="9"/>
            <color indexed="81"/>
            <rFont val="Tahoma"/>
            <family val="2"/>
          </rPr>
          <t xml:space="preserve">
</t>
        </r>
        <r>
          <rPr>
            <sz val="9"/>
            <color indexed="20"/>
            <rFont val="Tahoma"/>
            <family val="2"/>
          </rPr>
          <t>[NOTE: these instructions sit outside the print area, so will not be included.]</t>
        </r>
        <r>
          <rPr>
            <sz val="9"/>
            <color indexed="81"/>
            <rFont val="Tahoma"/>
            <family val="2"/>
          </rPr>
          <t xml:space="preserve">
</t>
        </r>
      </text>
    </comment>
  </commentList>
</comments>
</file>

<file path=xl/sharedStrings.xml><?xml version="1.0" encoding="utf-8"?>
<sst xmlns="http://schemas.openxmlformats.org/spreadsheetml/2006/main" count="1964" uniqueCount="1248">
  <si>
    <t>Harmony Politics</t>
  </si>
  <si>
    <t>Table of Contents</t>
  </si>
  <si>
    <t>This table of contents</t>
  </si>
  <si>
    <t>HARMONY POLITICS</t>
  </si>
  <si>
    <t>Harmony Politics instructions</t>
  </si>
  <si>
    <t>Interactive</t>
  </si>
  <si>
    <t>UNDERSTANDING POLITICS</t>
  </si>
  <si>
    <t>Understanding politics: It's about needs</t>
  </si>
  <si>
    <t>Your experience of needs</t>
  </si>
  <si>
    <t>PSYCHOSOCIAL ORIENTATION</t>
  </si>
  <si>
    <t>Your prioritizing needs (reason be damned)</t>
  </si>
  <si>
    <t>Your psychosocial orientation</t>
  </si>
  <si>
    <t>Correlating your political views</t>
  </si>
  <si>
    <t>Your prioritizing psychosocial needs</t>
  </si>
  <si>
    <t>Needs first, reasons later</t>
  </si>
  <si>
    <t>Prioritizing your psychosocial needs</t>
  </si>
  <si>
    <t>We believe what we need to believe</t>
  </si>
  <si>
    <t>You disagree with their priority of needs?</t>
  </si>
  <si>
    <t>Call for empathy</t>
  </si>
  <si>
    <t>Psychosocial orientation continuum</t>
  </si>
  <si>
    <t>By the way…</t>
  </si>
  <si>
    <t>Psychosocial continuum</t>
  </si>
  <si>
    <t>POPULISM</t>
  </si>
  <si>
    <t>Political leadership or political elitism?</t>
  </si>
  <si>
    <t>Populism: distrusting elite establishment</t>
  </si>
  <si>
    <t>Keeping ourselves down</t>
  </si>
  <si>
    <t>Premature rush to fight</t>
  </si>
  <si>
    <t>Wellness is psychosocial</t>
  </si>
  <si>
    <t>Beyond Left and Right populism</t>
  </si>
  <si>
    <t>Dissolving pain of divisive tribal politics</t>
  </si>
  <si>
    <t>EIGHT KEY ISSUES</t>
  </si>
  <si>
    <t>Eight key issues to apply Harmony Politics</t>
  </si>
  <si>
    <r>
      <t xml:space="preserve">Politics as usual - </t>
    </r>
    <r>
      <rPr>
        <b/>
        <i/>
        <sz val="10"/>
        <color theme="1"/>
        <rFont val="Arial Narrow"/>
        <family val="2"/>
      </rPr>
      <t>immature polarizing</t>
    </r>
  </si>
  <si>
    <r>
      <t xml:space="preserve">Harmony politics - </t>
    </r>
    <r>
      <rPr>
        <b/>
        <i/>
        <sz val="10"/>
        <color theme="1"/>
        <rFont val="Arial Narrow"/>
        <family val="2"/>
      </rPr>
      <t>mature responsiveness</t>
    </r>
  </si>
  <si>
    <t>Lateral array</t>
  </si>
  <si>
    <t>SWOT personalized</t>
  </si>
  <si>
    <t>Harmonizing diverse politicized needs</t>
  </si>
  <si>
    <t>1. DEGENERALIZE</t>
  </si>
  <si>
    <r>
      <t>Relational knowing</t>
    </r>
    <r>
      <rPr>
        <b/>
        <sz val="10"/>
        <color theme="1" tint="0.499984740745262"/>
        <rFont val="Arial Narrow"/>
        <family val="2"/>
      </rPr>
      <t xml:space="preserve"> (vs. relieve believe)</t>
    </r>
  </si>
  <si>
    <t>2. DEALIENATE</t>
  </si>
  <si>
    <r>
      <t>Impact Engaging</t>
    </r>
    <r>
      <rPr>
        <b/>
        <sz val="10"/>
        <color theme="1" tint="0.499984740745262"/>
        <rFont val="Arial Narrow"/>
        <family val="2"/>
      </rPr>
      <t xml:space="preserve"> (vs. impersonal compliance)</t>
    </r>
  </si>
  <si>
    <t>3. DEPOLARIZE</t>
  </si>
  <si>
    <r>
      <t>Value framing</t>
    </r>
    <r>
      <rPr>
        <b/>
        <sz val="10"/>
        <color theme="1" tint="0.499984740745262"/>
        <rFont val="Arial Narrow"/>
        <family val="2"/>
      </rPr>
      <t xml:space="preserve"> (vs. mutual hostilities)</t>
    </r>
  </si>
  <si>
    <t>SUMMARY</t>
  </si>
  <si>
    <r>
      <t xml:space="preserve">Takeaway - </t>
    </r>
    <r>
      <rPr>
        <b/>
        <i/>
        <sz val="10"/>
        <color rgb="FF00823C"/>
        <rFont val="Arial Narrow"/>
        <family val="2"/>
      </rPr>
      <t>apply to your campaign needs</t>
    </r>
  </si>
  <si>
    <t>Can you put another's specific needs ahead of your trusted generalizations?</t>
  </si>
  <si>
    <r>
      <t xml:space="preserve">POLITICS can never solve our </t>
    </r>
    <r>
      <rPr>
        <sz val="17"/>
        <color rgb="FFC8FFE1"/>
        <rFont val="Arial Black"/>
        <family val="2"/>
      </rPr>
      <t>specific</t>
    </r>
    <r>
      <rPr>
        <sz val="17"/>
        <color rgb="FFF0CDFF"/>
        <rFont val="Arial Black"/>
        <family val="2"/>
      </rPr>
      <t xml:space="preserve"> problems from the level of </t>
    </r>
    <r>
      <rPr>
        <sz val="17"/>
        <color rgb="FFFFCCCC"/>
        <rFont val="Arial Black"/>
        <family val="2"/>
      </rPr>
      <t>generalizing</t>
    </r>
    <r>
      <rPr>
        <sz val="17"/>
        <color rgb="FFF0CDFF"/>
        <rFont val="Arial Black"/>
        <family val="2"/>
      </rPr>
      <t xml:space="preserve"> that created them.</t>
    </r>
  </si>
  <si>
    <r>
      <t>Which do you</t>
    </r>
    <r>
      <rPr>
        <b/>
        <i/>
        <sz val="28"/>
        <color rgb="FFC00000"/>
        <rFont val="Arial"/>
        <family val="2"/>
      </rPr>
      <t xml:space="preserve"> </t>
    </r>
    <r>
      <rPr>
        <b/>
        <i/>
        <sz val="28"/>
        <color rgb="FF7030A0"/>
        <rFont val="Arial"/>
        <family val="2"/>
      </rPr>
      <t>think</t>
    </r>
    <r>
      <rPr>
        <b/>
        <sz val="28"/>
        <color rgb="FFC00000"/>
        <rFont val="Arial"/>
        <family val="2"/>
      </rPr>
      <t xml:space="preserve"> is more true?</t>
    </r>
  </si>
  <si>
    <t>We freely choose our political positions after carefully reasoning each option.</t>
  </si>
  <si>
    <t>We're compelled to choose a political position that best fits our painful needs.</t>
  </si>
  <si>
    <t>OR</t>
  </si>
  <si>
    <t>SELECT YOUR ANSWER</t>
  </si>
  <si>
    <t>MOUSE OVER, CLICK MOUSE, AND SELECT OPTION FROM THIS DROPDOWN LIST.</t>
  </si>
  <si>
    <t>IN THE DROPDOWN MENU:</t>
  </si>
  <si>
    <t xml:space="preserve">INSTRUCTIONS: How to get the most from this </t>
  </si>
  <si>
    <t xml:space="preserve">Rational choice theory misapplied
</t>
  </si>
  <si>
    <t xml:space="preserve">Politics exist to express needs
</t>
  </si>
  <si>
    <t>This tool is interactive. Wherever you see a white field, select what best fits your experience. Then see how it changes the text below it. This text will be replaced when you select an option from the dropdown menu above.</t>
  </si>
  <si>
    <t>If freely choosing each political position, you enjoy a sense of personal freedom. You are master of your own fate. You are not compelled by anything, because that would just be an excuse to avoid the existential weight of personal responsibility.</t>
  </si>
  <si>
    <t>If compelled by painful needs, your political views resist reduction into mere beliefs. You do not choose the needs shaping your beliefs. Your needs exist and prioritize first from circumstance, and then find expression in available political views.</t>
  </si>
  <si>
    <t>Look for the "I" in a green circle, at the right, to indicate each Interactive feature. Your input brings this information alive with your own lived experiences. We aim to be as specific as possible. This interactive feature lets its insights be more specific to your life.</t>
  </si>
  <si>
    <t>If reduced like this to individual choices, however, you ignore external factors under cover of reasoning. You can blame others for not reasoning choices best for you, but not for them or as available to them. You get to hate in the name of debate.</t>
  </si>
  <si>
    <t>This does not leave you at the mercy of circumstance, or without reasoning to rise above the worst of circumstances. You are indeed personally responsible for your choices in life, but not the narrow options imposed from outside of you. Otherwise you would get pulled into extremes.</t>
  </si>
  <si>
    <t xml:space="preserve">This is the first version of this tool. You can expect it to be revised, as we learn from each other. Remember, politics exist for you and your needs. You and your needs do not exist for politics. </t>
  </si>
  <si>
    <t>Yes, no one can fully fault their circumstances. We can always choose to respond to the worst of circumstances with disciplined reasoning. But that can never excuse imposing poor options onto others. Personal responsibility coexists with social responsibility. Politics polarize when failing to balance both.</t>
  </si>
  <si>
    <t>Yes, no one can fully fault their circumstances or escape the reality of poor options from which to choose. No one can reduce to reasoned beliefs our contrasting priorities of personal and social needs. Personal responsibility coexists with social responsibility. Politics polarize when failing to balance both.</t>
  </si>
  <si>
    <t>#</t>
  </si>
  <si>
    <r>
      <t xml:space="preserve">Understanding politics: </t>
    </r>
    <r>
      <rPr>
        <b/>
        <i/>
        <sz val="20"/>
        <color rgb="FF371950"/>
        <rFont val="Tahoma"/>
        <family val="2"/>
      </rPr>
      <t>It's about needs</t>
    </r>
  </si>
  <si>
    <t>$</t>
  </si>
  <si>
    <t>self-needs</t>
  </si>
  <si>
    <t>social-needs</t>
  </si>
  <si>
    <t>autonomy</t>
  </si>
  <si>
    <t>affection</t>
  </si>
  <si>
    <t xml:space="preserve">Resolving </t>
  </si>
  <si>
    <t xml:space="preserve"> more than resolving </t>
  </si>
  <si>
    <t xml:space="preserve">My need for </t>
  </si>
  <si>
    <t xml:space="preserve"> tends to be more resolved than my need for </t>
  </si>
  <si>
    <t>authenticity</t>
  </si>
  <si>
    <t>affirmation</t>
  </si>
  <si>
    <t>independence</t>
  </si>
  <si>
    <t>appreciation</t>
  </si>
  <si>
    <t>initiative</t>
  </si>
  <si>
    <t>being understood</t>
  </si>
  <si>
    <t>internal incentive</t>
  </si>
  <si>
    <t>belonging</t>
  </si>
  <si>
    <t>personal freedom</t>
  </si>
  <si>
    <t>cohesion</t>
  </si>
  <si>
    <t>personal security</t>
  </si>
  <si>
    <t>companionship</t>
  </si>
  <si>
    <t>privacy</t>
  </si>
  <si>
    <t>cooperation</t>
  </si>
  <si>
    <t>resilience</t>
  </si>
  <si>
    <t>dependability</t>
  </si>
  <si>
    <t>self-determination</t>
  </si>
  <si>
    <t>equal treatment</t>
  </si>
  <si>
    <t xml:space="preserve">You demonstrate what anankelogy calls a "wide" psychosocial orientation. </t>
  </si>
  <si>
    <t>self-efficacy</t>
  </si>
  <si>
    <t>friendship</t>
  </si>
  <si>
    <t xml:space="preserve">Your unmet social-needs pulls you to focus more on wider relationships, such as disadvantaged others you don't personally know. </t>
  </si>
  <si>
    <t>self-expression</t>
  </si>
  <si>
    <t>inclusion</t>
  </si>
  <si>
    <t xml:space="preserve">You guard your more resolved self-needs, like self-expression and authenticity. </t>
  </si>
  <si>
    <t>self-purpose</t>
  </si>
  <si>
    <t>intimacy</t>
  </si>
  <si>
    <t>self-responsibility</t>
  </si>
  <si>
    <t>support</t>
  </si>
  <si>
    <t xml:space="preserve">You demonstrate what anankelogy calls a "deep" psychosocial orientation. </t>
  </si>
  <si>
    <t>self-worth</t>
  </si>
  <si>
    <t>synergy</t>
  </si>
  <si>
    <t xml:space="preserve">Your unmet self-needs pulls you to focus more on deeper relationships, like your nuclear family and devotion to God and country. </t>
  </si>
  <si>
    <t>tenacity</t>
  </si>
  <si>
    <t>trust</t>
  </si>
  <si>
    <t xml:space="preserve">You guard your more resolved social-needs, like group cohesion and loyalty. </t>
  </si>
  <si>
    <t xml:space="preserve">To illustrate this point, consider your need for </t>
  </si>
  <si>
    <t xml:space="preserve">. We all need </t>
  </si>
  <si>
    <t xml:space="preserve">, but get it in different ways. Likewise, we all need protection from threats, but some of us depend more on government security services than others. And for different things. </t>
  </si>
  <si>
    <t xml:space="preserve">Click on </t>
  </si>
  <si>
    <t xml:space="preserve"> white field below to change this illustration. See how we all share the same core-needs. But diverge in how we ease such needs.</t>
  </si>
  <si>
    <t>We all need</t>
  </si>
  <si>
    <t>WATER</t>
  </si>
  <si>
    <t>but get it differently.</t>
  </si>
  <si>
    <t>Core-needs</t>
  </si>
  <si>
    <t>Universally in common</t>
  </si>
  <si>
    <t>Resource-needs</t>
  </si>
  <si>
    <t>Mostly in common</t>
  </si>
  <si>
    <t>Access-needs</t>
  </si>
  <si>
    <t>Largely different</t>
  </si>
  <si>
    <t>Psychosocial needs</t>
  </si>
  <si>
    <t>Thoroughly diverse</t>
  </si>
  <si>
    <t>core</t>
  </si>
  <si>
    <t>We all feel the same need for bodily fluid balance.</t>
  </si>
  <si>
    <t>We all feel the same need for nutritional balance.</t>
  </si>
  <si>
    <t>We all feel the same need for temperature balance.</t>
  </si>
  <si>
    <t>We all feel the same need to be physically well.</t>
  </si>
  <si>
    <t>We all feel the same need to purchase stuff.</t>
  </si>
  <si>
    <t>We all feel the same need for safety from threats.</t>
  </si>
  <si>
    <t>We all feel the same need for occasional excitement.</t>
  </si>
  <si>
    <t>We all feel the same need to get from place to place.</t>
  </si>
  <si>
    <t>water</t>
  </si>
  <si>
    <t>resource</t>
  </si>
  <si>
    <t>We all rely on something with water to restore fluid balance.</t>
  </si>
  <si>
    <t>Most of us rely on the same basic foods to quell hunger.</t>
  </si>
  <si>
    <t>Most of us rely on a roof over our head.</t>
  </si>
  <si>
    <t>We get better using mostly the same medications.</t>
  </si>
  <si>
    <t>Most of us rely on money in some form.</t>
  </si>
  <si>
    <t>We typically rely on law enforcement for protection.</t>
  </si>
  <si>
    <t>We mostly rely on entertainment created by others.</t>
  </si>
  <si>
    <t>Most of us rely on a car to get around.</t>
  </si>
  <si>
    <t>FOOD</t>
  </si>
  <si>
    <t>food</t>
  </si>
  <si>
    <t>access</t>
  </si>
  <si>
    <t>You get your water from a bottle, while I from a tap.</t>
  </si>
  <si>
    <t>You go to restaurants, while I cook my own meals.</t>
  </si>
  <si>
    <t>You bought a house while I'm still renting.</t>
  </si>
  <si>
    <t>You take aspirin while I take ibuprofen.</t>
  </si>
  <si>
    <t>You receive a paycheck while I draw social security.</t>
  </si>
  <si>
    <t>You trust the police to be helpful while I am less sure.</t>
  </si>
  <si>
    <t>You go out to movies while I play video games online.</t>
  </si>
  <si>
    <t>You own a car while I get around by bus.</t>
  </si>
  <si>
    <t>HOUSING</t>
  </si>
  <si>
    <t>housing</t>
  </si>
  <si>
    <t>PO</t>
  </si>
  <si>
    <t>I can buy it myself but must rely on many others in the market.</t>
  </si>
  <si>
    <t>All our food comes to us through many handlers.</t>
  </si>
  <si>
    <t>I'm trusting all kinds of homebuilders to live here.</t>
  </si>
  <si>
    <t>Different maladies require different health providers.</t>
  </si>
  <si>
    <t>I buy stuff made by all kinds of people I indirectly must trust.</t>
  </si>
  <si>
    <t>Each threat provokes its own particular reaction.</t>
  </si>
  <si>
    <t>I seek amusement from people I know and don't know.</t>
  </si>
  <si>
    <t>I trust and distrust all kinds of people on the road.</t>
  </si>
  <si>
    <t>HEALTH</t>
  </si>
  <si>
    <t>health</t>
  </si>
  <si>
    <t>"core"L</t>
  </si>
  <si>
    <t>"I'm thirsty."</t>
  </si>
  <si>
    <t>"I'm hungry."</t>
  </si>
  <si>
    <t>"I'm cold."</t>
  </si>
  <si>
    <t>"I'm ill."</t>
  </si>
  <si>
    <t>"I'm broke."</t>
  </si>
  <si>
    <t>"I'm scared."</t>
  </si>
  <si>
    <t>"I'm stuck."</t>
  </si>
  <si>
    <t>"I'm bored."</t>
  </si>
  <si>
    <t>INCOME</t>
  </si>
  <si>
    <t>income</t>
  </si>
  <si>
    <t>"core"R</t>
  </si>
  <si>
    <t>SAFETY</t>
  </si>
  <si>
    <t>safety</t>
  </si>
  <si>
    <t>"resource"L</t>
  </si>
  <si>
    <t>“I need a drink of water, or iced latte.”</t>
  </si>
  <si>
    <t>“I need affordable meals.”</t>
  </si>
  <si>
    <t>“I need affordable housing.”</t>
  </si>
  <si>
    <t>“I need affordable medication.”</t>
  </si>
  <si>
    <t>“I need my paycheck.”</t>
  </si>
  <si>
    <t>“I need impartial protection.”</t>
  </si>
  <si>
    <t>"I need some entertainment."</t>
  </si>
  <si>
    <t>"I need to leave town."</t>
  </si>
  <si>
    <t>FUN</t>
  </si>
  <si>
    <t>fun</t>
  </si>
  <si>
    <t>"resource"R</t>
  </si>
  <si>
    <t>“I need a drink of water, or cold beer.”</t>
  </si>
  <si>
    <t>“I need healthy options.”</t>
  </si>
  <si>
    <t>“I need sturdy shelter.”</t>
  </si>
  <si>
    <t>“I need effective medication.”</t>
  </si>
  <si>
    <t>“I need more sales.”</t>
  </si>
  <si>
    <t>“I need fast protection.”</t>
  </si>
  <si>
    <t>"I need something amusing."</t>
  </si>
  <si>
    <t>"I need to get to town."</t>
  </si>
  <si>
    <t>TRAVEL</t>
  </si>
  <si>
    <t>travel</t>
  </si>
  <si>
    <t>"access"L</t>
  </si>
  <si>
    <t>“Government serves the demand.”</t>
  </si>
  <si>
    <t>"Hopefully with good neighbors."</t>
  </si>
  <si>
    <t>“If my copay isn’t too high.”</t>
  </si>
  <si>
    <t>“I’d have more if wages were higher.”</t>
  </si>
  <si>
    <t>"I trust the police to protect us."</t>
  </si>
  <si>
    <t>"I could go to the show in town."</t>
  </si>
  <si>
    <t>"I'll probably take the bus."</t>
  </si>
  <si>
    <t>"access"R</t>
  </si>
  <si>
    <t>“The market ensures efficient supply.”</t>
  </si>
  <si>
    <t>"Hopefully far from the noisey city."</t>
  </si>
  <si>
    <t>"Hopefully far from the noisy city."</t>
  </si>
  <si>
    <t>“If my pharmacy carries it.”</t>
  </si>
  <si>
    <t>“I’d have more if taxes were lower.”</t>
  </si>
  <si>
    <t>"I can't always wait for the police."</t>
  </si>
  <si>
    <t>"I could watch a movie online."</t>
  </si>
  <si>
    <t>"I'll probably drive my truck."</t>
  </si>
  <si>
    <t>"PO"L</t>
  </si>
  <si>
    <t>“I rely on regulated city water.”</t>
  </si>
  <si>
    <t>“I can room with others.”</t>
  </si>
  <si>
    <t>"I rely on public assistance."</t>
  </si>
  <si>
    <t>"I am at the mercy of my employer."</t>
  </si>
  <si>
    <t>“I need the law’s protection.”</t>
  </si>
  <si>
    <t>"I rely on others for entertainment."</t>
  </si>
  <si>
    <t>"I usually rely on pubilc transport."</t>
  </si>
  <si>
    <t>"PO"R</t>
  </si>
  <si>
    <t>“I can dig my own well.”</t>
  </si>
  <si>
    <t>“I prefer to live alone.”</t>
  </si>
  <si>
    <t>"I rely on my private insurance plan."</t>
  </si>
  <si>
    <t>"I can work harder to earn more."</t>
  </si>
  <si>
    <t>“I can better protect myself.”</t>
  </si>
  <si>
    <t>"I can keep myself entertained."</t>
  </si>
  <si>
    <t>"I always drive where I need to go."</t>
  </si>
  <si>
    <r>
      <t>Your prioritizing needs</t>
    </r>
    <r>
      <rPr>
        <b/>
        <i/>
        <sz val="20"/>
        <color rgb="FF371950"/>
        <rFont val="Tahoma"/>
        <family val="2"/>
      </rPr>
      <t xml:space="preserve"> </t>
    </r>
    <r>
      <rPr>
        <b/>
        <i/>
        <sz val="18"/>
        <color rgb="FF371950"/>
        <rFont val="Tahoma"/>
        <family val="2"/>
      </rPr>
      <t>(reason be damned)</t>
    </r>
  </si>
  <si>
    <t xml:space="preserve">If not getting enough </t>
  </si>
  <si>
    <t xml:space="preserve">, you will naturally obsess more about </t>
  </si>
  <si>
    <t xml:space="preserve">. Reasoning has little to do with it. You can use reasoning for how to get the </t>
  </si>
  <si>
    <t xml:space="preserve"> you need, but there is no rational choice involved when nature prioritizes your urgent need for </t>
  </si>
  <si>
    <t>. Emotions then rule.</t>
  </si>
  <si>
    <t xml:space="preserve">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t>
  </si>
  <si>
    <t xml:space="preserve"> you need completely on your own, or must you trust others?</t>
  </si>
  <si>
    <t>IMM</t>
  </si>
  <si>
    <t>CLI</t>
  </si>
  <si>
    <t>GUN</t>
  </si>
  <si>
    <t>ABO</t>
  </si>
  <si>
    <t>HEA</t>
  </si>
  <si>
    <t>CRI</t>
  </si>
  <si>
    <t>ECO</t>
  </si>
  <si>
    <t>RAC</t>
  </si>
  <si>
    <t>WyS x</t>
  </si>
  <si>
    <t>OPEN BORDERS</t>
  </si>
  <si>
    <t>ECO-SOCIALISM ECOTAGE</t>
  </si>
  <si>
    <t>ARM THE POWERLESS</t>
  </si>
  <si>
    <t>OPPOSE ALL MISOGYNY</t>
  </si>
  <si>
    <t>SOCIALIZED HEALTHCARE</t>
  </si>
  <si>
    <t>PRISON ABOLITION</t>
  </si>
  <si>
    <t>SOCIALIST ECONOMY</t>
  </si>
  <si>
    <t>STRUCTURAL &amp; PERVASIVE</t>
  </si>
  <si>
    <t>Your self-needs</t>
  </si>
  <si>
    <t>Your social-needs</t>
  </si>
  <si>
    <t>WtD x</t>
  </si>
  <si>
    <t>RELAX BORDERS</t>
  </si>
  <si>
    <t>CLIMATE  CRISIS</t>
  </si>
  <si>
    <t>GUN CONTROL AND MORE</t>
  </si>
  <si>
    <t>MOTHER’S CHOICE</t>
  </si>
  <si>
    <t>MEDICARE  FOR ALL</t>
  </si>
  <si>
    <t>SOCIAL  JUSTICE FIRST</t>
  </si>
  <si>
    <t>PROGRESSIVE TAXATION</t>
  </si>
  <si>
    <t>SYSTEMIC AND INTERSECTIONAL</t>
  </si>
  <si>
    <t>You naturally need to be able to address many of your needs on your own. You cannot always call on others for help.</t>
  </si>
  <si>
    <t xml:space="preserve">You naturally need to trust others to help address your many needs. You cannot access or create all necessary resources. </t>
  </si>
  <si>
    <t>W&amp;D x</t>
  </si>
  <si>
    <t>EASY ENTRY</t>
  </si>
  <si>
    <t>CARBON EXCHANGE</t>
  </si>
  <si>
    <t>MONITORED  GUN RIGHTS</t>
  </si>
  <si>
    <t>EXCLUDE LATE TERM ONLY</t>
  </si>
  <si>
    <t>OBAMACARE HEALTH XCHNG</t>
  </si>
  <si>
    <t>FIRST STEP ACT REHABILITATION</t>
  </si>
  <si>
    <t>MODERATED ECONOMY</t>
  </si>
  <si>
    <t>CULTURAL COMPETENCIES</t>
  </si>
  <si>
    <t>D&amp;W x</t>
  </si>
  <si>
    <t>STEM ENTRY</t>
  </si>
  <si>
    <t>NATURAL  CHANGE</t>
  </si>
  <si>
    <t>MODERATED  GUN RIGHTS</t>
  </si>
  <si>
    <t>RARE EXCEPTIONS</t>
  </si>
  <si>
    <t>ALTERNATE HEALTH XCHNG</t>
  </si>
  <si>
    <t>FIRST STEP ACT PUBLIC SAFETY</t>
  </si>
  <si>
    <t>MONITORED ECONOMY</t>
  </si>
  <si>
    <t>POST-RACIAL COLORBLIND</t>
  </si>
  <si>
    <t>SELECT A SELF-NEED FROM THIS DROPDOWN LIST</t>
  </si>
  <si>
    <t>SELECT A SOCIAL-NEED FROM THIS DROPDOWN LIST</t>
  </si>
  <si>
    <t>DtW x</t>
  </si>
  <si>
    <t>MERIT ENTRY</t>
  </si>
  <si>
    <t>LEFTIST  ALARMIST HOAX</t>
  </si>
  <si>
    <t>UNRESTRICTED  GUN RIGHTS</t>
  </si>
  <si>
    <t>ONLY IF LIFE OF MOTHER AT RISK</t>
  </si>
  <si>
    <t>PRIVATE INSURANCE</t>
  </si>
  <si>
    <t>MAKE AMERICA SAFE AGAIN</t>
  </si>
  <si>
    <t>LAISSEZ FAIRE MARKET</t>
  </si>
  <si>
    <t>PERSONAL YET RARE</t>
  </si>
  <si>
    <t>DyN x</t>
  </si>
  <si>
    <t>NO ENTRY</t>
  </si>
  <si>
    <t>ELITE HOAX OR ECO-FASCISM</t>
  </si>
  <si>
    <t>ARM AGAINST INVADERS</t>
  </si>
  <si>
    <t>NO ABORTIONS NO EXCEPTIONS</t>
  </si>
  <si>
    <t>TRADITIONAL OR SINGLE-PAYER</t>
  </si>
  <si>
    <t>KEEP SAFE  FROM GOV’T</t>
  </si>
  <si>
    <t>RESIST GLOBALISM</t>
  </si>
  <si>
    <t>REVERSE RACISM</t>
  </si>
  <si>
    <t>THEN DETERMINE WHICH YOU EXPERIENCE AS MORE RESOLVED THAN THE OTHER</t>
  </si>
  <si>
    <t>WyS n</t>
  </si>
  <si>
    <t>We as nontraditional people feel systemically excluded from advantaged spaces by arbitrary national borders</t>
  </si>
  <si>
    <t>We feel powerless to stop capitalism from warming the climate and must resort to ecoterrorism to stop it</t>
  </si>
  <si>
    <t>We cannot trust the police to always serve and protect the most vulnerable, so we arm to protect ourselves</t>
  </si>
  <si>
    <t>We need to fully protect women’s reproductive rights against misogynist attempts to control her body</t>
  </si>
  <si>
    <t>We need universal health care guaranteed by public ownership and admin of all health services</t>
  </si>
  <si>
    <t>We need to replace the capitalist driven PIC with community-based responses to crime</t>
  </si>
  <si>
    <t>We need to shift control for the means of production from elites to social owner-ship like coops &amp; employee owned businesses</t>
  </si>
  <si>
    <t>We need to consider reparations for slavery and compensate for any other shameful capitalist legacy</t>
  </si>
  <si>
    <t>WtD n</t>
  </si>
  <si>
    <t>We need to admit most immigrants are desperate to leave situations largely of our interventionists making</t>
  </si>
  <si>
    <t>We already see devastating effects of climate change and must act now before more lives get harmed</t>
  </si>
  <si>
    <t>We consider gun licensing and other similar measures helpful, but arming the left could be a better balance</t>
  </si>
  <si>
    <t>We need to trust the mother to make the best decision for her body and fetus throughout her pregnancy</t>
  </si>
  <si>
    <t>We need to access health care as a right whether we can afford it or not, without risk of going into deep debt</t>
  </si>
  <si>
    <t>We need to dismantle systemic racism as a prime culprit behind mass incarceration</t>
  </si>
  <si>
    <t>We need to tax the wealthy more to redistribute wealth where needed, for our economy to work for everybody</t>
  </si>
  <si>
    <t>We need others to see how systems of oppression intersect to compound trauma in our lives</t>
  </si>
  <si>
    <t>W&amp;D n</t>
  </si>
  <si>
    <t>We need immigrants willing to do jobs citizens won’t and offer amnesty for citizenship after they show such merit</t>
  </si>
  <si>
    <t>We see climate change as a real problem that can be managed by cooperation between major contributors</t>
  </si>
  <si>
    <t>We need to rely on the authority of the state to protect those most in danger from gun violence</t>
  </si>
  <si>
    <t>We need to trust the mother to decide what’s best as long as she acts before the final trimester</t>
  </si>
  <si>
    <t>We need to work within the current health care system of trained providers with the Affordable Care Act</t>
  </si>
  <si>
    <t>We need to replace harsh punishment with rehab programs demonstrated to reduce recidivism</t>
  </si>
  <si>
    <t>We need to provide a public safety net for those our free market economy cannot save from slipping into poverty</t>
  </si>
  <si>
    <t xml:space="preserve">We need others to see room for improving each other’s cultural competencies when interacting with one another </t>
  </si>
  <si>
    <t>RESET AFTER SELECTING A DIFFERENT SELF-NEED OR DIFFERENT SOCIAL-NEED</t>
  </si>
  <si>
    <t>D&amp;W n</t>
  </si>
  <si>
    <t>We can offer amnesty to children born to illegal migrant parents after they show merit</t>
  </si>
  <si>
    <t>We admit it is possible human activity contributes to some climate change, but trust nature to correct it</t>
  </si>
  <si>
    <t>We need to protect gun rights by dealing with the few individuals most irresponsible with guns</t>
  </si>
  <si>
    <t>We need to protect the unborn by allowing only rare exceptions like in cases of rape and incest</t>
  </si>
  <si>
    <t>We need to replace Obama-Care with a national or state level health exchange providing better choices</t>
  </si>
  <si>
    <t>We need to keep our communities safe by enabling individuals released from custody to better succeed</t>
  </si>
  <si>
    <t>We need a free market to produce the goods and services we all need, with minimal state regulation to keep markets fair for all</t>
  </si>
  <si>
    <t>We need to celebrate the vast improvements in racial relationships and focus less on a past we cannot change</t>
  </si>
  <si>
    <t>DtW n</t>
  </si>
  <si>
    <t>We need to limit migration to those first showing merit before crossing any of our sacred borders</t>
  </si>
  <si>
    <t>We see no compelling data to prove humans change the climate in a significant or any irreversible way</t>
  </si>
  <si>
    <t>We need to protect law abiding patriots from all lawless threats against the good order of our nation</t>
  </si>
  <si>
    <t>We need to protect the unborn by allowing a termination only if the mother’s life is in peril</t>
  </si>
  <si>
    <t>We need to preserve our traditional system covered by private health insurers to choose our own providers</t>
  </si>
  <si>
    <t>We need to keep our communities safe by jailing the worst offenders and divert others into local programs</t>
  </si>
  <si>
    <t>We need to deregulate the economy from state prying and allow the invisible hand of the market to lift all boats with cheaper goods &amp; services</t>
  </si>
  <si>
    <t>We need to deal with the few cases of racist acts and not exaggerate them for media sensationalism</t>
  </si>
  <si>
    <t>DyN n</t>
  </si>
  <si>
    <t>Nativist Americans feel smothered by excessive immigration, pressurizing already strained cohesion</t>
  </si>
  <si>
    <t>We distrust any top-down pressure to give up our traditional ways, but to save earth for our own</t>
  </si>
  <si>
    <t>We must be able to protect ourselves with arms from threats of invasion, from within and from without</t>
  </si>
  <si>
    <t>We need to enshrine the sanctity of family life and allow no exceptions for terminating a pregnancy</t>
  </si>
  <si>
    <t>We need reliable healthcare to guarantee the wellness of our people threatened by foreign pathologies</t>
  </si>
  <si>
    <t>We need less interference from law enforcement who oppose “domestic terrorism” over foreign threats</t>
  </si>
  <si>
    <t>We need to let our people decide their own economic views in line with the fiscal challenges globalism forces them to locally endure</t>
  </si>
  <si>
    <t>We need all to see how racial discrimination now applies to whites who are increasingly disadvantaged</t>
  </si>
  <si>
    <t>SELECT OPTIONS ABOVE TO ESTIMATE YOUR PRIORITIZING PSYCHOSOCIAL NEEDS</t>
  </si>
  <si>
    <t xml:space="preserve">Your inflexible needs orient your focus. We each experience this as a psychosocial orientation. </t>
  </si>
  <si>
    <t>Quick estimate your own psychosocial orientation, and see if it predicts your political outlook.</t>
  </si>
  <si>
    <t>I feel more socially secure among those around me than personally free to be unique</t>
  </si>
  <si>
    <t>I feel more personally free to be unique than socially secure among those around me</t>
  </si>
  <si>
    <t>I feel more compelled to be loyal to others than compelled to express my unique self</t>
  </si>
  <si>
    <t>I feel more compelled to express my unique self than compelled to be loyal to others</t>
  </si>
  <si>
    <t>I feel more socially accepted in public than at risk of societal rejection</t>
  </si>
  <si>
    <t>I feel more at risk of societal rejection than socially accepted in public</t>
  </si>
  <si>
    <t>I feel more socially supported by my family than by those outside my family</t>
  </si>
  <si>
    <t xml:space="preserve">I feel more socially supported by those outside my family than by my family </t>
  </si>
  <si>
    <t>I feel my experiences are more in common with others than at odds with others</t>
  </si>
  <si>
    <t>I feel my experiences are more at odds with others than in common with others</t>
  </si>
  <si>
    <t>I feel more threatened by personal rejection than by systemic discrimination</t>
  </si>
  <si>
    <t>I feel more threatened by systemic discrimination than by personal rejection</t>
  </si>
  <si>
    <t>I feel more pressure to avoid offending others than pressure from being offended</t>
  </si>
  <si>
    <t>I feel more pressure from being offended than pressure to avoid offending others</t>
  </si>
  <si>
    <t>I feel more included in economic opportunities than excluded</t>
  </si>
  <si>
    <t>I feel more excluded from economic opportunities than included</t>
  </si>
  <si>
    <t>I feel more vulnerable from government intrusions than from widespread rejection</t>
  </si>
  <si>
    <t>I feel more vulnerable from widespread rejection than from government intrusions</t>
  </si>
  <si>
    <t>I feel more easily exploited by big government than by big business</t>
  </si>
  <si>
    <t>I feel more easily exploited by big business than by big government</t>
  </si>
  <si>
    <t>-10 to -7</t>
  </si>
  <si>
    <t>-7 to -4</t>
  </si>
  <si>
    <t>-3 to 0</t>
  </si>
  <si>
    <t>0 to 3</t>
  </si>
  <si>
    <t>4 to 7</t>
  </si>
  <si>
    <t>5 to 10</t>
  </si>
  <si>
    <t>WIDE-YET-SHALLOW</t>
  </si>
  <si>
    <t>WIDE-THEN-DEEP</t>
  </si>
  <si>
    <t>WIDE-AND-DEEP</t>
  </si>
  <si>
    <t>DEEP-AND-WIDE</t>
  </si>
  <si>
    <t>DEEP-THEN-WIDE</t>
  </si>
  <si>
    <t>DEEP-YET-NARROW</t>
  </si>
  <si>
    <t>SOCIALIST</t>
  </si>
  <si>
    <t>PROGRESSIVE LIBERAL</t>
  </si>
  <si>
    <t>CENTRIST LIBERAL</t>
  </si>
  <si>
    <t>CENTRIST CONSERVATIVE</t>
  </si>
  <si>
    <t>REACTIONARY CONSERVATIVE</t>
  </si>
  <si>
    <t>FAR OR ALT-RIGHT</t>
  </si>
  <si>
    <t xml:space="preserve">Your responses indicate you have a </t>
  </si>
  <si>
    <t xml:space="preserve"> psychosocial orientation. You likely express it best with </t>
  </si>
  <si>
    <t xml:space="preserve"> views. Your political outlook outwardly expresses your inward psychosocial orientation. </t>
  </si>
  <si>
    <t xml:space="preserve">You likely find the most comfort for your publicly affected needs among other like-minded </t>
  </si>
  <si>
    <t>S. Together, you oppose those of a different political outlook. Because they prioritize a clashing set of needs than yours. Your prioritized needs keep you different from their outlook, not reasoned arguments. But stubborn needs.</t>
  </si>
  <si>
    <t>Fill in each of these 10 blank fields above. Then check back here to find your estimated PSYCHOSOCIAL ORIENTATION. We all have one, shaped by our prioritizing needs. Then shaping our political views. What's yours?</t>
  </si>
  <si>
    <t>You likely find the most comfort for your publicly affected needs among other like-minded partisans and ideologues. Together, you oppose those of a different political outlook. Because they prioritize a clashing set of needs than yours. Your prioritized needs keep you different from their outlook, not reasoned arguments. But stubborn needs.</t>
  </si>
  <si>
    <t>yes</t>
  </si>
  <si>
    <t>liberal</t>
  </si>
  <si>
    <t>no</t>
  </si>
  <si>
    <t>conservative</t>
  </si>
  <si>
    <t xml:space="preserve">I fully agree with this position </t>
  </si>
  <si>
    <t>COMPLETE THE ITEMS ABOVE TO SEE RESULTS HERE.</t>
  </si>
  <si>
    <t xml:space="preserve">I somewhat agree with this position </t>
  </si>
  <si>
    <t xml:space="preserve">I neither agree nor disagree with this position </t>
  </si>
  <si>
    <t xml:space="preserve">I somewhat disagree with this position </t>
  </si>
  <si>
    <t xml:space="preserve">I totally disagree with this position </t>
  </si>
  <si>
    <t>So let's put that to the test. Read each political stance below, based on your answers above. Then click in the dropdown menu at the right of each item, to express how much you agree or disagree with the stated position. See the results below.</t>
  </si>
  <si>
    <t/>
  </si>
  <si>
    <t xml:space="preserve"> - "</t>
  </si>
  <si>
    <t>."</t>
  </si>
  <si>
    <t>Your likely stance on IMMIGRATION:</t>
  </si>
  <si>
    <t>Your likely stance on CLIMATE CHANGE:</t>
  </si>
  <si>
    <t>Your likely stance on GUN SAFETY:</t>
  </si>
  <si>
    <t>Your likely stance on ABORTION:</t>
  </si>
  <si>
    <t>Your likely stance on HEALTHCARE:</t>
  </si>
  <si>
    <t>Your likely stance on CRIMINAL JUSTICE:</t>
  </si>
  <si>
    <t>Your likely stance on ECONOMY:</t>
  </si>
  <si>
    <t>Your likely stance on RACISM:</t>
  </si>
  <si>
    <t xml:space="preserve">You show </t>
  </si>
  <si>
    <t xml:space="preserve"> correlation between your estimated psychosocial orientation and political views. </t>
  </si>
  <si>
    <t>a strong</t>
  </si>
  <si>
    <t>significant</t>
  </si>
  <si>
    <t>a moderate</t>
  </si>
  <si>
    <t>weak</t>
  </si>
  <si>
    <t>insignificant</t>
  </si>
  <si>
    <r>
      <t xml:space="preserve">We believe what we </t>
    </r>
    <r>
      <rPr>
        <b/>
        <i/>
        <sz val="20"/>
        <color rgb="FFEBDCFF"/>
        <rFont val="Tahoma"/>
        <family val="2"/>
      </rPr>
      <t>need</t>
    </r>
    <r>
      <rPr>
        <b/>
        <sz val="20"/>
        <color rgb="FFEBDCFF"/>
        <rFont val="Tahoma"/>
        <family val="2"/>
      </rPr>
      <t xml:space="preserve"> to believe</t>
    </r>
  </si>
  <si>
    <t>others.</t>
  </si>
  <si>
    <t xml:space="preserve">to extremes. </t>
  </si>
  <si>
    <r>
      <rPr>
        <b/>
        <sz val="24"/>
        <color rgb="FFFFFF00"/>
        <rFont val="Arial Narrow"/>
        <family val="2"/>
      </rPr>
      <t>Pain</t>
    </r>
    <r>
      <rPr>
        <b/>
        <sz val="24"/>
        <color theme="0"/>
        <rFont val="Arial Narrow"/>
        <family val="2"/>
      </rPr>
      <t xml:space="preserve"> is </t>
    </r>
    <r>
      <rPr>
        <b/>
        <i/>
        <sz val="24"/>
        <color theme="0"/>
        <rFont val="Arial Narrow"/>
        <family val="2"/>
      </rPr>
      <t>bad</t>
    </r>
    <r>
      <rPr>
        <b/>
        <sz val="24"/>
        <color theme="0"/>
        <rFont val="Arial Narrow"/>
        <family val="2"/>
      </rPr>
      <t xml:space="preserve"> and best </t>
    </r>
    <r>
      <rPr>
        <b/>
        <i/>
        <sz val="24"/>
        <color theme="0"/>
        <rFont val="Arial Narrow"/>
        <family val="2"/>
      </rPr>
      <t>avoided</t>
    </r>
    <r>
      <rPr>
        <b/>
        <sz val="24"/>
        <color theme="0"/>
        <rFont val="Arial Narrow"/>
        <family val="2"/>
      </rPr>
      <t>.</t>
    </r>
  </si>
  <si>
    <r>
      <rPr>
        <b/>
        <sz val="24"/>
        <color rgb="FFFFFF00"/>
        <rFont val="Arial Narrow"/>
        <family val="2"/>
      </rPr>
      <t>Pain</t>
    </r>
    <r>
      <rPr>
        <b/>
        <sz val="24"/>
        <color theme="0"/>
        <rFont val="Arial Narrow"/>
        <family val="2"/>
      </rPr>
      <t xml:space="preserve"> is </t>
    </r>
    <r>
      <rPr>
        <b/>
        <i/>
        <sz val="24"/>
        <color theme="0"/>
        <rFont val="Arial Narrow"/>
        <family val="2"/>
      </rPr>
      <t>good</t>
    </r>
    <r>
      <rPr>
        <b/>
        <sz val="24"/>
        <color theme="0"/>
        <rFont val="Arial Narrow"/>
        <family val="2"/>
      </rPr>
      <t xml:space="preserve"> and best </t>
    </r>
    <r>
      <rPr>
        <b/>
        <i/>
        <sz val="24"/>
        <color theme="0"/>
        <rFont val="Arial Narrow"/>
        <family val="2"/>
      </rPr>
      <t>embraced</t>
    </r>
    <r>
      <rPr>
        <b/>
        <sz val="24"/>
        <color theme="0"/>
        <rFont val="Arial Narrow"/>
        <family val="2"/>
      </rPr>
      <t>.</t>
    </r>
  </si>
  <si>
    <t xml:space="preserve">other liberals. </t>
  </si>
  <si>
    <t xml:space="preserve">leftward. </t>
  </si>
  <si>
    <t>other conservatives.</t>
  </si>
  <si>
    <t xml:space="preserve">rightward. </t>
  </si>
  <si>
    <t xml:space="preserve">political opponents. </t>
  </si>
  <si>
    <t>The more you generalize for relief, the less your specific needs resolve. The more you are then tempted to be dependent on political generalizations for relief.</t>
  </si>
  <si>
    <t>EMPTY:</t>
  </si>
  <si>
    <t>Political leaders count on you to trust their one-size-fits-all generalizations. Do you trust their generalizations to ease your pain? Or do you fault these generalizations for keeping you in pain by overlooking your specific needs?</t>
  </si>
  <si>
    <t>BAD, AVOIDED:</t>
  </si>
  <si>
    <t>The more you feel you must avoid pain, as something bad, the more likely you will accept the generalization from political leaders offering relief. Relieving your pain with their political generalizations rarely results in resolving your specific needs.</t>
  </si>
  <si>
    <t>GOOD, EMBRACED:</t>
  </si>
  <si>
    <t>The more you embrace pain, as a good messenger to warn of unpleasant threats, the less likely you will accept generalizations from political leaders. As your specific needs fully resolve, generalizations become less appealing.</t>
  </si>
  <si>
    <t>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t>
  </si>
  <si>
    <t xml:space="preserve">Your specific needs are unlike theirs. You specifically need differently from </t>
  </si>
  <si>
    <t xml:space="preserve">The further the gap between your self-needs and social-needs, the further you slide politically </t>
  </si>
  <si>
    <t xml:space="preserve"> Trusting politics can trap you in pain.</t>
  </si>
  <si>
    <t xml:space="preserve">The more your specific needs fully resolve, the more fully you can function. The less your specific needs fully resolve, the less you can fully function. The more your life fully functions, the less you "need" or become dependent on politics. As soon as you feel the pain of an unmet need, you promptly seek to resolve it, and move on. Any political generalization serves only as a bridge to address specific needs. </t>
  </si>
  <si>
    <t>W+</t>
  </si>
  <si>
    <t>The more you affirm my need to include worthy migrants, the easier to respect your need to stay safe from violent migrants.</t>
  </si>
  <si>
    <t>The more you affirm my need for a stable climate, the easier to respect your need for unregulated self-determination.</t>
  </si>
  <si>
    <t>The more you affirm my need for safety from xenophobic gun violence, the easier to respect your need to arm yourselves.</t>
  </si>
  <si>
    <t>The more you affirm my need to avoid stigmatization, the easier to respect your need to speak for the unborn.</t>
  </si>
  <si>
    <t>The more you affirm my need for guaranteed healthcare, the easier to respect your need to choose the best healthcare.</t>
  </si>
  <si>
    <t>The more you help us stop over-criminalizing our communities, the easier to respect your need to ease up legal restrictions.</t>
  </si>
  <si>
    <t>The more you support our full economic participation, the easier to respect your need for incentivized productivity.</t>
  </si>
  <si>
    <t>The more you affirm my need to celebrate ethnic diversity, the easier to respect your need to be individualistically colorblind.</t>
  </si>
  <si>
    <t>W-</t>
  </si>
  <si>
    <t>But the more you insist we all blend in to some melting pot, the less I can serve your need for local or national cohesion.</t>
  </si>
  <si>
    <t>But the more you insist we can exploit the climate for money, the less I can serve your need for incentivized cooperation.</t>
  </si>
  <si>
    <t>But the more you insist we be vulnerable without gun control, the less I can serve your need for locally controlled safety.</t>
  </si>
  <si>
    <t>But the more you threaten my reproductive health, the less I can respect your need to curb demand for abortion.</t>
  </si>
  <si>
    <t>But the more you limit my access to basic affordable care, the less I can respect your need for market based healthcare.</t>
  </si>
  <si>
    <t>But the more you insist it's all about personal responsibility, the less I can serve your need for unfettered police patrols.</t>
  </si>
  <si>
    <t>But the more you insist we pull ourselves up by our bootstraps, the less I can trust your invisible hand of the market.</t>
  </si>
  <si>
    <t>But the more you insist we acculturate into white norms, the less I can defend you if implicated in racism.</t>
  </si>
  <si>
    <t>D+</t>
  </si>
  <si>
    <t>The more you affirm my need to stay safe from lawless migrants, the easier to respect your need to include legitimate migrants.</t>
  </si>
  <si>
    <t>The more you affirm my need for unregulated self-determination, the easier to respect your need for a lower carbon footprint.</t>
  </si>
  <si>
    <t>The more you affirm my need to self-sufficiently arm myself, the easier to respect your need for gun control protections.</t>
  </si>
  <si>
    <t>The more you affirm my need to speak for the unborn, the easier to respect your need to avoid becoming stigmatized.</t>
  </si>
  <si>
    <t>The more you affirm my need to optimize my health, the easier to respect your need for effective healthcare.</t>
  </si>
  <si>
    <t>The more you affirm my need for taking internal responsibility, the easier to respect your need to see external factors in crime.</t>
  </si>
  <si>
    <t>The more you affirm my need for incentivized productivity, the easier to respect your need for full economic inclusion.</t>
  </si>
  <si>
    <t>The more you affirm my need to put individuals over race, the easier to respect your need for seeing ethnic diversity.</t>
  </si>
  <si>
    <t>D-</t>
  </si>
  <si>
    <t>But the more you insist we compromise our national cohesion, the less I can accept their lack of acculturation.</t>
  </si>
  <si>
    <t>But the more you insist we submit to regulations, the less I can adopt your need for climate self-controls.</t>
  </si>
  <si>
    <t>But the more you insist we trust our safety to authorities, the less I can roll with your invasive background checks.</t>
  </si>
  <si>
    <t>But the more our daughters have secret abortions, the less I can respect your need to access any abortion clinic.</t>
  </si>
  <si>
    <t>But the more your health-care is a right I must cover, the less certain I can provide for your basic care.</t>
  </si>
  <si>
    <t>But the more you insist we reinvent public safety, the less certain I can see your needs as different from mine.</t>
  </si>
  <si>
    <t>But the more you insist we regulate all trade, the less I can accommodate your many cultural differences.</t>
  </si>
  <si>
    <t>But the more you insist we're racist when alone together, the less I can honor your ethnic self-segregation.</t>
  </si>
  <si>
    <r>
      <rPr>
        <b/>
        <sz val="20"/>
        <color rgb="FF004623"/>
        <rFont val="Tahoma"/>
        <family val="2"/>
      </rPr>
      <t>Political leadership</t>
    </r>
    <r>
      <rPr>
        <b/>
        <sz val="20"/>
        <color rgb="FF371950"/>
        <rFont val="Tahoma"/>
        <family val="2"/>
      </rPr>
      <t xml:space="preserve"> </t>
    </r>
    <r>
      <rPr>
        <b/>
        <sz val="20"/>
        <color theme="1" tint="0.499984740745262"/>
        <rFont val="Tahoma"/>
        <family val="2"/>
      </rPr>
      <t>or</t>
    </r>
    <r>
      <rPr>
        <b/>
        <sz val="20"/>
        <color rgb="FF371950"/>
        <rFont val="Tahoma"/>
        <family val="2"/>
      </rPr>
      <t xml:space="preserve"> political elitism</t>
    </r>
    <r>
      <rPr>
        <b/>
        <sz val="20"/>
        <color theme="1" tint="0.499984740745262"/>
        <rFont val="Tahoma"/>
        <family val="2"/>
      </rPr>
      <t>?</t>
    </r>
  </si>
  <si>
    <r>
      <t xml:space="preserve">The distinction between </t>
    </r>
    <r>
      <rPr>
        <i/>
        <sz val="12"/>
        <color theme="1"/>
        <rFont val="Arial"/>
        <family val="2"/>
      </rPr>
      <t>liberal left</t>
    </r>
    <r>
      <rPr>
        <sz val="12"/>
        <color theme="1"/>
        <rFont val="Arial"/>
        <family val="2"/>
      </rPr>
      <t xml:space="preserve"> and </t>
    </r>
    <r>
      <rPr>
        <i/>
        <sz val="12"/>
        <color theme="1"/>
        <rFont val="Arial"/>
        <family val="2"/>
      </rPr>
      <t>conservative right</t>
    </r>
    <r>
      <rPr>
        <sz val="12"/>
        <color theme="1"/>
        <rFont val="Arial"/>
        <family val="2"/>
      </rPr>
      <t xml:space="preserve"> increasingly takes a back seat to the distinction between political elites of either side and objectified voters whose politicized needs rarely resolve. Supposedly because "it's political." No, it is not.</t>
    </r>
  </si>
  <si>
    <t>VULNERABLE YOU</t>
  </si>
  <si>
    <t>POLITICALLY INFLUENTIAL</t>
  </si>
  <si>
    <r>
      <rPr>
        <b/>
        <sz val="11"/>
        <color theme="1"/>
        <rFont val="Arial Narrow"/>
        <family val="2"/>
      </rPr>
      <t>Leaning politically</t>
    </r>
    <r>
      <rPr>
        <sz val="11"/>
        <color theme="1"/>
        <rFont val="Arial Narrow"/>
        <family val="2"/>
      </rPr>
      <t>:</t>
    </r>
  </si>
  <si>
    <t xml:space="preserve">Are you economically secure? </t>
  </si>
  <si>
    <t xml:space="preserve">Are they economically secure? </t>
  </si>
  <si>
    <t>Do you have fully secure housing?</t>
  </si>
  <si>
    <t>Do they have fully secure housing?</t>
  </si>
  <si>
    <t>Do you have quality food security?</t>
  </si>
  <si>
    <t>Do they have quality food security?</t>
  </si>
  <si>
    <t>Secure access to drinkable water?</t>
  </si>
  <si>
    <t>You have quality health security?</t>
  </si>
  <si>
    <t>They have quality health security?</t>
  </si>
  <si>
    <t>Access to mental health supports?</t>
  </si>
  <si>
    <t>Afford a lawyer on retainer?</t>
  </si>
  <si>
    <t>Live in a stable, supportive setting?</t>
  </si>
  <si>
    <t>Influence more than influenced?</t>
  </si>
  <si>
    <t>Getting paid doing what you love?</t>
  </si>
  <si>
    <t>Getting paid doing what they love?</t>
  </si>
  <si>
    <t xml:space="preserve">The lateral left-right tension gives way to the vertical elite-populace tension. In this age of instant information on the Internet, the rallying role of political leaders slips increasingly into obsolence. In other words, the populace can now say to political elites, "Don't tell us what we need, we'll tell you. Moreover, don't insult us with your power-grabbing generalizations. If you can't cover our specifics, we will. We'll bypass you to resolve needs to remove its pain. We'll now lead ourselves, thank you."
</t>
  </si>
  <si>
    <t>Popular politics rarely if ever inspires you to equally resolve your self-needs and social-needs. Instead, it easily polarizes you into camps of competing psychosocial priorities. Instead of encouraging wisdom of personal AND social responsibilities, it pits your needs against others. Instead of the high standard of fully resolving each other's needs as an act of noble love, it settles for pragmatically easing the discomfort of each other's unresolved needs. It typically keeps you in pain.</t>
  </si>
  <si>
    <t>With greater access to resources, your needs resolve more fully. You can both get what you need on your own and  get what you need through others. Your self-needs resolve on par with your social-needs. You enjoy more psychosocial eqilibrium. This can help explain why you are drawn to politially centrist positions (like neoliberal economics). But your centrist generalizations fail to speak to those whose needs do not resolve a well as yours in their specific social situations.</t>
  </si>
  <si>
    <t>Political leaders and elites commonly presume you need them for your public-facing needs. They appeal to your "arguments" or your feelings for support, for votes, for political cover. They count on you relying on their generalizations for relief of these social-needs. They avoid your specifics to hold together fragile coalitions. The less your specific needs resolve, the more stuck you are in pain. Do you really need them? Or instead to resolve your needs by any responsible means necessary?</t>
  </si>
  <si>
    <t>Which do you prefer?</t>
  </si>
  <si>
    <t>You have to respect our needs first, or we will not respect yours, as we fault your side for keeping us in pain of unmet needs.</t>
  </si>
  <si>
    <t>We will demonstrate respect for your side's needs to model how you are to respect ours, to raise optimal functioning of us all.</t>
  </si>
  <si>
    <t>I only care about my own political side, and likely will keep it that way.</t>
  </si>
  <si>
    <t xml:space="preserve">I want to learn about the pain of the other side only if they first learn of my pain. </t>
  </si>
  <si>
    <t>I am willing to do what I can to reduce their pain and then wait for them to reciprocate.</t>
  </si>
  <si>
    <t>I am ready to take the lead to address the pain on both sides, even if others fail to respond.</t>
  </si>
  <si>
    <t>I am eager to be among the first to risk trying this new way to resolve political polarization.</t>
  </si>
  <si>
    <t xml:space="preserve">If you must cling to political loyalty, then you are being true to your convictions. You likely will reject this challenge. But if you get frustrated to the point of exasperation with divisive politics, revisit this challenge to resolve politicized needs. </t>
  </si>
  <si>
    <t xml:space="preserve">If you condition your openness to their pain to their openness to yours, alright. You may not be up to this challenge. But when frustrated to the point of disillusionment with divisive politics, reconsider this challenge to resolve politicized needs. </t>
  </si>
  <si>
    <t xml:space="preserve">If you can work with the other political side only if they work in kind with you, okay. You likely will take this challenge after it seeing it work for others. But if you get frustrated enough with divisive politics, see how it works for others trying this. </t>
  </si>
  <si>
    <t xml:space="preserve">If you can take charge in resolving needs on all sides, you're a leader we all need. You are well suited for this challenge. Join us in leading the way to replace divisive politics with this challenge to resolve politicized needs. </t>
  </si>
  <si>
    <t xml:space="preserve">If you can risk failing this and learn with us to improve it, you're the leader we need. This challenge needs you to succeed. Lead the way in replacing divisive politics with this pioneering approach to resolving politicized needs. </t>
  </si>
  <si>
    <t>X</t>
  </si>
  <si>
    <t>SELECT FROM THE DROPDOWN LIST HOW READY YOU ARE TO TRY THIS</t>
  </si>
  <si>
    <t xml:space="preserve">Here is our challenge: To compete with one another not to score political gains but to measurably resolve the most needs in each other. This includes the challenge for who can hold out the longest to endure the pain of unresolved needs, to fully resolve those needs. Those who slip back into prioritizing pain relief will lose, as that permits these needs to later create more pain. Let's turn this challenge into an opportunity to create compelling value for us all. </t>
  </si>
  <si>
    <t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t>
  </si>
  <si>
    <t xml:space="preserve">By enduring the short-term hardship of resolving needs over relieving its pain, I would win and you lose. But overall we all would win with a raised level of personal and shared functioning. But if you endured longer than me, to absorb the difficulties of resolving more needs than me, then you would win and I lose. In the long run, we would still boost each other's level of functioning in life. </t>
  </si>
  <si>
    <t xml:space="preserve">If I endured the short-term hardship of resolving needs over relieving its pain, I'd win and you would lose. In the long run, we all win with a raised level of personal and shared functioning. If you endured longer than me, to overcome the difficulties of resolving more needs than me, then you'd win and I'd lose. In the long run, we still boost each other's level of functioning in life. </t>
  </si>
  <si>
    <t xml:space="preserve">If I could endure the short-term hardship of resolving needs over relieving its pain, I would win this contest. In the long run, we all would win by raising personal and shared functioning. If you could endure longer than me, to overcome the difficulties of resolving more needs than me, then you would win and I lose this contest. In the long run, we still all gain by boosting our functioning in life. </t>
  </si>
  <si>
    <t xml:space="preserve">If I can endure in the short-term the hardship of resolving needs over relieving its pain, I win and you lose. In the long run, we all win with a raised level of personal and shared functioning. If you can endure longer than me, to overcome the difficulties of resolving more needs than me, then you win and I lose. In the long run, we still boost each other's level of functioning in life. </t>
  </si>
  <si>
    <t xml:space="preserve">If I endure in the short-term the hardship of resolving needs over relieving its pain, I win and you lose. In the long run, we all win with a raised level of personal and shared functioning. If you endure longer than me, to overcome the difficulties of resolving more needs than me, then you win and I lose. In the long run, we still boost each other's level of functioning in life. </t>
  </si>
  <si>
    <t>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t>
  </si>
  <si>
    <t>Victory would go to who resolves the most needs. Who would earn the right to lead politically, surpassing the old divisive politics guard. In the process, we would raise political standards. Starting with these eight issues.</t>
  </si>
  <si>
    <t>Victory could go to who resolves the most needs. Who could earn the right to lead politically, surpassing the old divisive politics guard. In the process, we could raise political standards. Starting with these eight issues.</t>
  </si>
  <si>
    <t>Victory should go to who resolves the most needs. They should earn the right to lead politically, surpassing the old divisive politics guard. In the process, we can start raising the standard, using these eight political issues.</t>
  </si>
  <si>
    <t>Victory will go to who resolves the most needs. They will earn the right to lead politically, surpassing the old divisive politics guard. In the process, we raise the standard for politics. Let's try it with eight key issues.</t>
  </si>
  <si>
    <t>Victory goes to who resolve the most needs. They earn the right to lead politically, surpassing the old divisive politics guard. In the process, we will raise the standard on politics. Try it with these eight issues.</t>
  </si>
  <si>
    <t>Politics exist to guide our behavior to serve needs, namely to shape laws. While no one sits above the law, no law sits above the needs it exists to serve. Whose needs are best served in how our laws are formed, interpreted, enforced, and politicized?</t>
  </si>
  <si>
    <t>Are you now ready, willing and able to accept this challenge?</t>
  </si>
  <si>
    <t>Widespread anxiety and depression suggest our politics and our system of laws fail to properly serve our many specific needs. Such anxiety and depression arise from unmet needs, so let's look at particular pain points on both sides of eight key political issues.</t>
  </si>
  <si>
    <r>
      <rPr>
        <sz val="30"/>
        <color rgb="FFFFFF00"/>
        <rFont val="Arial Black"/>
        <family val="2"/>
      </rPr>
      <t>PAIN</t>
    </r>
    <r>
      <rPr>
        <sz val="30"/>
        <color rgb="FFFF3C3C"/>
        <rFont val="Arial Black"/>
        <family val="2"/>
      </rPr>
      <t xml:space="preserve"> POINTS ON EACH </t>
    </r>
    <r>
      <rPr>
        <sz val="30"/>
        <color rgb="FFFF99FF"/>
        <rFont val="Arial Black"/>
        <family val="2"/>
      </rPr>
      <t>SIDE</t>
    </r>
  </si>
  <si>
    <r>
      <t xml:space="preserve">The </t>
    </r>
    <r>
      <rPr>
        <i/>
        <sz val="10.5"/>
        <color rgb="FFFF9999"/>
        <rFont val="Arial"/>
        <family val="2"/>
      </rPr>
      <t>more</t>
    </r>
    <r>
      <rPr>
        <sz val="10.5"/>
        <color rgb="FFFF9999"/>
        <rFont val="Arial"/>
        <family val="2"/>
      </rPr>
      <t xml:space="preserve"> in </t>
    </r>
    <r>
      <rPr>
        <sz val="10.5"/>
        <color rgb="FFFFFF00"/>
        <rFont val="Arial"/>
        <family val="2"/>
      </rPr>
      <t>pain</t>
    </r>
    <r>
      <rPr>
        <sz val="10.5"/>
        <color rgb="FFFF9999"/>
        <rFont val="Arial"/>
        <family val="2"/>
      </rPr>
      <t xml:space="preserve"> from a public facing need, the </t>
    </r>
    <r>
      <rPr>
        <i/>
        <sz val="10.5"/>
        <color rgb="FFFF9999"/>
        <rFont val="Arial"/>
        <family val="2"/>
      </rPr>
      <t>more</t>
    </r>
    <r>
      <rPr>
        <sz val="10.5"/>
        <color rgb="FFFF9999"/>
        <rFont val="Arial"/>
        <family val="2"/>
      </rPr>
      <t xml:space="preserve"> attracted to a political position that best offers generalizing relief for that </t>
    </r>
    <r>
      <rPr>
        <sz val="10.5"/>
        <color rgb="FFFFFF00"/>
        <rFont val="Arial"/>
        <family val="2"/>
      </rPr>
      <t>pain</t>
    </r>
    <r>
      <rPr>
        <sz val="10.5"/>
        <color rgb="FFFF9999"/>
        <rFont val="Arial"/>
        <family val="2"/>
      </rPr>
      <t xml:space="preserve"> point. The </t>
    </r>
    <r>
      <rPr>
        <i/>
        <sz val="10.5"/>
        <color rgb="FFFF9999"/>
        <rFont val="Arial"/>
        <family val="2"/>
      </rPr>
      <t>more</t>
    </r>
    <r>
      <rPr>
        <sz val="10.5"/>
        <color rgb="FFFF9999"/>
        <rFont val="Arial"/>
        <family val="2"/>
      </rPr>
      <t xml:space="preserve"> in </t>
    </r>
    <r>
      <rPr>
        <sz val="10.5"/>
        <color rgb="FFFFFF00"/>
        <rFont val="Arial"/>
        <family val="2"/>
      </rPr>
      <t>pain</t>
    </r>
    <r>
      <rPr>
        <sz val="10.5"/>
        <color rgb="FFFF9999"/>
        <rFont val="Arial"/>
        <family val="2"/>
      </rPr>
      <t xml:space="preserve">, the </t>
    </r>
    <r>
      <rPr>
        <i/>
        <sz val="10.5"/>
        <color rgb="FFFF9999"/>
        <rFont val="Arial"/>
        <family val="2"/>
      </rPr>
      <t>more</t>
    </r>
    <r>
      <rPr>
        <sz val="10.5"/>
        <color rgb="FFFF9999"/>
        <rFont val="Arial"/>
        <family val="2"/>
      </rPr>
      <t xml:space="preserve"> opposed to an alternate position serving the other social situation. The </t>
    </r>
    <r>
      <rPr>
        <i/>
        <sz val="10.5"/>
        <color rgb="FFFF9999"/>
        <rFont val="Arial"/>
        <family val="2"/>
      </rPr>
      <t>less</t>
    </r>
    <r>
      <rPr>
        <sz val="10.5"/>
        <color rgb="FFFF9999"/>
        <rFont val="Arial"/>
        <family val="2"/>
      </rPr>
      <t xml:space="preserve"> specifics get addressed, the </t>
    </r>
    <r>
      <rPr>
        <i/>
        <sz val="10.5"/>
        <color rgb="FFFF9999"/>
        <rFont val="Arial"/>
        <family val="2"/>
      </rPr>
      <t>less</t>
    </r>
    <r>
      <rPr>
        <sz val="10.5"/>
        <color rgb="FFFF9999"/>
        <rFont val="Arial"/>
        <family val="2"/>
      </rPr>
      <t xml:space="preserve"> resolved the needs. The </t>
    </r>
    <r>
      <rPr>
        <i/>
        <sz val="10.5"/>
        <color rgb="FFFF9999"/>
        <rFont val="Arial"/>
        <family val="2"/>
      </rPr>
      <t>more</t>
    </r>
    <r>
      <rPr>
        <sz val="10.5"/>
        <color rgb="FFFF9999"/>
        <rFont val="Arial"/>
        <family val="2"/>
      </rPr>
      <t xml:space="preserve"> the underlying problem persists with mounting </t>
    </r>
    <r>
      <rPr>
        <sz val="10.5"/>
        <color rgb="FFFFFF00"/>
        <rFont val="Arial"/>
        <family val="2"/>
      </rPr>
      <t>pain</t>
    </r>
    <r>
      <rPr>
        <sz val="10.5"/>
        <color rgb="FFFF9999"/>
        <rFont val="Arial"/>
        <family val="2"/>
      </rPr>
      <t xml:space="preserve">, the </t>
    </r>
    <r>
      <rPr>
        <i/>
        <sz val="10.5"/>
        <color rgb="FFFF9999"/>
        <rFont val="Arial"/>
        <family val="2"/>
      </rPr>
      <t>more</t>
    </r>
    <r>
      <rPr>
        <sz val="10.5"/>
        <color rgb="FFFF9999"/>
        <rFont val="Arial"/>
        <family val="2"/>
      </rPr>
      <t xml:space="preserve"> dependence on political generalizing for relief. </t>
    </r>
    <r>
      <rPr>
        <sz val="10.5"/>
        <color rgb="FFFF3C3C"/>
        <rFont val="Arial"/>
        <family val="2"/>
      </rPr>
      <t>Political elites stay in power keeping you painfully needy</t>
    </r>
    <r>
      <rPr>
        <sz val="10.5"/>
        <color rgb="FFFF9999"/>
        <rFont val="Arial"/>
        <family val="2"/>
      </rPr>
      <t xml:space="preserve">. </t>
    </r>
  </si>
  <si>
    <t>OPPRESSION</t>
  </si>
  <si>
    <t>TYRANNY</t>
  </si>
  <si>
    <t>trauma preventing full social integration</t>
  </si>
  <si>
    <t>distress disintegrating social cohesion</t>
  </si>
  <si>
    <t>L</t>
  </si>
  <si>
    <t>IMMIGRATION</t>
  </si>
  <si>
    <t>Trauma of white supremacy</t>
  </si>
  <si>
    <t>Dread of invasive culture</t>
  </si>
  <si>
    <t>Systemically targeted for exclusion if nonwhite</t>
  </si>
  <si>
    <t>Overwhelming disintegration of once cohesive supports</t>
  </si>
  <si>
    <t>CLIMATE CHANGE</t>
  </si>
  <si>
    <t>Increasing natural catastrophes</t>
  </si>
  <si>
    <t>Encroaching government tyranny</t>
  </si>
  <si>
    <t>Devastating lives least capable to adjust to habitat impacts</t>
  </si>
  <si>
    <t>Onerous environment regulations stifling property rights</t>
  </si>
  <si>
    <t>GUN SAFETY</t>
  </si>
  <si>
    <t>Trauma of mass shootings</t>
  </si>
  <si>
    <t>Defenseless without firearms</t>
  </si>
  <si>
    <t>Vulnerabilities to xenophobic gun owners ("I could be shot next!")</t>
  </si>
  <si>
    <t>Lose means to hold government overreach accountable</t>
  </si>
  <si>
    <t>ABORTION</t>
  </si>
  <si>
    <t>Forced pregnancies</t>
  </si>
  <si>
    <t>Massive loss of innocence</t>
  </si>
  <si>
    <t>Threat to losing reproductive rights, having to resort to secrecy</t>
  </si>
  <si>
    <t>Mounting loss of newborn life (like Left's reaction to mass shootings)</t>
  </si>
  <si>
    <t>HEALTHCARE</t>
  </si>
  <si>
    <t>Left to die and suffer</t>
  </si>
  <si>
    <t>Loss of quality care</t>
  </si>
  <si>
    <t>Risk crippling debt or worst from mounting medical bills</t>
  </si>
  <si>
    <t>Lose freedom to choose best options for health</t>
  </si>
  <si>
    <t>CRIMINAL JUSTICE</t>
  </si>
  <si>
    <t>Criminalized for being different</t>
  </si>
  <si>
    <t>Violent criminals on the loose</t>
  </si>
  <si>
    <t>Racial profiling, police brutality, onerous court fees, PIC</t>
  </si>
  <si>
    <t>Targeted by violent felons, many from disintegrated communities</t>
  </si>
  <si>
    <t>ECONOMY</t>
  </si>
  <si>
    <t>Trapped in poverty cycles</t>
  </si>
  <si>
    <t>Business failure</t>
  </si>
  <si>
    <t>Slide deeper into debt and risk homelessness or worse</t>
  </si>
  <si>
    <t>Too many regulatory barriers to start &amp; grow a successful enterprise</t>
  </si>
  <si>
    <t>RACE</t>
  </si>
  <si>
    <t>Persisting discrimination</t>
  </si>
  <si>
    <t>White shaming</t>
  </si>
  <si>
    <t>Trapped in white supremacy patterns with little if any hope of escape</t>
  </si>
  <si>
    <t>Loss of social status, job and perhaps career for unintentional slight</t>
  </si>
  <si>
    <r>
      <rPr>
        <sz val="14"/>
        <color theme="8" tint="0.39997558519241921"/>
        <rFont val="Wingdings 3"/>
        <family val="1"/>
        <charset val="2"/>
      </rPr>
      <t>t</t>
    </r>
    <r>
      <rPr>
        <sz val="14"/>
        <color theme="8" tint="0.39997558519241921"/>
        <rFont val="Arial Narrow"/>
        <family val="2"/>
      </rPr>
      <t xml:space="preserve"> </t>
    </r>
    <r>
      <rPr>
        <sz val="14"/>
        <color theme="8" tint="0.39997558519241921"/>
        <rFont val="Arial Black"/>
        <family val="2"/>
      </rPr>
      <t>Wider relating</t>
    </r>
  </si>
  <si>
    <r>
      <rPr>
        <sz val="14"/>
        <color rgb="FFFF9999"/>
        <rFont val="Arial Black"/>
        <family val="2"/>
      </rPr>
      <t xml:space="preserve">Deeper relating </t>
    </r>
    <r>
      <rPr>
        <sz val="14"/>
        <color rgb="FFFF9999"/>
        <rFont val="Wingdings 3"/>
        <family val="1"/>
        <charset val="2"/>
      </rPr>
      <t>u</t>
    </r>
  </si>
  <si>
    <r>
      <t>Politics as usual -</t>
    </r>
    <r>
      <rPr>
        <b/>
        <i/>
        <sz val="20"/>
        <color rgb="FF00501E"/>
        <rFont val="Tahoma"/>
        <family val="2"/>
      </rPr>
      <t xml:space="preserve"> immature polarizing</t>
    </r>
  </si>
  <si>
    <t>immigration</t>
  </si>
  <si>
    <t>Immigration</t>
  </si>
  <si>
    <t>climate change</t>
  </si>
  <si>
    <t>Climate change</t>
  </si>
  <si>
    <t>=</t>
  </si>
  <si>
    <t>ARGUE</t>
  </si>
  <si>
    <t>or</t>
  </si>
  <si>
    <t>LISTEN</t>
  </si>
  <si>
    <t>&lt;</t>
  </si>
  <si>
    <t>gun safety</t>
  </si>
  <si>
    <t>Gun safety</t>
  </si>
  <si>
    <t>REJECT</t>
  </si>
  <si>
    <t>AFFIRM</t>
  </si>
  <si>
    <t>abortion</t>
  </si>
  <si>
    <t>Abortion</t>
  </si>
  <si>
    <t>DEMAND</t>
  </si>
  <si>
    <t>OFFER</t>
  </si>
  <si>
    <t>healthcare</t>
  </si>
  <si>
    <t>Healthcare</t>
  </si>
  <si>
    <t>criminal justice</t>
  </si>
  <si>
    <t>Criminal justice</t>
  </si>
  <si>
    <t>economy</t>
  </si>
  <si>
    <t>Economy</t>
  </si>
  <si>
    <t>Leftward stance</t>
  </si>
  <si>
    <t>Rightward stance</t>
  </si>
  <si>
    <t>RACISM</t>
  </si>
  <si>
    <t>racism</t>
  </si>
  <si>
    <t>Racism</t>
  </si>
  <si>
    <t>POSITION L</t>
  </si>
  <si>
    <t>GOV’T REGULATED</t>
  </si>
  <si>
    <t>GOV’T REGULATE</t>
  </si>
  <si>
    <t>REPRODUC. RIGHTS</t>
  </si>
  <si>
    <t>GOV’T ADMINISTER</t>
  </si>
  <si>
    <t>REFORM</t>
  </si>
  <si>
    <t>GOVERNMENT LED</t>
  </si>
  <si>
    <t>SYSTEMIC &amp; COMMON</t>
  </si>
  <si>
    <t>POSITION R</t>
  </si>
  <si>
    <t>VETTED ENTRY</t>
  </si>
  <si>
    <t>NATURE CORRECTS</t>
  </si>
  <si>
    <t>DEREGULATE</t>
  </si>
  <si>
    <t>UNBORN RIGHTS</t>
  </si>
  <si>
    <t>PRIVATE INSURER</t>
  </si>
  <si>
    <t>IMPROVE</t>
  </si>
  <si>
    <t>MARKET LED</t>
  </si>
  <si>
    <t>PERSONAL &amp; RARE</t>
  </si>
  <si>
    <t>ARGUE L</t>
  </si>
  <si>
    <t>No one is “illegal” and national borders reinforce discriminatory systems like racism and classism, usually against people exploited by US foreign interventions.</t>
  </si>
  <si>
    <t>Greedy corporations recklessly add to global warming with already catastrophic effects on the world’s most vulnerable.</t>
  </si>
  <si>
    <t>The US 2nd Amendment provides state militias to bear arms since it’s too dangerous to arm erratic individuals with lethal weapons.</t>
  </si>
  <si>
    <t>Life begins at birth. Women have the right to control their own bodies, including whether or not to carry a pregnancy to full term.</t>
  </si>
  <si>
    <t>Healthcare is a birth right, not just a privilege for those who can afford it. Government exists to guarantee this right to all.</t>
  </si>
  <si>
    <t>Hold police and prosecutors personally accountable for their many abuses of discretion, or just revamp the whole system.</t>
  </si>
  <si>
    <t>Government has a responsibility to ensure a safety net to protect the most vulnerable from an exploitive self-interested market.</t>
  </si>
  <si>
    <t>Since racism is “prejudice plus power,” it persists collectively among unenlightened white folks as a systemic problem.</t>
  </si>
  <si>
    <t>ARGUE R</t>
  </si>
  <si>
    <t xml:space="preserve">Migrants exploit loopholes in our outmoded immigration laws, or evade the law entirely, often with violent results and other harmful consequences. </t>
  </si>
  <si>
    <t>Statist pundits exaggerate how much humans can impact the climate to rationalize imposing more economic-stifling regulations.</t>
  </si>
  <si>
    <t>The 2nd Amendment guarantees the right to personally bear arms to check tyrannical government from its overreaching tendencies.</t>
  </si>
  <si>
    <t>Life begins at conception. The unborn have no voice, so we must be their voice to protect their right to live and reach their potential.</t>
  </si>
  <si>
    <t>My health is between me and my private providers, not bureaucrats nor activist judges driving up costs with excessive damage awards.</t>
  </si>
  <si>
    <t>Provide police and prosecutors with better tools to serve and protect the public from those lacking personal responsibility.</t>
  </si>
  <si>
    <t>Goods and services are best made available to the poor and to us all when government isn’t distorting the invisible hand of the market.</t>
  </si>
  <si>
    <t>Since racism is “judging people by their skin color,” it only persists as a problem on the far right and increasingly on the far left.</t>
  </si>
  <si>
    <t>REJECT L</t>
  </si>
  <si>
    <t>Republicans who oppose undocumented migrants are essentially racist.</t>
  </si>
  <si>
    <t>Most Republicans are climate deniers, greedy, bought by corporate interests.</t>
  </si>
  <si>
    <t>Republicans are bought by the NRA and can only offer “thoughts and prayers” after mass killings.</t>
  </si>
  <si>
    <t>Let the first Republican male who has conceived, carried and birthed a child cast the first vote.</t>
  </si>
  <si>
    <t>Republicans get stuck on the profit motive that requires a steady supply of sick consumers.</t>
  </si>
  <si>
    <t>Republicans too eagerly rely on one-size-fits-all police security to address social problems.</t>
  </si>
  <si>
    <t>Republicans too willingly let big business dictate the norms of the economy in the name of capitalism.</t>
  </si>
  <si>
    <t>Republicans are quick to overlook where racism persists.</t>
  </si>
  <si>
    <t>REJECT R</t>
  </si>
  <si>
    <t>Democrats who actively protect illegal aliens are essentially lawless.</t>
  </si>
  <si>
    <t>Most Democrats are climate alarmists, rationalizing to expand regulatory state.</t>
  </si>
  <si>
    <t>Democrats oppose individual gun ownership, as if only the state should legally own guns.</t>
  </si>
  <si>
    <t>Let every Democrat hear the muffled screams of every aborted child who will never get to vote.</t>
  </si>
  <si>
    <t>Democrats want to socialize medicine without individual accountability to health outcomes.</t>
  </si>
  <si>
    <t>Democrats too eagerly rely on impersonal legal answers to address personal problems.</t>
  </si>
  <si>
    <t>Democrats too willingly let big government dictate the norms of the economy in the name of socialism.</t>
  </si>
  <si>
    <t>Democrats are quick to see racism where it rarely exists.</t>
  </si>
  <si>
    <t>DEMAND L</t>
  </si>
  <si>
    <t>Shut down ICE! Stop building the wall. End racism at the border. Stop separating families &amp; caging children. Stop criminalizing being born elsewhere.</t>
  </si>
  <si>
    <t>Limit greenhouse gas emissions further. Pass the Green New Deal. Follow the Paris Accords. Address climate crisis before it’s too late.</t>
  </si>
  <si>
    <t>Limit gun possession to those who can pass a background check. Ban assault weapons. Close the gun show loophole.</t>
  </si>
  <si>
    <t>Protect the right of women to control their own bodies. Keep funding Planned Parenthood. Don’t leave these women at the mercy of back alley coat hangers.</t>
  </si>
  <si>
    <t>Ensure healthcare is affordable to all. Keep Obamacare in place or improve upon it with a single-payer expansion of Medicare.</t>
  </si>
  <si>
    <t>Stop police brutality. Fire racist cops. End criminalization of being addicted or mentally ill. Shut down the school-to-prison pipeline.</t>
  </si>
  <si>
    <t>Regulate the economy so it can effectively provide for us all and not just a wealthy few. Ensure a socialistic economy serves all.</t>
  </si>
  <si>
    <t>Check your white privilege. See how microaggressions traumatize.  Strengthen antidiscrimination laws. Consider reparations.</t>
  </si>
  <si>
    <t>DEMAND R</t>
  </si>
  <si>
    <t>Build the wall! Stem the tide of migrants, especially those who evade the law others dutifully follow. Then vet entry based on merit. MAGA!</t>
  </si>
  <si>
    <t>Allow nature to run its course. Deregulate excessive environmental codes that distort the market in regulating itself.</t>
  </si>
  <si>
    <t>Respect the constitutional right for responsible citizens to own guns. Any gun safety legislation must not arbitrarily limit this right.</t>
  </si>
  <si>
    <t>Respect the sanctity of life. Inform new mothers of the consequences of an abortion. Compel her to pursue life-affirming alternatives like adoption.</t>
  </si>
  <si>
    <t>Trust market-based providers to competitively provide for our personalized healthcare needs. Pass tort reforms to lower costs.</t>
  </si>
  <si>
    <t>Divert non-violent offenders into faith-based alternatives. Keep worst offenders out of our communities. Support police.</t>
  </si>
  <si>
    <t>Deregulate the economy so it can efficiently produce whatever any individual demands. Ensure a capitalistic economy works for all.</t>
  </si>
  <si>
    <t>Leave race out of policies, which is a debunked category. Decry black nationalism as much as white nationalism. End all racism.</t>
  </si>
  <si>
    <r>
      <t xml:space="preserve">Harmony politics - </t>
    </r>
    <r>
      <rPr>
        <b/>
        <i/>
        <sz val="20"/>
        <color rgb="FF00501E"/>
        <rFont val="Tahoma"/>
        <family val="2"/>
      </rPr>
      <t>mature responsiveness</t>
    </r>
  </si>
  <si>
    <t xml:space="preserve"> for the politicized issue of </t>
  </si>
  <si>
    <t xml:space="preserve">. </t>
  </si>
  <si>
    <t>LISTEN L</t>
  </si>
  <si>
    <t>“I need to support others like me to move away from threats created by systemic inequities, and toward inclusive opportunities respecting our unique qualities.”</t>
  </si>
  <si>
    <t>“I need to trust the environment stably provides for us all equally, and not exploited for a wealthy few at others’ future expense.”</t>
  </si>
  <si>
    <t>“I need to be kept safe in public from traumatizing acts of individual gun violence, often by xenophobes targeting the vulnerably different.”</t>
  </si>
  <si>
    <t>“I need to freely access health care for my oft-controlled female body, including safe space to make the ultimate decision to end an unbearable pregnancy.”</t>
  </si>
  <si>
    <t>“I need to access affordable healthcare that doesn’t force me further into debt, or force me to choose between my health and my other basic living needs.”</t>
  </si>
  <si>
    <t>“I need to feel safe around law enforcement whose reactive rules of engagement easily trigger my trauma, provoking my defensiveness in ways often misread as a threat.”</t>
  </si>
  <si>
    <t>“I need to securely access basic goods and services while kept safe from exploitation from better- resourced others in the marketplace.”</t>
  </si>
  <si>
    <t>“I need everyone to recognize where being ethnically different continues to exclude me/us in less obvious forms, limiting full inclusion in greater society.”</t>
  </si>
  <si>
    <t>LISTEN R</t>
  </si>
  <si>
    <t>“I need to be freer from threats of personal violence from outsiders, including foreign threats against the cohesion of my family and close-knit communities.”</t>
  </si>
  <si>
    <t>“I need to rely on the invisible hand of the market to balance personal economic interests with externalities affecting others.”</t>
  </si>
  <si>
    <t>“I need to provide my own localized safety from both random acts of individual violence and encroaching threats of collectivist tyranny.”</t>
  </si>
  <si>
    <t>“I need to honor the sanctity of all life, including the yet to be born, who will never get to reach their life potential if voicelessly aborted by her seemingly selfish mother.”</t>
  </si>
  <si>
    <t>“I need to freely choose my own health care providers to trust I can make optimal health care choices without bloated legal costs, long delays or other government inefficiencies.”</t>
  </si>
  <si>
    <t>“I need to feel safe around others I don’t personally know who show a lack of personal responsibility, so I rely on responsive law enforcement to serve the justice needs of us all.”</t>
  </si>
  <si>
    <t>“I need to freely exchange goods and services to reach my creative potential with little if any distraction from the imposing demands of others.”</t>
  </si>
  <si>
    <t>“I need deeper ties not oversensitive to ethnic subtleties, which regrettably can appear exclusionary but is more inclusionary if you get to know me.”</t>
  </si>
  <si>
    <t>AFFIRM L social</t>
  </si>
  <si>
    <t>ID group safety</t>
  </si>
  <si>
    <t>societal inclusion</t>
  </si>
  <si>
    <t>affordable efficacy</t>
  </si>
  <si>
    <t>cultural inclusion</t>
  </si>
  <si>
    <t>full economic participation</t>
  </si>
  <si>
    <t>no ethnic discrimination</t>
  </si>
  <si>
    <t>AFFIRM L self</t>
  </si>
  <si>
    <t>uniqueness</t>
  </si>
  <si>
    <t>vulnerably different</t>
  </si>
  <si>
    <t>bodily autonomy</t>
  </si>
  <si>
    <t>basic health</t>
  </si>
  <si>
    <t>legally different</t>
  </si>
  <si>
    <t>culturally different</t>
  </si>
  <si>
    <t>AFFIRM R social</t>
  </si>
  <si>
    <t>economic cooperation</t>
  </si>
  <si>
    <t>localized safety</t>
  </si>
  <si>
    <t>familial bonding</t>
  </si>
  <si>
    <t>accessible efficiency</t>
  </si>
  <si>
    <t>publicly safe</t>
  </si>
  <si>
    <t>market synergy</t>
  </si>
  <si>
    <t>deeper ties</t>
  </si>
  <si>
    <t>unmet social-need</t>
  </si>
  <si>
    <t>guarded self-need</t>
  </si>
  <si>
    <t>guarded social-need</t>
  </si>
  <si>
    <t>unmet self-need</t>
  </si>
  <si>
    <t>AFFIRM R self</t>
  </si>
  <si>
    <t>security</t>
  </si>
  <si>
    <t>self-sufficiency</t>
  </si>
  <si>
    <t>self-potential</t>
  </si>
  <si>
    <t>optimal health</t>
  </si>
  <si>
    <t>personal responsibility</t>
  </si>
  <si>
    <t>creative potential</t>
  </si>
  <si>
    <t>self-acceptance</t>
  </si>
  <si>
    <t>OFFER L honor</t>
  </si>
  <si>
    <t>The more I honor your unmet self-need for security, I trust you’ll find it easier to respect our guarded self-need for uniqueness.</t>
  </si>
  <si>
    <t>The more I honor your unmet self-need for self-determination, I trust you’ll find it easier to respect our guarded self-need for self-responsibility.</t>
  </si>
  <si>
    <t>The more I honor your unmet self-need for self-sufficiency, I trust you’ll find it easier to respect our guarded self-need to be vulnerably different.</t>
  </si>
  <si>
    <t>The more I honor your unmet self-need for self-potential, I trust you’ll find it easier to respect our guarded self-need for bodily autonomy.</t>
  </si>
  <si>
    <t>The more I honor your unmet self-need for optimal health, I trust you’ll find it easier to respect our guarded self-need to be basic health.</t>
  </si>
  <si>
    <t>The more I honor your unmet self-need for personal responsibility, I trust you’ll find it easier to respect our guarded self-need to be legally different.</t>
  </si>
  <si>
    <t>The more I honor your unmet self-need for reaching creative potential, I trust you’ll find it easier to respect our guarded self-need to be vulnerably different.</t>
  </si>
  <si>
    <t>The more I honor your unmet self-need for self-acceptance, I trust you’ll find it easier to respect our guarded self-need to be ethnically different.</t>
  </si>
  <si>
    <t>OFFER R respect</t>
  </si>
  <si>
    <t>The more I respect your guarded social-need for cohesion, I trust you’ll find it easier to honor our unmet social-need for inclusion.</t>
  </si>
  <si>
    <t>The more I respect your guarded social-need for economic cooperation, I trust you’ll find it easier to honor our unmet social-need for trust.</t>
  </si>
  <si>
    <t>The more I respect your guarded social-need for localized safety, I trust you’ll find it easier to honor our unmet social-need for identity group safety.</t>
  </si>
  <si>
    <t>The more I respect your guarded social-need for familial bonding, I trust you’ll find it easier to honor our unmet social-need for societal inclusion.</t>
  </si>
  <si>
    <t>The more I respect your guarded social-need for accessible efficiency, I trust you’ll find it easier to honor our unmet social-need for affordable efficacy.</t>
  </si>
  <si>
    <t>The more I respect your guarded social-need to be publicly safe, I trust you’ll find it easier to honor our unmet social-need for cultural nondiscrimination.</t>
  </si>
  <si>
    <t>The more I respect your guarded social-need for market synergy, I trust you’ll find it easier to honor our unmet social-need for full economic participation.</t>
  </si>
  <si>
    <t>The more I respect your guarded social-need for deeper ties, I trust you’ll find it easier to honor our unmet social-need for no ethnic discrimination.</t>
  </si>
  <si>
    <t>OFFER L respect</t>
  </si>
  <si>
    <t>The more I respect your guarded self-need for uniqueness, I trust you’ll find it easier to honor our unmet self-need for security.</t>
  </si>
  <si>
    <t>The more I respect your guarded self-need for self-responsibility, I trust you’ll find it easier to honor our unmet self-need for self-determination.</t>
  </si>
  <si>
    <t>The more I respect your guarded self-need to be vulnerably different, I trust you’ll find it easier to honor our unmet self-need for self-sufficiency.</t>
  </si>
  <si>
    <t>The more I respect your guarded self-need to be bodily autonomy, I trust you’ll find it easier to honor our unmet self-need for self-potential.</t>
  </si>
  <si>
    <t>The more I respect your guarded self-need to be basic health, I trust you’ll find it easier to honor our unmet self-need for optimal health.</t>
  </si>
  <si>
    <t>The more I respect your guarded self-need to be legally different, I trust you’ll find it easier to honor our unmet self-need for personal responsibility.</t>
  </si>
  <si>
    <t>The more I respect your guarded self-need to be vulnerably different, I trust you’ll find it easier to honor our unmet self-need for reaching creative potential.</t>
  </si>
  <si>
    <t>The more I respect your guarded self-need to be ethnically different, I trust you’ll find it easier to honor our unmet self-need for self-acceptance.</t>
  </si>
  <si>
    <t>OFFER R honor</t>
  </si>
  <si>
    <t>The more I honor your unmet social-need for inclusion, I trust you’ll find it easier to respect our guarded social-need for cohesion.</t>
  </si>
  <si>
    <t>The more I honor your unmet social-need for trust, I trust you’ll find it easier to respect our guarded social-need for economic cooperation.</t>
  </si>
  <si>
    <t>The more I honor your unmet social-need for ID group safety, I trust you’ll find it easier to respect our guarded social-need for localized safety.</t>
  </si>
  <si>
    <t>The more I honor your unmet social-need for societal inclusion, I trust you’ll find it easier to respect our guarded social-need for familial bonding.</t>
  </si>
  <si>
    <t>The more I honor your unmet social-need for affordable efficacy, I trust you’ll find it easier to respect our guarded social-need for accessible efficiency.</t>
  </si>
  <si>
    <t>The more I honor your unmet social-need for cultural nondiscrimination, I trust you’ll find it easier to respect our guarded social-need to be publicly safe.</t>
  </si>
  <si>
    <t>The more I honor your unmet social-need for full economic participation, I trust you’ll find it easier to respect our guarded social-need for market synergy.</t>
  </si>
  <si>
    <t>The more I honor your unmet social-need for no ethnic discrimination, I trust you’ll find it easier to respect our guarded social-need for deeper ties.</t>
  </si>
  <si>
    <t>one side is totally correct and the other completely wrong</t>
  </si>
  <si>
    <t xml:space="preserve">You're likely an ideologically committed partisan, fighting for what's right. You also likely suffer more psychosocial imbalance. </t>
  </si>
  <si>
    <t>one side is mostly correct and the other mostly wrong</t>
  </si>
  <si>
    <t xml:space="preserve">You're likely a loyal partisan who can admit your side's shortcomings. Your psychosocial imbalance is probably moderate. </t>
  </si>
  <si>
    <t>one side is more correct than the other side</t>
  </si>
  <si>
    <t xml:space="preserve">You're likely a political centrist favoring negotiated compromise on most issues. Your psychosocial needs likely endure only mild tension. </t>
  </si>
  <si>
    <t>both sides are an equal mix of correct stuff and wrong stuff</t>
  </si>
  <si>
    <t xml:space="preserve">You're likely uncommitted to any political side, and perhaps wary of politics in general. You may enjoy psychosocial balance, or not. </t>
  </si>
  <si>
    <t>all sides are mostly correct with some errors</t>
  </si>
  <si>
    <t xml:space="preserve">You're likely trusting of politics yet mildly disillusioned with contentious politics. Your psychosocial needs resist such polarization. </t>
  </si>
  <si>
    <t>all sides are more wrong than right</t>
  </si>
  <si>
    <t xml:space="preserve">You're likely disillusioned with politics, or at least with political polarization. You guard your psychosocial needs from its arbitrary track. </t>
  </si>
  <si>
    <t>all sides are completely wrong</t>
  </si>
  <si>
    <t xml:space="preserve">You're likely completely disgusted with politics. As far as you're concerned, it does nothing for your psychosocial needs. </t>
  </si>
  <si>
    <t xml:space="preserve">Instead of reacting to others with a different </t>
  </si>
  <si>
    <t xml:space="preserve"> view, or avoiding politics altogether, consider the viable alternative of responding to each other's needs behind the political rhetoric. You can listen for their </t>
  </si>
  <si>
    <t xml:space="preserve"> impacted needs without agreeing how you or others should respond to them. Their needs in how they experience </t>
  </si>
  <si>
    <t xml:space="preserve"> will not go away when ignored, but persist even more painfully. So let us be more mature in how we respond to them, modeling how others are to respond to yours. </t>
  </si>
  <si>
    <t>SELECT FROM THE DROPDOWN MENU ABOVE YOUR ORIGINAL VIEW OF POLITICS.</t>
  </si>
  <si>
    <t>far left socialist</t>
  </si>
  <si>
    <t>social progressive</t>
  </si>
  <si>
    <t>center left liberal</t>
  </si>
  <si>
    <t>center right conservative</t>
  </si>
  <si>
    <t>new right reactionary</t>
  </si>
  <si>
    <t>far right or alt-right</t>
  </si>
  <si>
    <t>FIRST STEP ACT REHAB</t>
  </si>
  <si>
    <t>VISIBLE EXPRESSION</t>
  </si>
  <si>
    <t>VULNERABLE NEEDS</t>
  </si>
  <si>
    <t>WIDE</t>
  </si>
  <si>
    <t>Seek inclusion: to ease less satisfied social-need</t>
  </si>
  <si>
    <t>Shared responsibility: to ease less satisfied social-needs.</t>
  </si>
  <si>
    <t>Freed from oppression: to ease less satisfied social-needs.</t>
  </si>
  <si>
    <t>Nondiscrimination: to ease less satisfied social-needs.</t>
  </si>
  <si>
    <t>Equal protection: to ease less satisfied social-needs.</t>
  </si>
  <si>
    <t>Gov’t protection: to ease less satisfied social-needs.</t>
  </si>
  <si>
    <t>Social equality: to ease less satisfied social-needs.</t>
  </si>
  <si>
    <t>MID</t>
  </si>
  <si>
    <t>Seek both: personal &amp; social needs relatively equally.</t>
  </si>
  <si>
    <t>DEEP</t>
  </si>
  <si>
    <t>Guard cohesion: the more satisfied social-need</t>
  </si>
  <si>
    <t>Personal responsibility: to ease less satisfied self-needs.</t>
  </si>
  <si>
    <t>Freed from tyranny: to ease less satisfied self-needs.</t>
  </si>
  <si>
    <t>Life’s full potential: to ease less satisfied self-needs.</t>
  </si>
  <si>
    <t>Personal freedom: to ease less satisfied self-needs.</t>
  </si>
  <si>
    <t>Self-responsibility: to ease less satisfied self-needs.</t>
  </si>
  <si>
    <t xml:space="preserve">extremists on either side who refuse to compromise </t>
  </si>
  <si>
    <t xml:space="preserve">Yes, polarization stems in part from political extremes. </t>
  </si>
  <si>
    <t>mainstream media serving their politically biased corporatist masters</t>
  </si>
  <si>
    <t xml:space="preserve">Polarization also feeds on mainstream media. </t>
  </si>
  <si>
    <t>neoliberal centrists corrupted by corporatist donor class</t>
  </si>
  <si>
    <t xml:space="preserve">Yes, polarization stems in part from centrist stagnation. </t>
  </si>
  <si>
    <t xml:space="preserve">social media with its money-making echo chamber algorithms </t>
  </si>
  <si>
    <t xml:space="preserve">Polarization also feeds on echo chambers. </t>
  </si>
  <si>
    <t>left populists trying to further expand government's reach</t>
  </si>
  <si>
    <t xml:space="preserve">Yes, polarization stems in part from left wing populism. </t>
  </si>
  <si>
    <t>each of us for indulging in outrage culture</t>
  </si>
  <si>
    <t xml:space="preserve">Polarization also feeds on outrage culture. </t>
  </si>
  <si>
    <t>right populists trying to roll back federal social programs</t>
  </si>
  <si>
    <t xml:space="preserve">Yes, polarization stems in part from right wing populism. </t>
  </si>
  <si>
    <t xml:space="preserve">divisive politicians who court our votes with negative ads </t>
  </si>
  <si>
    <t xml:space="preserve">Polarization also feeds on divisive politicians. </t>
  </si>
  <si>
    <t>not as much of a problem as pundits claim</t>
  </si>
  <si>
    <t xml:space="preserve">Polarization can be exaggerated as a problem. </t>
  </si>
  <si>
    <t xml:space="preserve">It's easier to blame others, while guarding our vulnerable needs, than own our own role in it. We fuel polarization when resisting life's natural pull toward psychosocial equilibrium. Equally resolving your self-needs and social-needs dissolves </t>
  </si>
  <si>
    <t xml:space="preserve"> The more connected and honest with others, the more fully you can resolve your </t>
  </si>
  <si>
    <t xml:space="preserve"> needs. There is no such thing as pain apart from unresolved needs. Resolved needs liberate you.</t>
  </si>
  <si>
    <t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t>
  </si>
  <si>
    <r>
      <rPr>
        <b/>
        <sz val="12"/>
        <color rgb="FF0070C0"/>
        <rFont val="Tahoma"/>
        <family val="2"/>
      </rPr>
      <t>WIDE</t>
    </r>
    <r>
      <rPr>
        <b/>
        <sz val="12"/>
        <color theme="1"/>
        <rFont val="Tahoma"/>
        <family val="2"/>
      </rPr>
      <t xml:space="preserve"> </t>
    </r>
    <r>
      <rPr>
        <b/>
        <sz val="12"/>
        <color rgb="FF00B050"/>
        <rFont val="Tahoma"/>
        <family val="2"/>
      </rPr>
      <t>strength</t>
    </r>
  </si>
  <si>
    <r>
      <rPr>
        <b/>
        <sz val="12"/>
        <color rgb="FF0070C0"/>
        <rFont val="Tahoma"/>
        <family val="2"/>
      </rPr>
      <t>WIDE</t>
    </r>
    <r>
      <rPr>
        <b/>
        <sz val="12"/>
        <color theme="1"/>
        <rFont val="Tahoma"/>
        <family val="2"/>
      </rPr>
      <t xml:space="preserve"> </t>
    </r>
    <r>
      <rPr>
        <b/>
        <sz val="12"/>
        <color rgb="FFFFFF00"/>
        <rFont val="Tahoma"/>
        <family val="2"/>
      </rPr>
      <t>weakness</t>
    </r>
  </si>
  <si>
    <r>
      <rPr>
        <b/>
        <sz val="9"/>
        <color rgb="FFC00000"/>
        <rFont val="Tahoma"/>
        <family val="2"/>
      </rPr>
      <t>DEEP</t>
    </r>
    <r>
      <rPr>
        <b/>
        <sz val="9"/>
        <color theme="1"/>
        <rFont val="Tahoma"/>
        <family val="2"/>
      </rPr>
      <t xml:space="preserve"> </t>
    </r>
    <r>
      <rPr>
        <b/>
        <sz val="9"/>
        <color rgb="FF00B050"/>
        <rFont val="Tahoma"/>
        <family val="2"/>
      </rPr>
      <t>strength</t>
    </r>
  </si>
  <si>
    <r>
      <rPr>
        <b/>
        <sz val="12"/>
        <color rgb="FFC00000"/>
        <rFont val="Tahoma"/>
        <family val="2"/>
      </rPr>
      <t>DEEP</t>
    </r>
    <r>
      <rPr>
        <b/>
        <sz val="12"/>
        <color theme="1"/>
        <rFont val="Tahoma"/>
        <family val="2"/>
      </rPr>
      <t xml:space="preserve"> </t>
    </r>
    <r>
      <rPr>
        <b/>
        <sz val="12"/>
        <color rgb="FFFFFF00"/>
        <rFont val="Tahoma"/>
        <family val="2"/>
      </rPr>
      <t>weakness</t>
    </r>
  </si>
  <si>
    <t>your stronger political claim</t>
  </si>
  <si>
    <t>your weaker political claim</t>
  </si>
  <si>
    <t>weaker political claim</t>
  </si>
  <si>
    <t>Wide S</t>
  </si>
  <si>
    <t>AUTHENTIC INDIVIDUALITY</t>
  </si>
  <si>
    <t>SELF-RESPONSIBILITY</t>
  </si>
  <si>
    <t>VULNERABLY DIFFERENT</t>
  </si>
  <si>
    <t>BODILY AUTONOMY</t>
  </si>
  <si>
    <t>BASIC HEALTH</t>
  </si>
  <si>
    <t>LEGALLY DIFFERENT</t>
  </si>
  <si>
    <t>CULTURALLY DIFFERENT</t>
  </si>
  <si>
    <t>Wide W</t>
  </si>
  <si>
    <t>SOCIETAL INCLUSION</t>
  </si>
  <si>
    <t>FAIR ACCESS</t>
  </si>
  <si>
    <t>ID GROUP SAFETY</t>
  </si>
  <si>
    <t>AFFORDABLE EFFICACY</t>
  </si>
  <si>
    <t>CULTURAL INCLUSION</t>
  </si>
  <si>
    <t>FULL ECONOMIC PARTICIPATION</t>
  </si>
  <si>
    <t>NO ETHNIC DISCRIMINATION</t>
  </si>
  <si>
    <t>Wide O</t>
  </si>
  <si>
    <t>PERSONAL SECURITY</t>
  </si>
  <si>
    <t>SELF-DETERMINATION</t>
  </si>
  <si>
    <t>SELF-SUFFICIENCY</t>
  </si>
  <si>
    <t>SELF-POTENTIAL</t>
  </si>
  <si>
    <t>OPTIMAL HEALTH</t>
  </si>
  <si>
    <t>PERSONAL RESPONSIBILITY</t>
  </si>
  <si>
    <t>CREATIVE POTENTIAL</t>
  </si>
  <si>
    <t>SELF-ACCEPTANCE</t>
  </si>
  <si>
    <r>
      <rPr>
        <b/>
        <sz val="10"/>
        <color rgb="FF00B050"/>
        <rFont val="Arial Narrow"/>
        <family val="2"/>
      </rPr>
      <t>more resolved</t>
    </r>
    <r>
      <rPr>
        <b/>
        <sz val="10"/>
        <color theme="1"/>
        <rFont val="Arial Narrow"/>
        <family val="2"/>
      </rPr>
      <t xml:space="preserve"> self-need</t>
    </r>
  </si>
  <si>
    <r>
      <rPr>
        <b/>
        <sz val="10"/>
        <color rgb="FFFFFF00"/>
        <rFont val="Arial Narrow"/>
        <family val="2"/>
      </rPr>
      <t>less resolved</t>
    </r>
    <r>
      <rPr>
        <b/>
        <sz val="10"/>
        <color theme="1"/>
        <rFont val="Arial Narrow"/>
        <family val="2"/>
      </rPr>
      <t xml:space="preserve"> social-need</t>
    </r>
  </si>
  <si>
    <r>
      <rPr>
        <b/>
        <sz val="10"/>
        <color rgb="FF00B050"/>
        <rFont val="Arial Narrow"/>
        <family val="2"/>
      </rPr>
      <t>more resolved</t>
    </r>
    <r>
      <rPr>
        <b/>
        <sz val="10"/>
        <color theme="1"/>
        <rFont val="Arial Narrow"/>
        <family val="2"/>
      </rPr>
      <t xml:space="preserve"> social-need</t>
    </r>
  </si>
  <si>
    <r>
      <rPr>
        <b/>
        <sz val="10"/>
        <color rgb="FFFFFF00"/>
        <rFont val="Arial Narrow"/>
        <family val="2"/>
      </rPr>
      <t>less resolved</t>
    </r>
    <r>
      <rPr>
        <b/>
        <sz val="10"/>
        <color theme="1"/>
        <rFont val="Arial Narrow"/>
        <family val="2"/>
      </rPr>
      <t xml:space="preserve"> self-need</t>
    </r>
  </si>
  <si>
    <t>Wide T</t>
  </si>
  <si>
    <t>GROUP COHESION</t>
  </si>
  <si>
    <t>ECONOMIC COOPERATION</t>
  </si>
  <si>
    <t>LOCALIZED SAFETY</t>
  </si>
  <si>
    <t>FAMILIAL BONDING</t>
  </si>
  <si>
    <t>ACCESSIBLE EFFICIENCY</t>
  </si>
  <si>
    <t>PUBLICLY SAFE</t>
  </si>
  <si>
    <t>MARKET SYNERGY</t>
  </si>
  <si>
    <t>DEEPER TIES</t>
  </si>
  <si>
    <r>
      <rPr>
        <b/>
        <sz val="12"/>
        <color rgb="FF0070C0"/>
        <rFont val="Tahoma"/>
        <family val="2"/>
      </rPr>
      <t>WIDE</t>
    </r>
    <r>
      <rPr>
        <b/>
        <sz val="12"/>
        <color theme="1"/>
        <rFont val="Tahoma"/>
        <family val="2"/>
      </rPr>
      <t xml:space="preserve"> </t>
    </r>
    <r>
      <rPr>
        <b/>
        <sz val="12"/>
        <color rgb="FF00B050"/>
        <rFont val="Tahoma"/>
        <family val="2"/>
      </rPr>
      <t>opportunity</t>
    </r>
  </si>
  <si>
    <r>
      <rPr>
        <b/>
        <sz val="12"/>
        <color rgb="FF0070C0"/>
        <rFont val="Tahoma"/>
        <family val="2"/>
      </rPr>
      <t>WIDE</t>
    </r>
    <r>
      <rPr>
        <b/>
        <sz val="12"/>
        <color theme="1"/>
        <rFont val="Tahoma"/>
        <family val="2"/>
      </rPr>
      <t xml:space="preserve"> </t>
    </r>
    <r>
      <rPr>
        <b/>
        <sz val="12"/>
        <color rgb="FFFFFF00"/>
        <rFont val="Tahoma"/>
        <family val="2"/>
      </rPr>
      <t>threat</t>
    </r>
  </si>
  <si>
    <r>
      <rPr>
        <b/>
        <sz val="9"/>
        <color rgb="FFC00000"/>
        <rFont val="Tahoma"/>
        <family val="2"/>
      </rPr>
      <t>DEEP</t>
    </r>
    <r>
      <rPr>
        <b/>
        <sz val="9"/>
        <color theme="1"/>
        <rFont val="Tahoma"/>
        <family val="2"/>
      </rPr>
      <t xml:space="preserve"> </t>
    </r>
    <r>
      <rPr>
        <b/>
        <sz val="9"/>
        <color rgb="FF00B050"/>
        <rFont val="Tahoma"/>
        <family val="2"/>
      </rPr>
      <t>opportunity</t>
    </r>
  </si>
  <si>
    <r>
      <rPr>
        <b/>
        <sz val="12"/>
        <color rgb="FFC00000"/>
        <rFont val="Tahoma"/>
        <family val="2"/>
      </rPr>
      <t>DEEP</t>
    </r>
    <r>
      <rPr>
        <b/>
        <sz val="12"/>
        <color theme="1"/>
        <rFont val="Tahoma"/>
        <family val="2"/>
      </rPr>
      <t xml:space="preserve"> </t>
    </r>
    <r>
      <rPr>
        <b/>
        <sz val="12"/>
        <color rgb="FFFFFF00"/>
        <rFont val="Tahoma"/>
        <family val="2"/>
      </rPr>
      <t>threat</t>
    </r>
  </si>
  <si>
    <t>Deep S</t>
  </si>
  <si>
    <t>their weaker political claim</t>
  </si>
  <si>
    <t>their stronger political claim</t>
  </si>
  <si>
    <t>Deep W</t>
  </si>
  <si>
    <t>Deep O</t>
  </si>
  <si>
    <t>Deep T</t>
  </si>
  <si>
    <t xml:space="preserve">I fully trust politics to serve my publicly affected needs. </t>
  </si>
  <si>
    <t xml:space="preserve">You're likely a political junkie or policy wonk. You trust politics to help solve just about any </t>
  </si>
  <si>
    <t xml:space="preserve"> problem. </t>
  </si>
  <si>
    <t xml:space="preserve">I cautiously trust politics to serve my publicly affected needs. </t>
  </si>
  <si>
    <t xml:space="preserve">You likely follow all levels of a political campaign. You put up with politics as the best means to address </t>
  </si>
  <si>
    <t xml:space="preserve"> problems. </t>
  </si>
  <si>
    <t xml:space="preserve">I neither trust nor distrust politics to honor my publicly affected needs. </t>
  </si>
  <si>
    <t xml:space="preserve">You likely listen to political news skeptically, if at all. You wish for something better than politics to address </t>
  </si>
  <si>
    <t xml:space="preserve">I mostly distrust politics to respect my publicly affected needs. </t>
  </si>
  <si>
    <t xml:space="preserve">You likely ignore political news and only vote once every four years. You doubt politics can truly solve any </t>
  </si>
  <si>
    <t>I completely distrust politics to respect my publicly affected needs</t>
  </si>
  <si>
    <t xml:space="preserve">You're likely disillusioned with politics and don't even vote. You're convinced politics can never solve any </t>
  </si>
  <si>
    <t xml:space="preserve">No matter how you feel about politics, this SWOT tool can add discipline to an otherwise free-for-all mess. </t>
  </si>
  <si>
    <t xml:space="preserve"> views provides you opportunity. You can create value for them from the solid ground of your </t>
  </si>
  <si>
    <t xml:space="preserve"> strengths. They can reciprocate by providing value to you for your political weakness. In short, instead of debating who sounds right, you both go directly to the needs politics aims to address.</t>
  </si>
  <si>
    <t xml:space="preserve">reveal more about each other’s social-needs than self-needs. Guarding their more resolved needs with established specifics reveals their political strength. Relieving their less resolved needs with sweeping generalizations exposes their political weakness. </t>
  </si>
  <si>
    <t xml:space="preserve">The other side's political weakness around their </t>
  </si>
  <si>
    <t xml:space="preserve"> strengths. Let them reciprocate by providing value to your political weakness. In short, overcome polarization by demanding less, giving more.</t>
  </si>
  <si>
    <t xml:space="preserve">For the wide-oriented, liberalism is less about guarding self-needs (by resisting traditional historical pressures to conform to old moral norms), and more about countering the Right’s resistance to relieve the Left's less resolved social-needs. Politics is social. </t>
  </si>
  <si>
    <t>Harmony Politics counters political polarization by treating each element found in our definition for politics. Politics can then be less of a stumbling block and more of a stepping stone, to bridge your respect with their respect for each other's politicized needs.</t>
  </si>
  <si>
    <t xml:space="preserve">For the deep-oriented, conservatism is less about relieving self-needs (when asserting individual rights and personal responsibility), and more about countering the Left’s impact by guarding the Right's more resolved social-needs. Politics is social. </t>
  </si>
  <si>
    <t xml:space="preserve">Generalizing lets us build coalitions, by avoiding messy specifics that could undercut unifying agreement. Coalitions attract support to shape public policy around </t>
  </si>
  <si>
    <t>.</t>
  </si>
  <si>
    <t xml:space="preserve">the issue of </t>
  </si>
  <si>
    <t xml:space="preserve">But generalizations gloss over the specifics necessary to fully resolve underlying needs, which would then remove the pain. </t>
  </si>
  <si>
    <t>The more you generalize, the more you feel the need to generalize, slipping into a vicious cycle.</t>
  </si>
  <si>
    <t xml:space="preserve">Alienation is the byproduct of our highly individualistic privacy, so we can do our own things without intrusion from others. Privacy lets us set our terms for handling </t>
  </si>
  <si>
    <t xml:space="preserve">But alienation traps us into relying on impersonal laws to redress one another's affected needs. </t>
  </si>
  <si>
    <t xml:space="preserve">The more you remain alienated from others, the less you can resolve needs affecting each other, trapping you into a vicious cycle. </t>
  </si>
  <si>
    <t xml:space="preserve">Polarization is the common outcome when fighting for our opposing rights, to fight for a piece of the public pie. It tends to bring out more voices affected by </t>
  </si>
  <si>
    <t xml:space="preserve">But polarization easily sinks into mutual defensiveness that shuts down meaningful resolution of each other's affected needs. </t>
  </si>
  <si>
    <t xml:space="preserve">The more at odds with each other, the longer it can take to resolve needs, leaving you stuck in a vicious cycle. </t>
  </si>
  <si>
    <r>
      <t xml:space="preserve">Let's reverse each cycle. Let's DEGENERALIZE with </t>
    </r>
    <r>
      <rPr>
        <b/>
        <sz val="10"/>
        <color theme="1"/>
        <rFont val="Arial Narrow"/>
        <family val="2"/>
      </rPr>
      <t>relational knowing</t>
    </r>
    <r>
      <rPr>
        <sz val="10"/>
        <color theme="1"/>
        <rFont val="Arial Narrow"/>
        <family val="2"/>
      </rPr>
      <t xml:space="preserve">. Let's DEALIENATE with </t>
    </r>
    <r>
      <rPr>
        <b/>
        <sz val="10"/>
        <color theme="1"/>
        <rFont val="Arial Narrow"/>
        <family val="2"/>
      </rPr>
      <t>impact engaging</t>
    </r>
    <r>
      <rPr>
        <sz val="10"/>
        <color theme="1"/>
        <rFont val="Arial Narrow"/>
        <family val="2"/>
      </rPr>
      <t xml:space="preserve">. Let's DEPOLARIZE with </t>
    </r>
    <r>
      <rPr>
        <b/>
        <sz val="10"/>
        <color theme="1"/>
        <rFont val="Arial Narrow"/>
        <family val="2"/>
      </rPr>
      <t>value framing</t>
    </r>
    <r>
      <rPr>
        <sz val="10"/>
        <color theme="1"/>
        <rFont val="Arial Narrow"/>
        <family val="2"/>
      </rPr>
      <t>. Each explained below. Let's replace this hate with love.</t>
    </r>
  </si>
  <si>
    <t>Generalizing cycle allowing hate</t>
  </si>
  <si>
    <t xml:space="preserve">The more you generalize for relief with </t>
  </si>
  <si>
    <t xml:space="preserve"> politics, the less responsive you are to specific needs affected by </t>
  </si>
  <si>
    <t>The more you generalize how we all should respond to a politized issue, the less responsive you are to specific needs affected by that issue.</t>
  </si>
  <si>
    <t xml:space="preserve">The less responsive to specific needs affected by </t>
  </si>
  <si>
    <t xml:space="preserve">, the fewer of your </t>
  </si>
  <si>
    <t xml:space="preserve"> affected needs fully resolve</t>
  </si>
  <si>
    <t>The less responsive to specific needs affected by the political issue, the fewer of your affected needs can fully resolve.</t>
  </si>
  <si>
    <t xml:space="preserve">The fewer of your </t>
  </si>
  <si>
    <t xml:space="preserve"> affected needs fully resolve, the more pain around the </t>
  </si>
  <si>
    <t xml:space="preserve"> issue you naturally suffer</t>
  </si>
  <si>
    <t>The fewer of your issue affected needs fully resolve, the more pain around the issue you naturally suffer.</t>
  </si>
  <si>
    <t xml:space="preserve">The more pain from unmet </t>
  </si>
  <si>
    <t xml:space="preserve"> needs, the more you generalize for relief with specifics-avoidant </t>
  </si>
  <si>
    <t xml:space="preserve"> politics</t>
  </si>
  <si>
    <t>The more pain around the issue you suffer, the more you generalize for relief with specifics-avoidant politics.</t>
  </si>
  <si>
    <t xml:space="preserve">The more you generalize how we all should respond to the issue of </t>
  </si>
  <si>
    <t>…</t>
  </si>
  <si>
    <t>The more you generalize for relief with specifics-avoidant politics…</t>
  </si>
  <si>
    <t>Degeneralizing cycle cultivating love</t>
  </si>
  <si>
    <t xml:space="preserve">The less you generalize for relief with </t>
  </si>
  <si>
    <t xml:space="preserve"> politics, the more responsive you are to specific needs affected by </t>
  </si>
  <si>
    <t>The less you generalize how we all should respond to a politized issue, the more responsive you are to specific needs affected by that issue.</t>
  </si>
  <si>
    <t xml:space="preserve">The more responsive to specific needs affected by </t>
  </si>
  <si>
    <t xml:space="preserve">, the more of your </t>
  </si>
  <si>
    <t>The more responsive to specific needs affected by the political issue, the morer of your affected needs can fully resolve.</t>
  </si>
  <si>
    <t xml:space="preserve">The more of your </t>
  </si>
  <si>
    <t xml:space="preserve"> affected needs fully resolve, the less pain around the </t>
  </si>
  <si>
    <t>The more of your issue affected needs fully resolve, the less pain around the issue you naturally suffer.</t>
  </si>
  <si>
    <t xml:space="preserve">The less pain from unmet </t>
  </si>
  <si>
    <t xml:space="preserve"> needs, the less you generalize for relief by using </t>
  </si>
  <si>
    <t xml:space="preserve"> politics as a stepping stone to address overlooked specifics.</t>
  </si>
  <si>
    <t>The less pain around the issue you suffer, the less you generalize for relief with specifics-avoidant politics.</t>
  </si>
  <si>
    <t xml:space="preserve">The less you generalize how we all should respond to the issue of </t>
  </si>
  <si>
    <t>The less you generalize for relief with specifics-avoidant politics…</t>
  </si>
  <si>
    <r>
      <t>Relational knowing</t>
    </r>
    <r>
      <rPr>
        <b/>
        <sz val="20"/>
        <color rgb="FF5AFFA0"/>
        <rFont val="Tahoma"/>
        <family val="2"/>
      </rPr>
      <t xml:space="preserve"> </t>
    </r>
    <r>
      <rPr>
        <b/>
        <sz val="18"/>
        <color rgb="FF5AFFA0"/>
        <rFont val="Tahoma"/>
        <family val="2"/>
      </rPr>
      <t>(v. relieve believe)</t>
    </r>
  </si>
  <si>
    <r>
      <t xml:space="preserve">We DEGENERALIZE with a testable hypothesis of </t>
    </r>
    <r>
      <rPr>
        <b/>
        <sz val="10"/>
        <color theme="1"/>
        <rFont val="Arial"/>
        <family val="2"/>
      </rPr>
      <t>relational knowing</t>
    </r>
    <r>
      <rPr>
        <sz val="10"/>
        <color theme="1"/>
        <rFont val="Arial"/>
        <family val="2"/>
      </rPr>
      <t xml:space="preserve">: the more of this or that, the more (or less) of that or this. It draws closer to addressing each other's </t>
    </r>
    <r>
      <rPr>
        <i/>
        <sz val="10"/>
        <color theme="1"/>
        <rFont val="Arial"/>
        <family val="2"/>
      </rPr>
      <t>specific</t>
    </r>
    <r>
      <rPr>
        <sz val="10"/>
        <color theme="1"/>
        <rFont val="Arial"/>
        <family val="2"/>
      </rPr>
      <t xml:space="preserve"> needs.</t>
    </r>
  </si>
  <si>
    <r>
      <t xml:space="preserve">Consider each example a conversation starter. Let </t>
    </r>
    <r>
      <rPr>
        <b/>
        <sz val="10"/>
        <color theme="1"/>
        <rFont val="Arial"/>
        <family val="2"/>
      </rPr>
      <t>relational knowing</t>
    </r>
    <r>
      <rPr>
        <sz val="10"/>
        <color theme="1"/>
        <rFont val="Arial"/>
        <family val="2"/>
      </rPr>
      <t xml:space="preserve"> for this issue show us how easily we impact each other. See our opposite emphasis of psychosocial needs create contrasting priorities. Then below, rate these for how well you can agree if this can help us overcome political polarization.</t>
    </r>
  </si>
  <si>
    <t>I fully agree</t>
  </si>
  <si>
    <t>W</t>
  </si>
  <si>
    <t>I somewhat agree</t>
  </si>
  <si>
    <t>I neither agree nor disagree</t>
  </si>
  <si>
    <t xml:space="preserve">I somewhat disagree </t>
  </si>
  <si>
    <t>I totally disagree</t>
  </si>
  <si>
    <t xml:space="preserve">This wording helps me relate better to both sides of </t>
  </si>
  <si>
    <t xml:space="preserve"> politics.</t>
  </si>
  <si>
    <t xml:space="preserve">Now I can better understand </t>
  </si>
  <si>
    <t xml:space="preserve"> politics' competing priorities.</t>
  </si>
  <si>
    <t xml:space="preserve">This wording helps me let go of trusted </t>
  </si>
  <si>
    <t xml:space="preserve"> generalizations.</t>
  </si>
  <si>
    <t>high</t>
  </si>
  <si>
    <t>moderate</t>
  </si>
  <si>
    <t>low</t>
  </si>
  <si>
    <t xml:space="preserve">You are now in a </t>
  </si>
  <si>
    <t xml:space="preserve"> position to "lead" your political leaders. </t>
  </si>
  <si>
    <t xml:space="preserve">Lead them in relating more fully to all sides of </t>
  </si>
  <si>
    <t xml:space="preserve"> politics. </t>
  </si>
  <si>
    <t xml:space="preserve">Lead them in empathizing with competing </t>
  </si>
  <si>
    <t xml:space="preserve"> priorities. </t>
  </si>
  <si>
    <t xml:space="preserve">Lead them in how you rely less on </t>
  </si>
  <si>
    <t xml:space="preserve"> generalizations, so all sides can more freely resolve their specific </t>
  </si>
  <si>
    <t xml:space="preserve"> needs. </t>
  </si>
  <si>
    <t xml:space="preserve">Lead with the higher authority of resolved needs. </t>
  </si>
  <si>
    <t xml:space="preserve">Are you ready to escape the clutches of overgeneralizing </t>
  </si>
  <si>
    <t xml:space="preserve"> politics? After choosing an issue, select above how well you can agree with these radically different approaches to </t>
  </si>
  <si>
    <t xml:space="preserve"> politics. Replace being led with taking the lead.</t>
  </si>
  <si>
    <t>Alienating cycle provoking hate</t>
  </si>
  <si>
    <t xml:space="preserve">The less aware of other’s needs impacted by </t>
  </si>
  <si>
    <t xml:space="preserve">, the more you rely on constricting laws about </t>
  </si>
  <si>
    <t xml:space="preserve">The less </t>
  </si>
  <si>
    <t xml:space="preserve">aware of other's needs impacted by a politial issue, </t>
  </si>
  <si>
    <t xml:space="preserve">the more </t>
  </si>
  <si>
    <t>you rely on constricting laws for that issue.</t>
  </si>
  <si>
    <t xml:space="preserve">The more you rely on laws about </t>
  </si>
  <si>
    <t xml:space="preserve">, the less you engage others impacted by </t>
  </si>
  <si>
    <t xml:space="preserve">The more </t>
  </si>
  <si>
    <t xml:space="preserve">you rely on laws for that political issue, </t>
  </si>
  <si>
    <t xml:space="preserve">the less </t>
  </si>
  <si>
    <t>you engage others impacted by that particular issue.</t>
  </si>
  <si>
    <t xml:space="preserve">The less you engage others impacted by </t>
  </si>
  <si>
    <t xml:space="preserve">, the more you alienate others when addressing </t>
  </si>
  <si>
    <t xml:space="preserve">you engagage others impacted by that political issue, </t>
  </si>
  <si>
    <t>you alienate others when addressing that issue.</t>
  </si>
  <si>
    <t xml:space="preserve">The more you alienate others when addressing </t>
  </si>
  <si>
    <t xml:space="preserve">, the less aware of other's needs impacted by </t>
  </si>
  <si>
    <t xml:space="preserve">you alienate others when addressing that political issue, </t>
  </si>
  <si>
    <t>aware of other's needs affected by that issue.</t>
  </si>
  <si>
    <t xml:space="preserve">The less aware of other's </t>
  </si>
  <si>
    <t xml:space="preserve"> impacted needs…</t>
  </si>
  <si>
    <t>aware of other's impacted needs by that issue…</t>
  </si>
  <si>
    <t>Dealienating cycle incentizing love</t>
  </si>
  <si>
    <t xml:space="preserve">The more aware of other’s needs impacted by </t>
  </si>
  <si>
    <t xml:space="preserve">, the less you rely on constricting laws about </t>
  </si>
  <si>
    <t xml:space="preserve">The less you rely on laws about </t>
  </si>
  <si>
    <t xml:space="preserve">, the more you engage others impacted by </t>
  </si>
  <si>
    <t xml:space="preserve">The more you engage others impacted by </t>
  </si>
  <si>
    <t xml:space="preserve">, the less you alienate others when addressing </t>
  </si>
  <si>
    <t xml:space="preserve">The less you alienate others when addressing </t>
  </si>
  <si>
    <t xml:space="preserve">, the more aware of other's needs impacted by </t>
  </si>
  <si>
    <t xml:space="preserve">The more aware of other's </t>
  </si>
  <si>
    <r>
      <t>Impact engaging</t>
    </r>
    <r>
      <rPr>
        <b/>
        <sz val="20"/>
        <color rgb="FF5AFFA0"/>
        <rFont val="Tahoma"/>
        <family val="2"/>
      </rPr>
      <t xml:space="preserve"> </t>
    </r>
    <r>
      <rPr>
        <b/>
        <sz val="18"/>
        <color rgb="FF5AFFA0"/>
        <rFont val="Tahoma"/>
        <family val="2"/>
      </rPr>
      <t>(v. impersonal compliance)</t>
    </r>
  </si>
  <si>
    <r>
      <t xml:space="preserve">We DEALIENATE with </t>
    </r>
    <r>
      <rPr>
        <b/>
        <sz val="10"/>
        <color theme="1"/>
        <rFont val="Arial"/>
        <family val="2"/>
      </rPr>
      <t>impact engaging</t>
    </r>
    <r>
      <rPr>
        <sz val="10"/>
        <color theme="1"/>
        <rFont val="Arial"/>
        <family val="2"/>
      </rPr>
      <t>: converse with each other how political gains or losses impact each other. If we win, seeing how that impacts you. If we lose, see how that impacts us.</t>
    </r>
  </si>
  <si>
    <r>
      <t xml:space="preserve">Consider each example a conversation starter. Let </t>
    </r>
    <r>
      <rPr>
        <b/>
        <sz val="10"/>
        <color theme="1"/>
        <rFont val="Arial"/>
        <family val="2"/>
      </rPr>
      <t>impact engaging</t>
    </r>
    <r>
      <rPr>
        <sz val="10"/>
        <color theme="1"/>
        <rFont val="Arial"/>
        <family val="2"/>
      </rPr>
      <t xml:space="preserve"> for this issue show us how easily we impact each other. See how impersonal laws can alienate us from each other's specific needs. Then below, rate these for how well you can agree if this can help us bridge the alienation reinforced by political polarization.</t>
    </r>
  </si>
  <si>
    <t>If we improve access to affordable healthcare, I will respect how it could impact your current healthcare.</t>
  </si>
  <si>
    <t>If we radically change policing and prosecutions, I will respect your anxiety about potentially increased rates of violence.</t>
  </si>
  <si>
    <t>If we raise taxes to pay for social programs, I will respect its potential to disincentivize your productivity.</t>
  </si>
  <si>
    <t>If we raise awareness of systemic forms of racism, I will respect the risk of stigmatizing you for unintentional ethnic slights.</t>
  </si>
  <si>
    <t>If we win [TEXT], I will respect [ITS IMPACT...]</t>
  </si>
  <si>
    <t xml:space="preserve">If we win </t>
  </si>
  <si>
    <t>If we lose access to affordable healthcare, I will expect you to appreciate its impact on our health security.</t>
  </si>
  <si>
    <t>If we fail to meaningfully improve criminal justice, I will expect you to appreciate any impact on our over-policed lives.</t>
  </si>
  <si>
    <t>If we lose social programs to tax cuts benefitting mostly the wealthy, I will expect you to appreciate its painful impact on us.</t>
  </si>
  <si>
    <t>If we fail to alert enough people of systemic racism, I will expect you to appreciate how race-based trauma still ruins lives.</t>
  </si>
  <si>
    <t>If we [LOSE/FAIL...],I will expect you to appreciate [IMPACT].</t>
  </si>
  <si>
    <t xml:space="preserve">for immigrants crossing the border, </t>
  </si>
  <si>
    <t xml:space="preserve">with environmental controls, </t>
  </si>
  <si>
    <t xml:space="preserve">strengthen gun control, </t>
  </si>
  <si>
    <t xml:space="preserve">reproductive rights, </t>
  </si>
  <si>
    <t>If we maintain our traditional healthcare plans, I will respect its impact on your struggle to access affordable healthcare.</t>
  </si>
  <si>
    <t>If we improve criminal justice only where needed most, I will respect your fears these improvements may not be enough.</t>
  </si>
  <si>
    <t>If we allow freer trade by rolling back onerous regulations, I will respect its impact on what such regulations meant for you.</t>
  </si>
  <si>
    <t>If we steadily decrease incidents of personal racism, I will respect efforts to reduce broader forms of race-based discrimination.</t>
  </si>
  <si>
    <t xml:space="preserve">I will respect </t>
  </si>
  <si>
    <t>If we lose our traditional insurance plans, I will expect you to appreciate the impact on our health maintenance.</t>
  </si>
  <si>
    <t>If subjected to extreme changes in criminal justice, I will expect you to appreciate its impact when rates of violence rise.</t>
  </si>
  <si>
    <t>If forced to pay higher taxes to pay for your social programs, I will expect you to appreciate the coercive drop in our productivity.</t>
  </si>
  <si>
    <t>If coerced into racial hypervigilance, I will expect you to appreciate my hard work to reduce personal acts of racism.</t>
  </si>
  <si>
    <t>its impact on your border security concerns.</t>
  </si>
  <si>
    <t>how they impact your strenuously regulated life.</t>
  </si>
  <si>
    <t>its impact on your right and need to arm yourself.</t>
  </si>
  <si>
    <t>its impact on your need to give voice to the unborn.</t>
  </si>
  <si>
    <t xml:space="preserve">If we </t>
  </si>
  <si>
    <t xml:space="preserve">lose immigrant rights, </t>
  </si>
  <si>
    <t xml:space="preserve">fail to stem climate change, </t>
  </si>
  <si>
    <t xml:space="preserve">lose gun control, </t>
  </si>
  <si>
    <t xml:space="preserve">lose reproductive rights, </t>
  </si>
  <si>
    <t xml:space="preserve">I will expect you to appreciate </t>
  </si>
  <si>
    <t>how devastating this can be to our impacted families and communities.</t>
  </si>
  <si>
    <t>the alarming impact on our affected habitats.</t>
  </si>
  <si>
    <t>my fears of gun violence with each mass shooting.</t>
  </si>
  <si>
    <t>its impact on our reproductive health needs.</t>
  </si>
  <si>
    <t xml:space="preserve">at border security, </t>
  </si>
  <si>
    <t xml:space="preserve">allow nature to correct itself, </t>
  </si>
  <si>
    <t xml:space="preserve">to counter gun control, </t>
  </si>
  <si>
    <t xml:space="preserve">rights for the unborn, </t>
  </si>
  <si>
    <t>its impact on the immigrants you care about crossing the border.</t>
  </si>
  <si>
    <t>how my deregulated business could impact you.</t>
  </si>
  <si>
    <t>your trauma from various forms of gun violence.</t>
  </si>
  <si>
    <t xml:space="preserve">its impact on your reproductive health needs. </t>
  </si>
  <si>
    <t xml:space="preserve">If </t>
  </si>
  <si>
    <t xml:space="preserve">lose border security, </t>
  </si>
  <si>
    <t xml:space="preserve">subjected further to onereous regulations, </t>
  </si>
  <si>
    <t xml:space="preserve">lose gun rights, </t>
  </si>
  <si>
    <t xml:space="preserve">lose rights for the unborn, </t>
  </si>
  <si>
    <t xml:space="preserve">This wording helps me engage with the opposing side of </t>
  </si>
  <si>
    <t xml:space="preserve">Now I can be less dependent on laws requiring my response to </t>
  </si>
  <si>
    <t>-related needs.</t>
  </si>
  <si>
    <t>my reduced capacity to provide for you.</t>
  </si>
  <si>
    <t>its impact on my right and need to arm myself.</t>
  </si>
  <si>
    <t>its impact on the voiceless unborn.</t>
  </si>
  <si>
    <t xml:space="preserve">I can now better handle losing at </t>
  </si>
  <si>
    <t xml:space="preserve">Lead them by engaging actual needs on both sides of the </t>
  </si>
  <si>
    <t xml:space="preserve"> issue. </t>
  </si>
  <si>
    <t xml:space="preserve">Lead by responding directly to </t>
  </si>
  <si>
    <t xml:space="preserve"> related needs, beyond legal minimums for </t>
  </si>
  <si>
    <t xml:space="preserve">Lead in how you report and endure the negative impacts whenever losing your </t>
  </si>
  <si>
    <t xml:space="preserve"> position. </t>
  </si>
  <si>
    <t xml:space="preserve">Are you ready to honor needs without alienating laws about </t>
  </si>
  <si>
    <t xml:space="preserve">? After choosing an issue, select above how well you can agree with these radically different approaches to </t>
  </si>
  <si>
    <t>Polarizing cycle deepening hate</t>
  </si>
  <si>
    <t xml:space="preserve">The more you overstate their differences on </t>
  </si>
  <si>
    <t xml:space="preserve">, the more you depict their errors with </t>
  </si>
  <si>
    <t xml:space="preserve"> as typical</t>
  </si>
  <si>
    <t xml:space="preserve">you overstate their differences on a politial issue, </t>
  </si>
  <si>
    <t>you depict their errors with that issue as typical.</t>
  </si>
  <si>
    <t xml:space="preserve">The more you depict their errors with </t>
  </si>
  <si>
    <t xml:space="preserve"> as typical, the more guarded you get toward their views on </t>
  </si>
  <si>
    <t xml:space="preserve">you depict their errors with that issue as typical, </t>
  </si>
  <si>
    <t>guarded you get toward their views on that particular issue.</t>
  </si>
  <si>
    <t xml:space="preserve">The more guarded you get toward their views on </t>
  </si>
  <si>
    <t xml:space="preserve"> the more they get defensive toward your views on </t>
  </si>
  <si>
    <t xml:space="preserve">guarded you get toward their views on that political issue, </t>
  </si>
  <si>
    <t>they get defensive toward your views on that issue.</t>
  </si>
  <si>
    <t xml:space="preserve">The more they get defensive toward your views on </t>
  </si>
  <si>
    <t xml:space="preserve">, the more you overstate their differences on </t>
  </si>
  <si>
    <t xml:space="preserve">they get defensive toward you views on that political issue, </t>
  </si>
  <si>
    <t>you overstate their differences on that issue.</t>
  </si>
  <si>
    <t>more you overstate these differences on that issue…</t>
  </si>
  <si>
    <t>Depolarizing cycle encouraging love</t>
  </si>
  <si>
    <t xml:space="preserve">The less you overstate their differences on </t>
  </si>
  <si>
    <t xml:space="preserve">, the less you depict their errors with </t>
  </si>
  <si>
    <t xml:space="preserve">The less you depict their errors with </t>
  </si>
  <si>
    <t xml:space="preserve"> as typical, the less guarded you get toward their views on </t>
  </si>
  <si>
    <t xml:space="preserve">The less guarded you get toward their views on </t>
  </si>
  <si>
    <t xml:space="preserve"> the less they get defensive toward your views on </t>
  </si>
  <si>
    <t xml:space="preserve">The less they get defensive toward your views on </t>
  </si>
  <si>
    <t xml:space="preserve">, the less you overstate their differences on </t>
  </si>
  <si>
    <r>
      <t xml:space="preserve">We DEPOLARIZE with </t>
    </r>
    <r>
      <rPr>
        <b/>
        <sz val="10"/>
        <color theme="1"/>
        <rFont val="Arial"/>
        <family val="2"/>
      </rPr>
      <t>value framing</t>
    </r>
    <r>
      <rPr>
        <sz val="10"/>
        <color theme="1"/>
        <rFont val="Arial"/>
        <family val="2"/>
      </rPr>
      <t>: it frames our impacted needs in context of impacting the needs of others. It follows the business communication format of 1) a positive, 2) a negative, and 3) the parity of valuing both sides.</t>
    </r>
  </si>
  <si>
    <t xml:space="preserve">I affirm your need for secure borders. And thank you for any affirmation of our need to travel freely despite status. </t>
  </si>
  <si>
    <t>I need you to feel the despertation of the vulnerable who cannot easily relocate when their environment collapses.</t>
  </si>
  <si>
    <t xml:space="preserve">I affirm your need to arm yourself with a standard firearm. And thank you for affirming our need to stem gun violence. </t>
  </si>
  <si>
    <t>I affirm your need for protecting the voiceless unborn. And thank you for affirming our need to access reproductive health services.</t>
  </si>
  <si>
    <t>I affirm your need to access your own chosen healthcare providers. And thank you for affirming our need to access affordable care without precondition.</t>
  </si>
  <si>
    <t>I affirm your need for protection from individual acts of violence. And thank you for affirming our need to be kept safe from over-policing.</t>
  </si>
  <si>
    <t>I affirm your need to conduct your lives with minimal government interventions. And I thank you for affirming our need for a natural and stable habitat for all.</t>
  </si>
  <si>
    <t>I affirm your need not to be shamed for every slight and ethnic insensitivity. And thank you for affirming our need to address less obvious forms of racism.</t>
  </si>
  <si>
    <r>
      <t>W</t>
    </r>
    <r>
      <rPr>
        <sz val="9"/>
        <color theme="1"/>
        <rFont val="Calibri"/>
        <family val="2"/>
      </rPr>
      <t>−</t>
    </r>
  </si>
  <si>
    <t>I need you to feel the desperte needs of these migrants without painting them all as violent lawbreakers.</t>
  </si>
  <si>
    <t xml:space="preserve">I need you to feel the trauma of being shot, or the fear of my child getting shot at school, or losing a loved one to gun violence. </t>
  </si>
  <si>
    <t>I need you to feel the frustration of walking into a clinic and feeling stigmatized for prioritizing my health.</t>
  </si>
  <si>
    <t>I need you to feel the anxiety of choosing between expensive healthcare by going deeper into debt, or going without.</t>
  </si>
  <si>
    <t>I need you to feel the hopelessness of constant police profiling, its risk of police brutality and even traumatic police shootings.</t>
  </si>
  <si>
    <t>I need you to feel the uncertainty our children and their children will ever be able to live on earth as adults the way we have.</t>
  </si>
  <si>
    <t>I need you to feel the trauma of being singled out for darker skin, even if done unconsciously or without ill intent.</t>
  </si>
  <si>
    <t>W=</t>
  </si>
  <si>
    <t>Perhaps we can do better to screen out the most violent of these migrants who exploit our generosity.</t>
  </si>
  <si>
    <t>Perhaps we can do better to shift the burden of environmental impact regs away from those least able to bear them alone.</t>
  </si>
  <si>
    <t>Perhaps we can do better to sort out legitimate firearm self-defense from those abusing access to guns to harm others.</t>
  </si>
  <si>
    <t>Perhaps we can do better to consider all available newborn options before committing to that irreversible option.</t>
  </si>
  <si>
    <t>Perhaps we can do better to make healthcare accessible to all, without obligating every taxpayer to enable poor health habits.</t>
  </si>
  <si>
    <t>Perhaps we can do better to stem violence without assuming every criminal act stems solely from a bad personal choice ignoring good options.</t>
  </si>
  <si>
    <t>Perhaps we can do better to reduce climate change without imposing regulations on those less able to adjust to them.</t>
  </si>
  <si>
    <t>Perhaps we can do better to not stigmatize anyone for their unintentional mistakes, who honestly seek to improve if not labelled as bad.</t>
  </si>
  <si>
    <t>I affirm your need to help migrants flee violence potentially of our making. And thank you for affirming our need to not import such violence.</t>
  </si>
  <si>
    <t>I affirm your need for lowering our impact on the environment. And thank you for affirming our need to roll back stifling regulations.</t>
  </si>
  <si>
    <t>I affirm your need to stem gun violence. And thank you for affirming our need to legitimately arm ourselves.</t>
  </si>
  <si>
    <t>I affirm your need to access reproductive health services. And thank you for affirming our need to protect the voiceless unborn.</t>
  </si>
  <si>
    <t>I affirm your need to access affordable healthcare. And thank you for affirming our need for maintaining responsible choices in healthcare.</t>
  </si>
  <si>
    <t>I affirm your need to be safe from over-policing and over-prosecutions. And thank you for affirming our need to be kept safe from violent offenders.</t>
  </si>
  <si>
    <t xml:space="preserve">I affirm your need for a stable habitat. And thank you for affirming our need to reduce government involvement in our otherwise industrious lives. </t>
  </si>
  <si>
    <t>I affirm your need to address less visible prejudices. And thank you for affirming our need not to be shamed for every unintentional slight.</t>
  </si>
  <si>
    <r>
      <t xml:space="preserve">Consider each example a conversation starter. Let </t>
    </r>
    <r>
      <rPr>
        <b/>
        <sz val="10"/>
        <color theme="1"/>
        <rFont val="Arial"/>
        <family val="2"/>
      </rPr>
      <t>value framing</t>
    </r>
    <r>
      <rPr>
        <sz val="10"/>
        <color theme="1"/>
        <rFont val="Arial"/>
        <family val="2"/>
      </rPr>
      <t xml:space="preserve"> for this issue show us how to mutually value each other, beyond our need-prioritizing political differences. Let's mature beyond exaggerating, stereotyping, and provoking mutual defensiveness. Then below, rate these for how well you can agree if this can help us dissolve the animosity in political polarization.</t>
    </r>
  </si>
  <si>
    <r>
      <t>D</t>
    </r>
    <r>
      <rPr>
        <sz val="9"/>
        <color theme="1"/>
        <rFont val="Calibri"/>
        <family val="2"/>
      </rPr>
      <t>−</t>
    </r>
  </si>
  <si>
    <t>I need you to feel the pain of families here who have lost a loved one due to violence from illegitimate migrants.</t>
  </si>
  <si>
    <t>I need you to feel the mounting stress of small business owners choked by onerous environmental impact regulations.</t>
  </si>
  <si>
    <t>I need you to feel the constant threat of government overreach I endure, checked first by our right to personally defend ourselves.</t>
  </si>
  <si>
    <t>I need you to feel the alarm of countless unnecessary terminations who potentially could develop into meaningful lives.</t>
  </si>
  <si>
    <t>I need you to feel the anger of having to pay higher taxes to cover expensive care for other's irresponbible health choices.</t>
  </si>
  <si>
    <t>I need you to feel the insecurity of being targeted by violent ex-felons who repeatedly violate our property, safety and even our lives.</t>
  </si>
  <si>
    <t>I need you to feel the tyranny of government's drip, drip, drip of increasing environmental regulations, smothering our private lives.</t>
  </si>
  <si>
    <t>I need you to feel the stigmatization when labelled a racist, simply for making an unintentional race-affecting mistake.</t>
  </si>
  <si>
    <t>D=</t>
  </si>
  <si>
    <t>Perhaps we can do better to merit actual cases of migrants whose lives are at risk due to our actions.</t>
  </si>
  <si>
    <t>Perhaps we can do better to identify those most vulnerable to environmental changes and who may need to relocate.</t>
  </si>
  <si>
    <t>Perhaps we can do better to keep the most violent among us from accessing lethal firearms.</t>
  </si>
  <si>
    <t>Perhaps we can do better to provide reproductive health services without stigmatizing women for considering that irreversible option.</t>
  </si>
  <si>
    <t>Perhaps we can do better to make healthcare accessible to all, to ensure anyone can receive the basic healthcare they need.</t>
  </si>
  <si>
    <t>Perhaps we can do better to prevent recidivism without resorting to draconian prison sentences or other reactionary practices.</t>
  </si>
  <si>
    <t>Perhaps we can do better to optimize natural resources in ways that create the least impact on the world's rising temperatures.</t>
  </si>
  <si>
    <t>Perhaps we can do better to be sensitive to sublte forms of race-baced prejudices, and not get so defensive when it's called out.</t>
  </si>
  <si>
    <t xml:space="preserve">This helps me replace fighting with appreciation for the other's </t>
  </si>
  <si>
    <t xml:space="preserve"> position.</t>
  </si>
  <si>
    <t xml:space="preserve">I can cease exaggerating about the apparent worst of the opposing </t>
  </si>
  <si>
    <t xml:space="preserve"> view. </t>
  </si>
  <si>
    <t xml:space="preserve">I can replace defensiveness with mutual value for resolving each other's </t>
  </si>
  <si>
    <t xml:space="preserve"> needs.</t>
  </si>
  <si>
    <t xml:space="preserve"> position to raise the standard of political leadership.  </t>
  </si>
  <si>
    <t xml:space="preserve">Lead without fighting each other's </t>
  </si>
  <si>
    <t xml:space="preserve">Lead without stereotyping the other side's mistakes about </t>
  </si>
  <si>
    <t xml:space="preserve"> as typical of them all. </t>
  </si>
  <si>
    <t xml:space="preserve">Lead without provoking their defensiveness, or getting defensive, by prioritizing resolution of each other's specific </t>
  </si>
  <si>
    <t>Takeaway</t>
  </si>
  <si>
    <t>"</t>
  </si>
  <si>
    <t>Key points for you to take away from this tool</t>
  </si>
  <si>
    <t>I am…</t>
  </si>
  <si>
    <t>And I</t>
  </si>
  <si>
    <t xml:space="preserve"> am</t>
  </si>
  <si>
    <t xml:space="preserve"> ready to apply this</t>
  </si>
  <si>
    <t xml:space="preserve">Political differences express inflexibly different priorities of needs, so debating polarizes more than persuades. </t>
  </si>
  <si>
    <t xml:space="preserve">Popular politics tempts us to trust generalizing to deal with our many specific problems of unresolved needs.
</t>
  </si>
  <si>
    <t>content with learning this</t>
  </si>
  <si>
    <t>keeping what I learned to myself</t>
  </si>
  <si>
    <t>family members &amp; friends</t>
  </si>
  <si>
    <t>need to first learn more about its earning potential</t>
  </si>
  <si>
    <t>FIRST SELECT ITEM AT LEFT</t>
  </si>
  <si>
    <t>Political generalizing prioritizes relief from pain than resolving needs that could remove such pain.</t>
  </si>
  <si>
    <t>ready to apply it with others</t>
  </si>
  <si>
    <t>ready to share on social media</t>
  </si>
  <si>
    <t>to media pundits</t>
  </si>
  <si>
    <t>prefer to learn from others trying this</t>
  </si>
  <si>
    <t>Politics can either serve as a stumbling block or as a stepping stone to address one another’s politicized needs.</t>
  </si>
  <si>
    <t>ready to earn $ applying it</t>
  </si>
  <si>
    <t>ready to tell others in person</t>
  </si>
  <si>
    <t>my elected officials</t>
  </si>
  <si>
    <t>am ready to get started with this process</t>
  </si>
  <si>
    <r>
      <t xml:space="preserve">Cultivate your own political leadership from within, using </t>
    </r>
    <r>
      <rPr>
        <b/>
        <sz val="14"/>
        <color rgb="FF009641"/>
        <rFont val="Tahoma"/>
        <family val="2"/>
      </rPr>
      <t>Harmony</t>
    </r>
    <r>
      <rPr>
        <b/>
        <sz val="14"/>
        <color theme="1"/>
        <rFont val="Tahoma"/>
        <family val="2"/>
      </rPr>
      <t xml:space="preserve"> </t>
    </r>
    <r>
      <rPr>
        <b/>
        <sz val="14"/>
        <color rgb="FF7030A0"/>
        <rFont val="Tahoma"/>
        <family val="2"/>
      </rPr>
      <t>Politics</t>
    </r>
    <r>
      <rPr>
        <sz val="14"/>
        <color theme="1"/>
        <rFont val="Tahoma"/>
        <family val="2"/>
      </rPr>
      <t xml:space="preserve"> to break the spell of political elites.</t>
    </r>
  </si>
  <si>
    <t>To use again, save a personalized version of this document to a PDF.</t>
  </si>
  <si>
    <t>How?</t>
  </si>
  <si>
    <r>
      <t>Click to learn more at https://www.</t>
    </r>
    <r>
      <rPr>
        <sz val="15"/>
        <color rgb="FFA0FFCD"/>
        <rFont val="Arial Black"/>
        <family val="2"/>
      </rPr>
      <t>value</t>
    </r>
    <r>
      <rPr>
        <sz val="15"/>
        <color rgb="FFE1C8FF"/>
        <rFont val="Arial Black"/>
        <family val="2"/>
      </rPr>
      <t>relating</t>
    </r>
    <r>
      <rPr>
        <sz val="15"/>
        <color rgb="FFC8FFE1"/>
        <rFont val="Arial Black"/>
        <family val="2"/>
      </rPr>
      <t>.com</t>
    </r>
  </si>
  <si>
    <r>
      <t xml:space="preserve">Mutual engagement </t>
    </r>
    <r>
      <rPr>
        <b/>
        <sz val="18"/>
        <color rgb="FF5AFFA0"/>
        <rFont val="Tahoma"/>
        <family val="2"/>
      </rPr>
      <t>(v. mutual hostilities)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</si>
</sst>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numFmts>
  <fonts count="218">
    <font>
      <sz val="11"/>
      <color theme="1"/>
      <name val="Calibri"/>
      <family val="2"/>
      <scheme val="minor"/>
    </font>
    <font>
      <sz val="11"/>
      <color theme="1"/>
      <name val="Calibri"/>
      <family val="2"/>
      <scheme val="minor"/>
    </font>
    <font>
      <sz val="11"/>
      <color rgb="FF9C0006"/>
      <name val="Calibri"/>
      <family val="2"/>
      <scheme val="minor"/>
    </font>
    <font>
      <u/>
      <sz val="11"/>
      <color theme="10"/>
      <name val="Calibri"/>
      <family val="2"/>
      <scheme val="minor"/>
    </font>
    <font>
      <b/>
      <sz val="54"/>
      <color rgb="FFD2FFE6"/>
      <name val="Tahoma"/>
      <family val="2"/>
    </font>
    <font>
      <sz val="10"/>
      <color theme="1"/>
      <name val="Arial Narrow"/>
      <family val="2"/>
    </font>
    <font>
      <sz val="17"/>
      <color rgb="FFF0CDFF"/>
      <name val="Arial Black"/>
      <family val="2"/>
    </font>
    <font>
      <sz val="10"/>
      <color theme="0"/>
      <name val="Wingdings 3"/>
      <family val="1"/>
      <charset val="2"/>
    </font>
    <font>
      <sz val="9"/>
      <color theme="1"/>
      <name val="Arial Narrow"/>
      <family val="2"/>
    </font>
    <font>
      <b/>
      <sz val="10"/>
      <color rgb="FF004623"/>
      <name val="Arial Black"/>
      <family val="2"/>
    </font>
    <font>
      <b/>
      <sz val="10"/>
      <color theme="1"/>
      <name val="Arial Narrow"/>
      <family val="2"/>
    </font>
    <font>
      <sz val="10"/>
      <color rgb="FF009641"/>
      <name val="Arial Narrow"/>
      <family val="2"/>
    </font>
    <font>
      <b/>
      <i/>
      <sz val="10"/>
      <color theme="1"/>
      <name val="Arial Narrow"/>
      <family val="2"/>
    </font>
    <font>
      <b/>
      <sz val="10"/>
      <color theme="1" tint="0.499984740745262"/>
      <name val="Arial Narrow"/>
      <family val="2"/>
    </font>
    <font>
      <b/>
      <i/>
      <sz val="10"/>
      <color rgb="FF00823C"/>
      <name val="Arial Narrow"/>
      <family val="2"/>
    </font>
    <font>
      <b/>
      <sz val="54"/>
      <color rgb="FFA0FFCD"/>
      <name val="Tahoma"/>
      <family val="2"/>
    </font>
    <font>
      <sz val="22"/>
      <color rgb="FF5AFFA0"/>
      <name val="Arial Black"/>
      <family val="2"/>
    </font>
    <font>
      <sz val="17"/>
      <color theme="0"/>
      <name val="Wingdings 3"/>
      <family val="1"/>
      <charset val="2"/>
    </font>
    <font>
      <sz val="9"/>
      <color rgb="FFF0CDFF"/>
      <name val="Arial Black"/>
      <family val="2"/>
    </font>
    <font>
      <sz val="17"/>
      <color rgb="FFC8FFE1"/>
      <name val="Arial Black"/>
      <family val="2"/>
    </font>
    <font>
      <sz val="17"/>
      <color rgb="FFFFCCCC"/>
      <name val="Arial Black"/>
      <family val="2"/>
    </font>
    <font>
      <b/>
      <sz val="28"/>
      <color rgb="FFC00000"/>
      <name val="Arial"/>
      <family val="2"/>
    </font>
    <font>
      <b/>
      <i/>
      <sz val="28"/>
      <color rgb="FFC00000"/>
      <name val="Arial"/>
      <family val="2"/>
    </font>
    <font>
      <b/>
      <i/>
      <sz val="28"/>
      <color rgb="FF7030A0"/>
      <name val="Arial"/>
      <family val="2"/>
    </font>
    <font>
      <b/>
      <sz val="14"/>
      <color theme="1"/>
      <name val="Arial"/>
      <family val="2"/>
    </font>
    <font>
      <b/>
      <sz val="9"/>
      <color theme="1"/>
      <name val="Arial"/>
      <family val="2"/>
    </font>
    <font>
      <b/>
      <sz val="15"/>
      <color rgb="FF4B1E64"/>
      <name val="Arial Narrow"/>
      <family val="2"/>
    </font>
    <font>
      <b/>
      <sz val="15"/>
      <color theme="9" tint="-0.499984740745262"/>
      <name val="Arial Narrow"/>
      <family val="2"/>
    </font>
    <font>
      <b/>
      <sz val="12"/>
      <color rgb="FFC00000"/>
      <name val="Arial Black"/>
      <family val="2"/>
    </font>
    <font>
      <b/>
      <sz val="10"/>
      <color theme="7" tint="-0.499984740745262"/>
      <name val="Arial Narrow"/>
      <family val="2"/>
    </font>
    <font>
      <b/>
      <sz val="20"/>
      <color theme="1"/>
      <name val="Arial"/>
      <family val="2"/>
    </font>
    <font>
      <b/>
      <sz val="11.5"/>
      <color theme="1"/>
      <name val="Arial"/>
      <family val="2"/>
    </font>
    <font>
      <b/>
      <sz val="12"/>
      <color theme="1"/>
      <name val="Arial"/>
      <family val="2"/>
    </font>
    <font>
      <b/>
      <sz val="14.5"/>
      <color rgb="FF00B050"/>
      <name val="Arial Black"/>
      <family val="2"/>
    </font>
    <font>
      <b/>
      <sz val="20"/>
      <color theme="0"/>
      <name val="Wingdings 3"/>
      <family val="1"/>
      <charset val="2"/>
    </font>
    <font>
      <b/>
      <sz val="20"/>
      <color rgb="FF371950"/>
      <name val="Tahoma"/>
      <family val="2"/>
    </font>
    <font>
      <b/>
      <i/>
      <sz val="20"/>
      <color rgb="FF371950"/>
      <name val="Tahoma"/>
      <family val="2"/>
    </font>
    <font>
      <sz val="10"/>
      <color rgb="FF00501E"/>
      <name val="Arial Narrow"/>
      <family val="2"/>
    </font>
    <font>
      <sz val="10"/>
      <name val="Arial"/>
      <family val="2"/>
    </font>
    <font>
      <sz val="10"/>
      <color theme="9" tint="-0.499984740745262"/>
      <name val="Cambria"/>
      <family val="1"/>
    </font>
    <font>
      <sz val="10"/>
      <color rgb="FF4B1964"/>
      <name val="Cambria"/>
      <family val="1"/>
    </font>
    <font>
      <b/>
      <sz val="10"/>
      <color rgb="FFFF9999"/>
      <name val="Arial Narrow"/>
      <family val="2"/>
    </font>
    <font>
      <sz val="10"/>
      <color theme="7" tint="-0.499984740745262"/>
      <name val="Cambria"/>
      <family val="1"/>
    </font>
    <font>
      <sz val="12"/>
      <color theme="1"/>
      <name val="Tahoma"/>
      <family val="2"/>
    </font>
    <font>
      <sz val="20"/>
      <color theme="1"/>
      <name val="Tahoma"/>
      <family val="2"/>
    </font>
    <font>
      <b/>
      <sz val="20"/>
      <color theme="1"/>
      <name val="Tahoma"/>
      <family val="2"/>
    </font>
    <font>
      <b/>
      <sz val="13"/>
      <color rgb="FFF0F5EB"/>
      <name val="Arial Narrow"/>
      <family val="2"/>
    </font>
    <font>
      <sz val="14"/>
      <color rgb="FFF0F5EB"/>
      <name val="Arial Narrow"/>
      <family val="2"/>
    </font>
    <font>
      <b/>
      <sz val="11"/>
      <color theme="1"/>
      <name val="Arial Narrow"/>
      <family val="2"/>
    </font>
    <font>
      <sz val="12"/>
      <color theme="1"/>
      <name val="Arial"/>
      <family val="2"/>
    </font>
    <font>
      <sz val="10"/>
      <color rgb="FFF0F5EB"/>
      <name val="Arial Narrow"/>
      <family val="2"/>
    </font>
    <font>
      <sz val="8"/>
      <color theme="1" tint="0.34998626667073579"/>
      <name val="Arial Black"/>
      <family val="2"/>
    </font>
    <font>
      <sz val="8"/>
      <color theme="1"/>
      <name val="Arial Black"/>
      <family val="2"/>
    </font>
    <font>
      <b/>
      <i/>
      <sz val="18"/>
      <color rgb="FF371950"/>
      <name val="Tahoma"/>
      <family val="2"/>
    </font>
    <font>
      <sz val="10.5"/>
      <color theme="1"/>
      <name val="Tahoma"/>
      <family val="2"/>
    </font>
    <font>
      <sz val="10"/>
      <color rgb="FF000000"/>
      <name val="Tahoma"/>
      <family val="2"/>
    </font>
    <font>
      <b/>
      <sz val="12"/>
      <color theme="1" tint="0.499984740745262"/>
      <name val="Franklin Gothic Heavy"/>
      <family val="2"/>
    </font>
    <font>
      <sz val="10"/>
      <color theme="1"/>
      <name val="Arial Black"/>
      <family val="2"/>
    </font>
    <font>
      <sz val="11"/>
      <color theme="1"/>
      <name val="Tahoma"/>
      <family val="2"/>
    </font>
    <font>
      <b/>
      <sz val="9"/>
      <color theme="7" tint="-0.499984740745262"/>
      <name val="Arial Narrow"/>
      <family val="2"/>
    </font>
    <font>
      <sz val="9"/>
      <color theme="1"/>
      <name val="Tahoma"/>
      <family val="2"/>
    </font>
    <font>
      <sz val="10.5"/>
      <color theme="1"/>
      <name val="Arial"/>
      <family val="2"/>
    </font>
    <font>
      <sz val="13"/>
      <color theme="1"/>
      <name val="Arial"/>
      <family val="2"/>
    </font>
    <font>
      <sz val="11"/>
      <color theme="1"/>
      <name val="Arial"/>
      <family val="2"/>
    </font>
    <font>
      <b/>
      <sz val="11.5"/>
      <color rgb="FF5A1E7D"/>
      <name val="Arial"/>
      <family val="2"/>
    </font>
    <font>
      <sz val="12"/>
      <color rgb="FF37144B"/>
      <name val="Arial Narrow"/>
      <family val="2"/>
    </font>
    <font>
      <sz val="8"/>
      <color rgb="FF007846"/>
      <name val="Arial"/>
      <family val="2"/>
    </font>
    <font>
      <sz val="14"/>
      <color theme="9" tint="-0.499984740745262"/>
      <name val="Arial"/>
      <family val="2"/>
    </font>
    <font>
      <sz val="10"/>
      <color theme="9" tint="-0.499984740745262"/>
      <name val="Arial"/>
      <family val="2"/>
    </font>
    <font>
      <sz val="9"/>
      <color theme="9" tint="-0.499984740745262"/>
      <name val="Arial"/>
      <family val="2"/>
    </font>
    <font>
      <b/>
      <sz val="20"/>
      <color rgb="FFEBDCFF"/>
      <name val="Tahoma"/>
      <family val="2"/>
    </font>
    <font>
      <b/>
      <i/>
      <sz val="20"/>
      <color rgb="FFEBDCFF"/>
      <name val="Tahoma"/>
      <family val="2"/>
    </font>
    <font>
      <b/>
      <sz val="20"/>
      <color rgb="FFA0FFCD"/>
      <name val="Tahoma"/>
      <family val="2"/>
    </font>
    <font>
      <b/>
      <sz val="24"/>
      <color rgb="FF4B1E64"/>
      <name val="Arial Narrow"/>
      <family val="2"/>
    </font>
    <font>
      <b/>
      <sz val="24"/>
      <color rgb="FFFFFF00"/>
      <name val="Arial Narrow"/>
      <family val="2"/>
    </font>
    <font>
      <b/>
      <sz val="24"/>
      <color theme="0"/>
      <name val="Arial Narrow"/>
      <family val="2"/>
    </font>
    <font>
      <b/>
      <i/>
      <sz val="24"/>
      <color theme="0"/>
      <name val="Arial Narrow"/>
      <family val="2"/>
    </font>
    <font>
      <b/>
      <sz val="24"/>
      <color theme="9" tint="-0.499984740745262"/>
      <name val="Arial Narrow"/>
      <family val="2"/>
    </font>
    <font>
      <b/>
      <sz val="12"/>
      <color rgb="FFC00000"/>
      <name val="Arial Narrow"/>
      <family val="2"/>
    </font>
    <font>
      <b/>
      <sz val="18"/>
      <color rgb="FF3C1E5A"/>
      <name val="Arial Black"/>
      <family val="2"/>
    </font>
    <font>
      <sz val="9"/>
      <color theme="1"/>
      <name val="Arial Black"/>
      <family val="2"/>
    </font>
    <font>
      <sz val="10"/>
      <color rgb="FF00B050"/>
      <name val="Arial Narrow"/>
      <family val="2"/>
    </font>
    <font>
      <b/>
      <sz val="20"/>
      <color rgb="FF004623"/>
      <name val="Tahoma"/>
      <family val="2"/>
    </font>
    <font>
      <b/>
      <sz val="20"/>
      <color theme="1" tint="0.499984740745262"/>
      <name val="Tahoma"/>
      <family val="2"/>
    </font>
    <font>
      <i/>
      <sz val="12"/>
      <color theme="1"/>
      <name val="Arial"/>
      <family val="2"/>
    </font>
    <font>
      <sz val="12"/>
      <color rgb="FF00B050"/>
      <name val="Arial"/>
      <family val="2"/>
    </font>
    <font>
      <sz val="12"/>
      <color theme="1"/>
      <name val="Arial Black"/>
      <family val="2"/>
    </font>
    <font>
      <sz val="11"/>
      <color theme="1"/>
      <name val="Arial Narrow"/>
      <family val="2"/>
    </font>
    <font>
      <sz val="11.5"/>
      <color theme="1"/>
      <name val="Tahoma"/>
      <family val="2"/>
    </font>
    <font>
      <b/>
      <sz val="28"/>
      <color rgb="FF730000"/>
      <name val="Arial Black"/>
      <family val="2"/>
    </font>
    <font>
      <b/>
      <sz val="9"/>
      <color rgb="FFC00000"/>
      <name val="Arial"/>
      <family val="2"/>
    </font>
    <font>
      <b/>
      <sz val="11"/>
      <color theme="0"/>
      <name val="Arial"/>
      <family val="2"/>
    </font>
    <font>
      <b/>
      <sz val="11"/>
      <color rgb="FFFFFF00"/>
      <name val="Arial"/>
      <family val="2"/>
    </font>
    <font>
      <sz val="12"/>
      <color rgb="FF000000"/>
      <name val="Tahoma"/>
      <family val="2"/>
    </font>
    <font>
      <b/>
      <sz val="21"/>
      <color rgb="FF00501E"/>
      <name val="Tahoma"/>
      <family val="2"/>
    </font>
    <font>
      <sz val="30"/>
      <color rgb="FFFF3C3C"/>
      <name val="Arial Black"/>
      <family val="2"/>
    </font>
    <font>
      <sz val="30"/>
      <color rgb="FFFFFF00"/>
      <name val="Arial Black"/>
      <family val="2"/>
    </font>
    <font>
      <sz val="30"/>
      <color rgb="FFFF99FF"/>
      <name val="Arial Black"/>
      <family val="2"/>
    </font>
    <font>
      <sz val="10.5"/>
      <color rgb="FFFF9999"/>
      <name val="Arial"/>
      <family val="2"/>
    </font>
    <font>
      <i/>
      <sz val="10.5"/>
      <color rgb="FFFF9999"/>
      <name val="Arial"/>
      <family val="2"/>
    </font>
    <font>
      <sz val="10.5"/>
      <color rgb="FFFFFF00"/>
      <name val="Arial"/>
      <family val="2"/>
    </font>
    <font>
      <sz val="10.5"/>
      <color rgb="FFFF3C3C"/>
      <name val="Arial"/>
      <family val="2"/>
    </font>
    <font>
      <b/>
      <sz val="24"/>
      <color theme="8" tint="0.79998168889431442"/>
      <name val="Arial Black"/>
      <family val="2"/>
    </font>
    <font>
      <sz val="24"/>
      <color rgb="FFF0F5EB"/>
      <name val="Arial Narrow"/>
      <family val="2"/>
    </font>
    <font>
      <sz val="9"/>
      <color rgb="FFF0F5EB"/>
      <name val="Arial Narrow"/>
      <family val="2"/>
    </font>
    <font>
      <sz val="24"/>
      <color rgb="FFFFCCCC"/>
      <name val="Arial Black"/>
      <family val="2"/>
    </font>
    <font>
      <b/>
      <sz val="10"/>
      <color theme="8" tint="0.39997558519241921"/>
      <name val="Arial Black"/>
      <family val="2"/>
    </font>
    <font>
      <sz val="10"/>
      <color rgb="FFFF9999"/>
      <name val="Arial Black"/>
      <family val="2"/>
    </font>
    <font>
      <sz val="14"/>
      <color rgb="FF00B0F0"/>
      <name val="Wingdings"/>
      <charset val="2"/>
    </font>
    <font>
      <sz val="16"/>
      <color rgb="FFD7B9FF"/>
      <name val="Arial Black"/>
      <family val="2"/>
    </font>
    <font>
      <sz val="14"/>
      <color rgb="FFFF0000"/>
      <name val="Wingdings"/>
      <charset val="2"/>
    </font>
    <font>
      <b/>
      <sz val="10"/>
      <color rgb="FFF0F5EB"/>
      <name val="Arial Black"/>
      <family val="2"/>
    </font>
    <font>
      <sz val="10"/>
      <color rgb="FFF0F5EB"/>
      <name val="Arial Black"/>
      <family val="2"/>
    </font>
    <font>
      <sz val="14"/>
      <color theme="8" tint="0.39997558519241921"/>
      <name val="Arial Narrow"/>
      <family val="1"/>
      <charset val="2"/>
    </font>
    <font>
      <sz val="14"/>
      <color theme="8" tint="0.39997558519241921"/>
      <name val="Wingdings 3"/>
      <family val="1"/>
      <charset val="2"/>
    </font>
    <font>
      <sz val="14"/>
      <color theme="8" tint="0.39997558519241921"/>
      <name val="Arial Narrow"/>
      <family val="2"/>
    </font>
    <font>
      <sz val="14"/>
      <color theme="8" tint="0.39997558519241921"/>
      <name val="Arial Black"/>
      <family val="2"/>
    </font>
    <font>
      <sz val="14"/>
      <color rgb="FFFF9999"/>
      <name val="Arial Narrow"/>
      <family val="2"/>
      <charset val="2"/>
    </font>
    <font>
      <sz val="14"/>
      <color rgb="FFFF9999"/>
      <name val="Arial Black"/>
      <family val="2"/>
    </font>
    <font>
      <sz val="14"/>
      <color rgb="FFFF9999"/>
      <name val="Wingdings 3"/>
      <family val="1"/>
      <charset val="2"/>
    </font>
    <font>
      <b/>
      <sz val="20"/>
      <color rgb="FF00501E"/>
      <name val="Tahoma"/>
      <family val="2"/>
    </font>
    <font>
      <b/>
      <i/>
      <sz val="20"/>
      <color rgb="FF00501E"/>
      <name val="Tahoma"/>
      <family val="2"/>
    </font>
    <font>
      <sz val="10"/>
      <color theme="9" tint="-0.499984740745262"/>
      <name val="Arial Narrow"/>
      <family val="2"/>
    </font>
    <font>
      <b/>
      <sz val="36"/>
      <color rgb="FF00501E"/>
      <name val="Tahoma"/>
      <family val="2"/>
    </font>
    <font>
      <sz val="108"/>
      <color rgb="FFC00000"/>
      <name val="Wingdings 2"/>
      <family val="1"/>
      <charset val="2"/>
    </font>
    <font>
      <sz val="20"/>
      <color rgb="FF870000"/>
      <name val="Arial Black"/>
      <family val="2"/>
    </font>
    <font>
      <b/>
      <sz val="16"/>
      <color theme="1" tint="0.499984740745262"/>
      <name val="Tahoma"/>
      <family val="2"/>
    </font>
    <font>
      <sz val="20"/>
      <color rgb="FF00501E"/>
      <name val="Arial Black"/>
      <family val="2"/>
    </font>
    <font>
      <sz val="108"/>
      <color rgb="FF00B050"/>
      <name val="Wingdings 2"/>
      <family val="1"/>
      <charset val="2"/>
    </font>
    <font>
      <b/>
      <sz val="16"/>
      <color theme="8" tint="0.39997558519241921"/>
      <name val="Tahoma"/>
      <family val="2"/>
    </font>
    <font>
      <b/>
      <sz val="16"/>
      <color rgb="FFFF9999"/>
      <name val="Tahoma"/>
      <family val="2"/>
    </font>
    <font>
      <b/>
      <sz val="20"/>
      <color rgb="FF2F528F"/>
      <name val="Tahoma"/>
      <family val="2"/>
    </font>
    <font>
      <b/>
      <sz val="20"/>
      <color rgb="FFC00000"/>
      <name val="Tahoma"/>
      <family val="2"/>
    </font>
    <font>
      <sz val="12"/>
      <color rgb="FF870000"/>
      <name val="Arial Black"/>
      <family val="2"/>
    </font>
    <font>
      <sz val="10"/>
      <color rgb="FF870000"/>
      <name val="Arial Narrow"/>
      <family val="2"/>
    </font>
    <font>
      <sz val="9"/>
      <color rgb="FF870000"/>
      <name val="Arial Narrow"/>
      <family val="2"/>
    </font>
    <font>
      <sz val="14"/>
      <color theme="8" tint="-0.499984740745262"/>
      <name val="Tahoma"/>
      <family val="2"/>
    </font>
    <font>
      <sz val="14"/>
      <color rgb="FF9C0006"/>
      <name val="Tahoma"/>
      <family val="2"/>
    </font>
    <font>
      <sz val="14"/>
      <color rgb="FF002060"/>
      <name val="Tahoma"/>
      <family val="2"/>
    </font>
    <font>
      <sz val="14"/>
      <color rgb="FF9C0000"/>
      <name val="Tahoma"/>
      <family val="2"/>
    </font>
    <font>
      <sz val="9"/>
      <color theme="1"/>
      <name val="Arial"/>
      <family val="2"/>
    </font>
    <font>
      <sz val="12"/>
      <color rgb="FF00501E"/>
      <name val="Arial Black"/>
      <family val="2"/>
    </font>
    <font>
      <sz val="9"/>
      <color rgb="FF00501E"/>
      <name val="Arial Narrow"/>
      <family val="2"/>
    </font>
    <font>
      <b/>
      <sz val="14"/>
      <color theme="1"/>
      <name val="Tahoma"/>
      <family val="2"/>
    </font>
    <font>
      <sz val="10.5"/>
      <color rgb="FF000000"/>
      <name val="Tahoma"/>
      <family val="2"/>
    </font>
    <font>
      <sz val="16"/>
      <color theme="1"/>
      <name val="Tahoma"/>
      <family val="2"/>
    </font>
    <font>
      <sz val="10"/>
      <color theme="1"/>
      <name val="Tahoma"/>
      <family val="2"/>
    </font>
    <font>
      <b/>
      <sz val="11"/>
      <color theme="1"/>
      <name val="Arial"/>
      <family val="2"/>
    </font>
    <font>
      <b/>
      <sz val="8"/>
      <color rgb="FF371950"/>
      <name val="Arial Narrow"/>
      <family val="2"/>
    </font>
    <font>
      <b/>
      <sz val="9"/>
      <color theme="1"/>
      <name val="Tahoma"/>
      <family val="2"/>
    </font>
    <font>
      <b/>
      <sz val="8"/>
      <color theme="0"/>
      <name val="Arial Narrow"/>
      <family val="2"/>
    </font>
    <font>
      <sz val="8"/>
      <color theme="0"/>
      <name val="Arial"/>
      <family val="2"/>
    </font>
    <font>
      <b/>
      <sz val="12"/>
      <color theme="1"/>
      <name val="Arial Narrow"/>
      <family val="2"/>
    </font>
    <font>
      <b/>
      <sz val="12"/>
      <color theme="1"/>
      <name val="Tahoma"/>
      <family val="2"/>
    </font>
    <font>
      <b/>
      <sz val="12"/>
      <color rgb="FF0070C0"/>
      <name val="Tahoma"/>
      <family val="2"/>
    </font>
    <font>
      <b/>
      <sz val="12"/>
      <color rgb="FF00B050"/>
      <name val="Tahoma"/>
      <family val="2"/>
    </font>
    <font>
      <b/>
      <sz val="12"/>
      <color rgb="FFFFFF00"/>
      <name val="Tahoma"/>
      <family val="2"/>
    </font>
    <font>
      <b/>
      <sz val="9"/>
      <color rgb="FFC00000"/>
      <name val="Tahoma"/>
      <family val="2"/>
    </font>
    <font>
      <b/>
      <sz val="9"/>
      <color rgb="FF00B050"/>
      <name val="Tahoma"/>
      <family val="2"/>
    </font>
    <font>
      <b/>
      <sz val="12"/>
      <color rgb="FFC00000"/>
      <name val="Tahoma"/>
      <family val="2"/>
    </font>
    <font>
      <b/>
      <sz val="9"/>
      <color rgb="FF0070C0"/>
      <name val="Arial Narrow"/>
      <family val="2"/>
    </font>
    <font>
      <sz val="10"/>
      <color rgb="FF0070C0"/>
      <name val="Arial Narrow"/>
      <family val="2"/>
    </font>
    <font>
      <b/>
      <sz val="10"/>
      <color rgb="FF0070C0"/>
      <name val="Arial Narrow"/>
      <family val="2"/>
    </font>
    <font>
      <b/>
      <sz val="9"/>
      <color rgb="FFC00000"/>
      <name val="Arial Narrow"/>
      <family val="2"/>
    </font>
    <font>
      <b/>
      <sz val="10"/>
      <color rgb="FFC00000"/>
      <name val="Arial Narrow"/>
      <family val="2"/>
    </font>
    <font>
      <b/>
      <sz val="11"/>
      <color rgb="FF002060"/>
      <name val="Tahoma"/>
      <family val="2"/>
    </font>
    <font>
      <b/>
      <sz val="11"/>
      <color rgb="FF730000"/>
      <name val="Tahoma"/>
      <family val="2"/>
    </font>
    <font>
      <b/>
      <sz val="10"/>
      <color rgb="FF00B050"/>
      <name val="Arial Narrow"/>
      <family val="2"/>
    </font>
    <font>
      <b/>
      <sz val="10"/>
      <color rgb="FFFFFF00"/>
      <name val="Arial Narrow"/>
      <family val="2"/>
    </font>
    <font>
      <b/>
      <sz val="22"/>
      <color rgb="FF00501E"/>
      <name val="Tahoma"/>
      <family val="2"/>
    </font>
    <font>
      <sz val="11"/>
      <color rgb="FF000000"/>
      <name val="Arial Narrow"/>
      <family val="2"/>
    </font>
    <font>
      <b/>
      <sz val="36"/>
      <color rgb="FF4B1E64"/>
      <name val="Tahoma"/>
      <family val="2"/>
    </font>
    <font>
      <b/>
      <sz val="24"/>
      <color rgb="FF00501E"/>
      <name val="Tahoma"/>
      <family val="2"/>
    </font>
    <font>
      <b/>
      <sz val="9"/>
      <color theme="1"/>
      <name val="Arial Narrow"/>
      <family val="2"/>
    </font>
    <font>
      <b/>
      <sz val="20"/>
      <color rgb="FF5AFFA0"/>
      <name val="Tahoma"/>
      <family val="2"/>
    </font>
    <font>
      <b/>
      <sz val="18"/>
      <color rgb="FF5AFFA0"/>
      <name val="Tahoma"/>
      <family val="2"/>
    </font>
    <font>
      <sz val="10"/>
      <color theme="1"/>
      <name val="Arial"/>
      <family val="2"/>
    </font>
    <font>
      <b/>
      <sz val="10"/>
      <color theme="1"/>
      <name val="Arial"/>
      <family val="2"/>
    </font>
    <font>
      <i/>
      <sz val="10"/>
      <color theme="1"/>
      <name val="Arial"/>
      <family val="2"/>
    </font>
    <font>
      <sz val="12"/>
      <color rgb="FF0070C0"/>
      <name val="Arial"/>
      <family val="2"/>
    </font>
    <font>
      <sz val="15"/>
      <color rgb="FF0070C0"/>
      <name val="Tahoma"/>
      <family val="2"/>
    </font>
    <font>
      <sz val="9"/>
      <color rgb="FFC00000"/>
      <name val="Arial Narrow"/>
      <family val="2"/>
    </font>
    <font>
      <sz val="15"/>
      <color rgb="FFC00000"/>
      <name val="Tahoma"/>
      <family val="2"/>
    </font>
    <font>
      <sz val="72"/>
      <color rgb="FF0070C0"/>
      <name val="Webdings"/>
      <family val="1"/>
      <charset val="2"/>
    </font>
    <font>
      <sz val="9"/>
      <color rgb="FFFF3C3C"/>
      <name val="Webdings"/>
      <family val="1"/>
      <charset val="2"/>
    </font>
    <font>
      <sz val="72"/>
      <color rgb="FFFF3C3C"/>
      <name val="Webdings"/>
      <family val="1"/>
      <charset val="2"/>
    </font>
    <font>
      <sz val="12"/>
      <color theme="9" tint="-0.499984740745262"/>
      <name val="Tahoma"/>
      <family val="2"/>
    </font>
    <font>
      <sz val="14"/>
      <color theme="1"/>
      <name val="Arial"/>
      <family val="2"/>
    </font>
    <font>
      <sz val="14"/>
      <color rgb="FF0070C0"/>
      <name val="Tahoma"/>
      <family val="2"/>
    </font>
    <font>
      <sz val="14"/>
      <color rgb="FFC00000"/>
      <name val="Tahoma"/>
      <family val="2"/>
    </font>
    <font>
      <sz val="11"/>
      <color theme="9" tint="-0.499984740745262"/>
      <name val="Tahoma"/>
      <family val="2"/>
    </font>
    <font>
      <sz val="9"/>
      <color theme="1"/>
      <name val="Calibri"/>
      <family val="2"/>
    </font>
    <font>
      <sz val="11"/>
      <color rgb="FF002060"/>
      <name val="Tahoma"/>
      <family val="2"/>
    </font>
    <font>
      <sz val="11"/>
      <color rgb="FF500000"/>
      <name val="Tahoma"/>
      <family val="2"/>
    </font>
    <font>
      <sz val="14"/>
      <color theme="0"/>
      <name val="Wingdings 3"/>
      <family val="1"/>
      <charset val="2"/>
    </font>
    <font>
      <b/>
      <sz val="20"/>
      <color rgb="FFC8FFE1"/>
      <name val="Tahoma"/>
      <family val="2"/>
    </font>
    <font>
      <sz val="11"/>
      <color theme="0"/>
      <name val="Wingdings 3"/>
      <family val="1"/>
      <charset val="2"/>
    </font>
    <font>
      <sz val="14"/>
      <color theme="1"/>
      <name val="Tahoma"/>
      <family val="2"/>
    </font>
    <font>
      <sz val="11"/>
      <color rgb="FF000000"/>
      <name val="Tahoma"/>
      <family val="2"/>
    </font>
    <font>
      <b/>
      <sz val="14"/>
      <color rgb="FF009641"/>
      <name val="Tahoma"/>
      <family val="2"/>
    </font>
    <font>
      <b/>
      <sz val="14"/>
      <color rgb="FF7030A0"/>
      <name val="Tahoma"/>
      <family val="2"/>
    </font>
    <font>
      <b/>
      <sz val="20"/>
      <color theme="9" tint="-0.499984740745262"/>
      <name val="Tahoma"/>
      <family val="2"/>
    </font>
    <font>
      <sz val="14"/>
      <color theme="10"/>
      <name val="Tahoma"/>
      <family val="2"/>
    </font>
    <font>
      <sz val="14"/>
      <color rgb="FFB905FF"/>
      <name val="Wingdings 3"/>
      <family val="1"/>
      <charset val="2"/>
    </font>
    <font>
      <b/>
      <sz val="20"/>
      <color rgb="FF1E5A28"/>
      <name val="Tahoma"/>
      <family val="2"/>
    </font>
    <font>
      <b/>
      <sz val="13"/>
      <color rgb="FF4B2364"/>
      <name val="Tahoma"/>
      <family val="2"/>
    </font>
    <font>
      <i/>
      <sz val="12"/>
      <color theme="1"/>
      <name val="Tahoma"/>
      <family val="2"/>
    </font>
    <font>
      <b/>
      <sz val="12"/>
      <color rgb="FF009641"/>
      <name val="Tahoma"/>
      <family val="2"/>
    </font>
    <font>
      <i/>
      <sz val="12"/>
      <color rgb="FF009641"/>
      <name val="Tahoma"/>
      <family val="2"/>
    </font>
    <font>
      <sz val="12"/>
      <color rgb="FF009641"/>
      <name val="Tahoma"/>
      <family val="2"/>
    </font>
    <font>
      <sz val="9"/>
      <color rgb="FF009641"/>
      <name val="Tahoma"/>
      <family val="2"/>
    </font>
    <font>
      <sz val="15"/>
      <color rgb="FFC8FFE1"/>
      <name val="Arial Black"/>
      <family val="2"/>
    </font>
    <font>
      <sz val="15"/>
      <color rgb="FFA0FFCD"/>
      <name val="Arial Black"/>
      <family val="2"/>
    </font>
    <font>
      <sz val="15"/>
      <color rgb="FFE1C8FF"/>
      <name val="Arial Black"/>
      <family val="2"/>
    </font>
    <font>
      <b/>
      <sz val="12"/>
      <color indexed="81"/>
      <name val="Tahoma"/>
      <family val="2"/>
    </font>
    <font>
      <sz val="9"/>
      <color indexed="81"/>
      <name val="Tahoma"/>
      <family val="2"/>
    </font>
    <font>
      <sz val="11"/>
      <color indexed="81"/>
      <name val="Tahoma"/>
      <family val="2"/>
    </font>
    <font>
      <sz val="9"/>
      <color indexed="20"/>
      <name val="Tahoma"/>
      <family val="2"/>
    </font>
  </fonts>
  <fills count="41">
    <fill>
      <patternFill patternType="none"/>
    </fill>
    <fill>
      <patternFill patternType="gray125"/>
    </fill>
    <fill>
      <patternFill patternType="solid">
        <fgColor rgb="FFFFC7CE"/>
      </patternFill>
    </fill>
    <fill>
      <patternFill patternType="solid">
        <fgColor rgb="FF3C1E5A"/>
        <bgColor indexed="64"/>
      </patternFill>
    </fill>
    <fill>
      <patternFill patternType="solid">
        <fgColor theme="0"/>
        <bgColor indexed="64"/>
      </patternFill>
    </fill>
    <fill>
      <patternFill patternType="solid">
        <fgColor rgb="FFE1C8FF"/>
        <bgColor indexed="64"/>
      </patternFill>
    </fill>
    <fill>
      <patternFill patternType="solid">
        <fgColor rgb="FFEBDCFF"/>
        <bgColor indexed="64"/>
      </patternFill>
    </fill>
    <fill>
      <patternFill patternType="solid">
        <fgColor rgb="FF004623"/>
        <bgColor indexed="64"/>
      </patternFill>
    </fill>
    <fill>
      <patternFill patternType="solid">
        <fgColor rgb="FFF0F5EB"/>
        <bgColor indexed="64"/>
      </patternFill>
    </fill>
    <fill>
      <patternFill patternType="solid">
        <fgColor rgb="FFF0CDFF"/>
        <bgColor indexed="64"/>
      </patternFill>
    </fill>
    <fill>
      <patternFill patternType="solid">
        <fgColor rgb="FFD2FFE6"/>
        <bgColor indexed="64"/>
      </patternFill>
    </fill>
    <fill>
      <patternFill patternType="solid">
        <fgColor rgb="FFC896FF"/>
        <bgColor indexed="64"/>
      </patternFill>
    </fill>
    <fill>
      <patternFill patternType="solid">
        <fgColor rgb="FFE0C1FF"/>
        <bgColor indexed="64"/>
      </patternFill>
    </fill>
    <fill>
      <patternFill patternType="solid">
        <fgColor rgb="FFD7B9FF"/>
        <bgColor indexed="64"/>
      </patternFill>
    </fill>
    <fill>
      <patternFill patternType="solid">
        <fgColor rgb="FF00501E"/>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CCCC"/>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A0FF64"/>
        <bgColor indexed="64"/>
      </patternFill>
    </fill>
    <fill>
      <patternFill patternType="solid">
        <fgColor rgb="FF7030A0"/>
        <bgColor indexed="64"/>
      </patternFill>
    </fill>
    <fill>
      <patternFill patternType="solid">
        <fgColor rgb="FF5A1E7D"/>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5AFFA0"/>
        <bgColor indexed="64"/>
      </patternFill>
    </fill>
    <fill>
      <patternFill patternType="solid">
        <fgColor rgb="FF870000"/>
        <bgColor indexed="64"/>
      </patternFill>
    </fill>
    <fill>
      <patternFill patternType="solid">
        <fgColor rgb="FF0070C0"/>
        <bgColor indexed="64"/>
      </patternFill>
    </fill>
    <fill>
      <patternFill patternType="solid">
        <fgColor rgb="FFC00000"/>
        <bgColor indexed="64"/>
      </patternFill>
    </fill>
    <fill>
      <patternFill patternType="solid">
        <fgColor rgb="FFA0FFC8"/>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D7DC"/>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ABEB4"/>
        <bgColor indexed="64"/>
      </patternFill>
    </fill>
    <fill>
      <patternFill patternType="solid">
        <fgColor rgb="FFFF9999"/>
        <bgColor indexed="64"/>
      </patternFill>
    </fill>
    <fill>
      <patternFill patternType="solid">
        <fgColor theme="3" tint="0.79998168889431442"/>
        <bgColor indexed="64"/>
      </patternFill>
    </fill>
    <fill>
      <patternFill patternType="solid">
        <fgColor rgb="FF002060"/>
        <bgColor indexed="64"/>
      </patternFill>
    </fill>
    <fill>
      <patternFill patternType="solid">
        <fgColor rgb="FF009641"/>
        <bgColor indexed="64"/>
      </patternFill>
    </fill>
    <fill>
      <patternFill patternType="solid">
        <fgColor rgb="FFA0FFCD"/>
        <bgColor indexed="64"/>
      </patternFill>
    </fill>
  </fills>
  <borders count="167">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dashed">
        <color rgb="FFEBDCFF"/>
      </left>
      <right/>
      <top style="dashed">
        <color rgb="FFEBDCFF"/>
      </top>
      <bottom/>
      <diagonal/>
    </border>
    <border>
      <left/>
      <right/>
      <top style="dashed">
        <color rgb="FFEBDCFF"/>
      </top>
      <bottom/>
      <diagonal/>
    </border>
    <border>
      <left/>
      <right style="dashed">
        <color rgb="FFEBDCFF"/>
      </right>
      <top style="dashed">
        <color rgb="FFEBDCFF"/>
      </top>
      <bottom/>
      <diagonal/>
    </border>
    <border>
      <left style="dashed">
        <color rgb="FFEBDCFF"/>
      </left>
      <right/>
      <top/>
      <bottom style="dashed">
        <color rgb="FFEBDCFF"/>
      </bottom>
      <diagonal/>
    </border>
    <border>
      <left/>
      <right/>
      <top/>
      <bottom style="dashed">
        <color rgb="FFEBDCFF"/>
      </bottom>
      <diagonal/>
    </border>
    <border>
      <left/>
      <right style="dashed">
        <color rgb="FFEBDCFF"/>
      </right>
      <top/>
      <bottom style="dashed">
        <color rgb="FFEBDCFF"/>
      </bottom>
      <diagonal/>
    </border>
    <border>
      <left/>
      <right/>
      <top/>
      <bottom style="dashed">
        <color rgb="FFE1C8FF"/>
      </bottom>
      <diagonal/>
    </border>
    <border>
      <left/>
      <right style="dashed">
        <color rgb="FFEBDCFF"/>
      </right>
      <top/>
      <bottom/>
      <diagonal/>
    </border>
    <border>
      <left style="dashed">
        <color rgb="FFEBDCFF"/>
      </left>
      <right/>
      <top/>
      <bottom/>
      <diagonal/>
    </border>
    <border>
      <left style="dashed">
        <color rgb="FFEBDCFF"/>
      </left>
      <right/>
      <top style="dashed">
        <color rgb="FFEBDCFF"/>
      </top>
      <bottom style="dashed">
        <color rgb="FFEBDCFF"/>
      </bottom>
      <diagonal/>
    </border>
    <border>
      <left/>
      <right/>
      <top style="dashed">
        <color rgb="FFEBDCFF"/>
      </top>
      <bottom style="dashed">
        <color rgb="FFEBDCFF"/>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auto="1"/>
      </bottom>
      <diagonal/>
    </border>
    <border>
      <left/>
      <right style="thick">
        <color indexed="64"/>
      </right>
      <top/>
      <bottom style="thick">
        <color indexed="64"/>
      </bottom>
      <diagonal/>
    </border>
    <border>
      <left/>
      <right style="thin">
        <color indexed="64"/>
      </right>
      <top style="thin">
        <color rgb="FF00B050"/>
      </top>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0CDFF"/>
      </left>
      <right/>
      <top style="thick">
        <color rgb="FFF0CDFF"/>
      </top>
      <bottom/>
      <diagonal/>
    </border>
    <border>
      <left/>
      <right/>
      <top style="thick">
        <color rgb="FFF0CDFF"/>
      </top>
      <bottom/>
      <diagonal/>
    </border>
    <border>
      <left/>
      <right style="thick">
        <color rgb="FFF0CDFF"/>
      </right>
      <top style="thick">
        <color rgb="FFF0CDFF"/>
      </top>
      <bottom/>
      <diagonal/>
    </border>
    <border>
      <left style="thick">
        <color rgb="FFF0CDFF"/>
      </left>
      <right/>
      <top/>
      <bottom style="thick">
        <color rgb="FFF0CDFF"/>
      </bottom>
      <diagonal/>
    </border>
    <border>
      <left/>
      <right/>
      <top/>
      <bottom style="thick">
        <color rgb="FFF0CDFF"/>
      </bottom>
      <diagonal/>
    </border>
    <border>
      <left/>
      <right style="thick">
        <color rgb="FFF0CDFF"/>
      </right>
      <top/>
      <bottom style="thick">
        <color rgb="FFF0CD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0070C0"/>
      </left>
      <right/>
      <top/>
      <bottom/>
      <diagonal/>
    </border>
    <border>
      <left/>
      <right style="medium">
        <color rgb="FF0070C0"/>
      </right>
      <top/>
      <bottom/>
      <diagonal/>
    </border>
    <border>
      <left style="medium">
        <color rgb="FFC00000"/>
      </left>
      <right/>
      <top/>
      <bottom/>
      <diagonal/>
    </border>
    <border>
      <left/>
      <right style="medium">
        <color rgb="FFC0000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auto="1"/>
      </left>
      <right style="thin">
        <color auto="1"/>
      </right>
      <top style="thin">
        <color auto="1"/>
      </top>
      <bottom style="thin">
        <color auto="1"/>
      </bottom>
      <diagonal/>
    </border>
    <border>
      <left style="thick">
        <color rgb="FFF5D2FF"/>
      </left>
      <right/>
      <top style="thick">
        <color rgb="FFF5D2FF"/>
      </top>
      <bottom/>
      <diagonal/>
    </border>
    <border>
      <left/>
      <right/>
      <top style="thick">
        <color rgb="FFF5D2FF"/>
      </top>
      <bottom/>
      <diagonal/>
    </border>
    <border>
      <left/>
      <right style="thick">
        <color rgb="FFF5D2FF"/>
      </right>
      <top style="thick">
        <color rgb="FFF5D2FF"/>
      </top>
      <bottom/>
      <diagonal/>
    </border>
    <border>
      <left style="thick">
        <color rgb="FFF5D2FF"/>
      </left>
      <right/>
      <top/>
      <bottom/>
      <diagonal/>
    </border>
    <border>
      <left/>
      <right style="thick">
        <color rgb="FFF5D2FF"/>
      </right>
      <top/>
      <bottom/>
      <diagonal/>
    </border>
    <border>
      <left style="thick">
        <color rgb="FFF5D2FF"/>
      </left>
      <right/>
      <top/>
      <bottom style="thick">
        <color rgb="FFF5D2FF"/>
      </bottom>
      <diagonal/>
    </border>
    <border>
      <left/>
      <right/>
      <top/>
      <bottom style="thick">
        <color rgb="FFF5D2FF"/>
      </bottom>
      <diagonal/>
    </border>
    <border>
      <left/>
      <right style="thick">
        <color rgb="FFF5D2FF"/>
      </right>
      <top/>
      <bottom style="thick">
        <color rgb="FFF5D2FF"/>
      </bottom>
      <diagonal/>
    </border>
    <border>
      <left/>
      <right style="thin">
        <color indexed="64"/>
      </right>
      <top/>
      <bottom/>
      <diagonal/>
    </border>
    <border>
      <left style="thick">
        <color rgb="FF371950"/>
      </left>
      <right/>
      <top style="thick">
        <color rgb="FF371950"/>
      </top>
      <bottom style="thick">
        <color rgb="FF371950"/>
      </bottom>
      <diagonal/>
    </border>
    <border>
      <left/>
      <right/>
      <top style="thick">
        <color rgb="FF371950"/>
      </top>
      <bottom style="thick">
        <color rgb="FF371950"/>
      </bottom>
      <diagonal/>
    </border>
    <border>
      <left/>
      <right style="thick">
        <color rgb="FF371950"/>
      </right>
      <top style="thick">
        <color rgb="FF371950"/>
      </top>
      <bottom style="thick">
        <color rgb="FF371950"/>
      </bottom>
      <diagonal/>
    </border>
    <border>
      <left style="thick">
        <color rgb="FFD2FFE6"/>
      </left>
      <right/>
      <top style="thick">
        <color rgb="FFD2FFE6"/>
      </top>
      <bottom/>
      <diagonal/>
    </border>
    <border>
      <left/>
      <right/>
      <top style="thick">
        <color rgb="FFD2FFE6"/>
      </top>
      <bottom/>
      <diagonal/>
    </border>
    <border>
      <left/>
      <right style="thick">
        <color rgb="FFD2FFE6"/>
      </right>
      <top style="thick">
        <color rgb="FFD2FFE6"/>
      </top>
      <bottom/>
      <diagonal/>
    </border>
    <border>
      <left style="thick">
        <color rgb="FFD2FFE6"/>
      </left>
      <right/>
      <top/>
      <bottom style="thick">
        <color rgb="FFD2FFE6"/>
      </bottom>
      <diagonal/>
    </border>
    <border>
      <left/>
      <right/>
      <top/>
      <bottom style="thick">
        <color rgb="FFD2FFE6"/>
      </bottom>
      <diagonal/>
    </border>
    <border>
      <left/>
      <right style="thick">
        <color rgb="FFD2FFE6"/>
      </right>
      <top/>
      <bottom style="thick">
        <color rgb="FFD2FFE6"/>
      </bottom>
      <diagonal/>
    </border>
    <border>
      <left style="medium">
        <color theme="8" tint="0.39994506668294322"/>
      </left>
      <right style="double">
        <color rgb="FFF0CDFF"/>
      </right>
      <top style="medium">
        <color theme="8" tint="0.39994506668294322"/>
      </top>
      <bottom/>
      <diagonal/>
    </border>
    <border>
      <left style="double">
        <color rgb="FFF0CDFF"/>
      </left>
      <right style="double">
        <color rgb="FFF0CDFF"/>
      </right>
      <top style="medium">
        <color theme="8" tint="0.39994506668294322"/>
      </top>
      <bottom/>
      <diagonal/>
    </border>
    <border>
      <left style="double">
        <color rgb="FFF0CDFF"/>
      </left>
      <right style="double">
        <color rgb="FFF0CDFF"/>
      </right>
      <top style="medium">
        <color rgb="FFFF0000"/>
      </top>
      <bottom/>
      <diagonal/>
    </border>
    <border>
      <left style="double">
        <color rgb="FFF0CDFF"/>
      </left>
      <right style="medium">
        <color rgb="FFFF0000"/>
      </right>
      <top style="medium">
        <color rgb="FFFF0000"/>
      </top>
      <bottom/>
      <diagonal/>
    </border>
    <border>
      <left style="medium">
        <color theme="8" tint="0.39994506668294322"/>
      </left>
      <right style="double">
        <color rgb="FFF0CDFF"/>
      </right>
      <top/>
      <bottom/>
      <diagonal/>
    </border>
    <border>
      <left style="double">
        <color rgb="FFF0CDFF"/>
      </left>
      <right style="double">
        <color rgb="FFF0CDFF"/>
      </right>
      <top/>
      <bottom/>
      <diagonal/>
    </border>
    <border>
      <left style="double">
        <color rgb="FFF0CDFF"/>
      </left>
      <right style="medium">
        <color rgb="FFFF0000"/>
      </right>
      <top/>
      <bottom/>
      <diagonal/>
    </border>
    <border>
      <left style="medium">
        <color theme="8" tint="0.39994506668294322"/>
      </left>
      <right style="double">
        <color rgb="FFF0CDFF"/>
      </right>
      <top/>
      <bottom style="medium">
        <color theme="8" tint="0.39994506668294322"/>
      </bottom>
      <diagonal/>
    </border>
    <border>
      <left style="double">
        <color rgb="FFF0CDFF"/>
      </left>
      <right style="double">
        <color rgb="FFF0CDFF"/>
      </right>
      <top/>
      <bottom style="medium">
        <color theme="8" tint="0.39994506668294322"/>
      </bottom>
      <diagonal/>
    </border>
    <border>
      <left style="double">
        <color rgb="FFF0CDFF"/>
      </left>
      <right style="double">
        <color rgb="FFF0CDFF"/>
      </right>
      <top/>
      <bottom style="medium">
        <color rgb="FFFF0000"/>
      </bottom>
      <diagonal/>
    </border>
    <border>
      <left style="double">
        <color rgb="FFF0CDFF"/>
      </left>
      <right style="medium">
        <color rgb="FFFF0000"/>
      </right>
      <top/>
      <bottom style="medium">
        <color rgb="FFFF0000"/>
      </bottom>
      <diagonal/>
    </border>
    <border>
      <left style="medium">
        <color theme="8" tint="0.39994506668294322"/>
      </left>
      <right style="double">
        <color rgb="FFF0CDFF"/>
      </right>
      <top/>
      <bottom style="medium">
        <color theme="8" tint="0.39991454817346722"/>
      </bottom>
      <diagonal/>
    </border>
    <border>
      <left style="double">
        <color rgb="FFF0CDFF"/>
      </left>
      <right style="double">
        <color rgb="FFF0CDFF"/>
      </right>
      <top/>
      <bottom style="medium">
        <color theme="8" tint="0.39991454817346722"/>
      </bottom>
      <diagonal/>
    </border>
    <border>
      <left style="medium">
        <color theme="8" tint="0.39994506668294322"/>
      </left>
      <right/>
      <top style="medium">
        <color theme="8" tint="0.39994506668294322"/>
      </top>
      <bottom/>
      <diagonal/>
    </border>
    <border>
      <left/>
      <right/>
      <top style="medium">
        <color theme="8" tint="0.39994506668294322"/>
      </top>
      <bottom/>
      <diagonal/>
    </border>
    <border>
      <left/>
      <right style="double">
        <color rgb="FFF0CDFF"/>
      </right>
      <top style="medium">
        <color theme="8" tint="0.39994506668294322"/>
      </top>
      <bottom/>
      <diagonal/>
    </border>
    <border>
      <left style="medium">
        <color theme="8" tint="0.39994506668294322"/>
      </left>
      <right/>
      <top/>
      <bottom/>
      <diagonal/>
    </border>
    <border>
      <left/>
      <right style="double">
        <color rgb="FFF0CDFF"/>
      </right>
      <top/>
      <bottom/>
      <diagonal/>
    </border>
    <border>
      <left style="medium">
        <color theme="8" tint="0.39994506668294322"/>
      </left>
      <right/>
      <top/>
      <bottom style="medium">
        <color theme="8" tint="0.39994506668294322"/>
      </bottom>
      <diagonal/>
    </border>
    <border>
      <left/>
      <right/>
      <top/>
      <bottom style="medium">
        <color theme="8" tint="0.39994506668294322"/>
      </bottom>
      <diagonal/>
    </border>
    <border>
      <left/>
      <right style="double">
        <color rgb="FFF0CDFF"/>
      </right>
      <top/>
      <bottom style="medium">
        <color theme="8" tint="0.39994506668294322"/>
      </bottom>
      <diagonal/>
    </border>
    <border>
      <left style="double">
        <color rgb="FFF0CDFF"/>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double">
        <color rgb="FFF0CDFF"/>
      </left>
      <right/>
      <top/>
      <bottom/>
      <diagonal/>
    </border>
    <border>
      <left/>
      <right style="medium">
        <color rgb="FFFF0000"/>
      </right>
      <top/>
      <bottom/>
      <diagonal/>
    </border>
    <border>
      <left style="double">
        <color rgb="FFF0CDFF"/>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0" tint="-0.34998626667073579"/>
      </right>
      <top style="thick">
        <color indexed="64"/>
      </top>
      <bottom/>
      <diagonal/>
    </border>
    <border>
      <left style="medium">
        <color theme="0" tint="-0.34998626667073579"/>
      </left>
      <right/>
      <top style="thick">
        <color indexed="64"/>
      </top>
      <bottom/>
      <diagonal/>
    </border>
    <border>
      <left style="thick">
        <color indexed="64"/>
      </left>
      <right/>
      <top/>
      <bottom/>
      <diagonal/>
    </border>
    <border>
      <left/>
      <right style="medium">
        <color theme="0" tint="-0.34998626667073579"/>
      </right>
      <top/>
      <bottom/>
      <diagonal/>
    </border>
    <border>
      <left style="medium">
        <color theme="0" tint="-0.34998626667073579"/>
      </left>
      <right/>
      <top/>
      <bottom/>
      <diagonal/>
    </border>
    <border>
      <left/>
      <right style="thick">
        <color auto="1"/>
      </right>
      <top/>
      <bottom/>
      <diagonal/>
    </border>
    <border>
      <left style="thick">
        <color indexed="64"/>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style="thick">
        <color indexed="64"/>
      </right>
      <top/>
      <bottom style="medium">
        <color theme="0" tint="-0.34998626667073579"/>
      </bottom>
      <diagonal/>
    </border>
    <border>
      <left style="thick">
        <color indexed="64"/>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
      <left/>
      <right style="thick">
        <color indexed="64"/>
      </right>
      <top style="medium">
        <color theme="0" tint="-0.34998626667073579"/>
      </top>
      <bottom/>
      <diagonal/>
    </border>
    <border>
      <left/>
      <right style="medium">
        <color theme="0" tint="-0.34998626667073579"/>
      </right>
      <top/>
      <bottom style="thick">
        <color indexed="64"/>
      </bottom>
      <diagonal/>
    </border>
    <border>
      <left style="medium">
        <color theme="0" tint="-0.34998626667073579"/>
      </left>
      <right/>
      <top/>
      <bottom style="thick">
        <color indexed="64"/>
      </bottom>
      <diagonal/>
    </border>
    <border>
      <left/>
      <right/>
      <top/>
      <bottom style="double">
        <color rgb="FF00B0F0"/>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diagonal/>
    </border>
    <border>
      <left/>
      <right style="double">
        <color rgb="FF00B0F0"/>
      </right>
      <top/>
      <bottom/>
      <diagonal/>
    </border>
    <border>
      <left style="double">
        <color rgb="FF00B0F0"/>
      </left>
      <right/>
      <top/>
      <bottom style="double">
        <color rgb="FF00B0F0"/>
      </bottom>
      <diagonal/>
    </border>
    <border>
      <left/>
      <right style="double">
        <color rgb="FF00B0F0"/>
      </right>
      <top/>
      <bottom style="double">
        <color rgb="FF00B0F0"/>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thick">
        <color rgb="FF5AFFA0"/>
      </left>
      <right/>
      <top style="thick">
        <color rgb="FF5AFFA0"/>
      </top>
      <bottom style="thick">
        <color rgb="FF5AFFA0"/>
      </bottom>
      <diagonal/>
    </border>
    <border>
      <left/>
      <right/>
      <top style="thick">
        <color rgb="FF5AFFA0"/>
      </top>
      <bottom style="thick">
        <color rgb="FF5AFFA0"/>
      </bottom>
      <diagonal/>
    </border>
    <border>
      <left/>
      <right style="thick">
        <color rgb="FF5AFFA0"/>
      </right>
      <top style="thick">
        <color rgb="FF5AFFA0"/>
      </top>
      <bottom style="thick">
        <color rgb="FF5AFFA0"/>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38" fillId="0" borderId="0"/>
  </cellStyleXfs>
  <cellXfs count="721">
    <xf numFmtId="0" fontId="0" fillId="0" borderId="0" xfId="0"/>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0" xfId="0" applyFont="1" applyFill="1"/>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 xfId="0" applyFont="1" applyFill="1" applyBorder="1" applyAlignment="1">
      <alignment horizontal="center" vertical="center" wrapText="1"/>
    </xf>
    <xf numFmtId="0" fontId="7" fillId="5" borderId="4" xfId="0" applyFont="1" applyFill="1" applyBorder="1" applyAlignment="1">
      <alignment horizontal="center" vertical="center"/>
    </xf>
    <xf numFmtId="0" fontId="5" fillId="5" borderId="0" xfId="0" applyFont="1" applyFill="1"/>
    <xf numFmtId="0" fontId="8" fillId="5" borderId="0" xfId="0" applyFont="1" applyFill="1"/>
    <xf numFmtId="0" fontId="7" fillId="5" borderId="5" xfId="0" applyFont="1" applyFill="1" applyBorder="1" applyAlignment="1">
      <alignment horizontal="center" vertical="center"/>
    </xf>
    <xf numFmtId="0" fontId="9" fillId="5" borderId="6" xfId="0" applyFont="1" applyFill="1" applyBorder="1" applyAlignment="1">
      <alignment horizontal="left"/>
    </xf>
    <xf numFmtId="0" fontId="9" fillId="5" borderId="7" xfId="0" applyFont="1" applyFill="1" applyBorder="1" applyAlignment="1">
      <alignment horizontal="left"/>
    </xf>
    <xf numFmtId="0" fontId="10" fillId="5" borderId="7" xfId="0" applyFont="1" applyFill="1" applyBorder="1" applyAlignment="1">
      <alignment horizontal="left" vertical="center"/>
    </xf>
    <xf numFmtId="0" fontId="11" fillId="5" borderId="7" xfId="0" applyFont="1" applyFill="1" applyBorder="1" applyAlignment="1">
      <alignment vertical="center" shrinkToFit="1"/>
    </xf>
    <xf numFmtId="0" fontId="10" fillId="5" borderId="8" xfId="0" applyFont="1" applyFill="1" applyBorder="1"/>
    <xf numFmtId="0" fontId="5" fillId="5" borderId="9" xfId="0" applyFont="1" applyFill="1" applyBorder="1"/>
    <xf numFmtId="0" fontId="10" fillId="5" borderId="10" xfId="0" applyFont="1" applyFill="1" applyBorder="1" applyAlignment="1">
      <alignment horizontal="left" indent="1"/>
    </xf>
    <xf numFmtId="0" fontId="5" fillId="5" borderId="10" xfId="0" applyFont="1" applyFill="1" applyBorder="1"/>
    <xf numFmtId="0" fontId="10" fillId="6" borderId="10" xfId="0" applyFont="1" applyFill="1" applyBorder="1" applyAlignment="1">
      <alignment horizontal="left" vertical="center"/>
    </xf>
    <xf numFmtId="0" fontId="11" fillId="6" borderId="0" xfId="0" applyFont="1" applyFill="1" applyAlignment="1">
      <alignment vertical="center" shrinkToFit="1"/>
    </xf>
    <xf numFmtId="0" fontId="10" fillId="6" borderId="11" xfId="0" applyFont="1" applyFill="1" applyBorder="1"/>
    <xf numFmtId="0" fontId="10" fillId="6" borderId="12" xfId="0" applyFont="1" applyFill="1" applyBorder="1" applyAlignment="1">
      <alignment horizontal="left" vertical="center"/>
    </xf>
    <xf numFmtId="0" fontId="11" fillId="6" borderId="12" xfId="0" applyFont="1" applyFill="1" applyBorder="1" applyAlignment="1">
      <alignment vertical="center" shrinkToFit="1"/>
    </xf>
    <xf numFmtId="0" fontId="10" fillId="6" borderId="13" xfId="0" applyFont="1" applyFill="1" applyBorder="1"/>
    <xf numFmtId="0" fontId="10" fillId="5" borderId="0" xfId="0" applyFont="1" applyFill="1" applyAlignment="1">
      <alignment horizontal="left" vertical="center"/>
    </xf>
    <xf numFmtId="0" fontId="11" fillId="5" borderId="0" xfId="0" applyFont="1" applyFill="1" applyAlignment="1">
      <alignment vertical="center" shrinkToFit="1"/>
    </xf>
    <xf numFmtId="0" fontId="5" fillId="5" borderId="14" xfId="0" applyFont="1" applyFill="1" applyBorder="1"/>
    <xf numFmtId="0" fontId="10" fillId="5" borderId="0" xfId="0" applyFont="1" applyFill="1" applyAlignment="1">
      <alignment horizontal="left" indent="1"/>
    </xf>
    <xf numFmtId="0" fontId="10" fillId="6" borderId="0" xfId="0" applyFont="1" applyFill="1" applyAlignment="1">
      <alignment horizontal="left" vertical="center"/>
    </xf>
    <xf numFmtId="0" fontId="10" fillId="5" borderId="13" xfId="0" applyFont="1" applyFill="1" applyBorder="1"/>
    <xf numFmtId="0" fontId="11" fillId="6" borderId="10" xfId="0" applyFont="1" applyFill="1" applyBorder="1" applyAlignment="1">
      <alignment vertical="center" shrinkToFit="1"/>
    </xf>
    <xf numFmtId="0" fontId="10" fillId="5" borderId="10" xfId="0" applyFont="1" applyFill="1" applyBorder="1" applyAlignment="1">
      <alignment horizontal="left" vertical="center"/>
    </xf>
    <xf numFmtId="0" fontId="10" fillId="5" borderId="11" xfId="0" applyFont="1" applyFill="1" applyBorder="1"/>
    <xf numFmtId="0" fontId="11" fillId="6" borderId="7" xfId="0" applyFont="1" applyFill="1" applyBorder="1" applyAlignment="1">
      <alignment vertical="center" shrinkToFit="1"/>
    </xf>
    <xf numFmtId="0" fontId="9" fillId="5" borderId="15" xfId="0" applyFont="1" applyFill="1" applyBorder="1" applyAlignment="1">
      <alignment horizontal="left"/>
    </xf>
    <xf numFmtId="0" fontId="9" fillId="5" borderId="16" xfId="0" applyFont="1" applyFill="1" applyBorder="1" applyAlignment="1">
      <alignment horizontal="left"/>
    </xf>
    <xf numFmtId="0" fontId="7" fillId="5" borderId="17" xfId="0" applyFont="1" applyFill="1" applyBorder="1" applyAlignment="1">
      <alignment horizontal="center" vertical="center"/>
    </xf>
    <xf numFmtId="0" fontId="5" fillId="5" borderId="18" xfId="0" applyFont="1" applyFill="1" applyBorder="1"/>
    <xf numFmtId="0" fontId="8" fillId="5" borderId="18" xfId="0" applyFont="1" applyFill="1" applyBorder="1"/>
    <xf numFmtId="0" fontId="7" fillId="5" borderId="19" xfId="0" applyFont="1" applyFill="1" applyBorder="1" applyAlignment="1">
      <alignment horizontal="center" vertical="center"/>
    </xf>
    <xf numFmtId="0" fontId="15" fillId="3" borderId="1" xfId="0" applyFont="1" applyFill="1" applyBorder="1" applyAlignment="1">
      <alignment horizontal="center" vertical="top"/>
    </xf>
    <xf numFmtId="0" fontId="15" fillId="3" borderId="2" xfId="0" applyFont="1" applyFill="1" applyBorder="1" applyAlignment="1">
      <alignment horizontal="center" vertical="top"/>
    </xf>
    <xf numFmtId="0" fontId="15" fillId="3" borderId="3" xfId="0" applyFont="1" applyFill="1" applyBorder="1" applyAlignment="1">
      <alignment horizontal="center" vertical="top"/>
    </xf>
    <xf numFmtId="0" fontId="15" fillId="3" borderId="4" xfId="0" applyFont="1" applyFill="1" applyBorder="1" applyAlignment="1">
      <alignment horizontal="center" vertical="top"/>
    </xf>
    <xf numFmtId="0" fontId="15" fillId="3" borderId="0" xfId="0" applyFont="1" applyFill="1" applyAlignment="1">
      <alignment horizontal="center" vertical="top"/>
    </xf>
    <xf numFmtId="0" fontId="15" fillId="3" borderId="5" xfId="0" applyFont="1" applyFill="1" applyBorder="1" applyAlignment="1">
      <alignment horizontal="center" vertical="top"/>
    </xf>
    <xf numFmtId="0" fontId="16" fillId="3" borderId="4"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5" xfId="0" applyFont="1" applyFill="1" applyBorder="1" applyAlignment="1">
      <alignment horizontal="center" vertical="top" wrapText="1"/>
    </xf>
    <xf numFmtId="0" fontId="17" fillId="3" borderId="4" xfId="0" applyFont="1" applyFill="1" applyBorder="1" applyAlignment="1">
      <alignment horizontal="center" vertical="center" wrapText="1"/>
    </xf>
    <xf numFmtId="0" fontId="6" fillId="7" borderId="0" xfId="0" applyFont="1" applyFill="1" applyAlignment="1">
      <alignment vertical="center" wrapText="1"/>
    </xf>
    <xf numFmtId="0" fontId="18" fillId="7" borderId="0" xfId="0" applyFont="1" applyFill="1" applyAlignment="1">
      <alignment vertical="center" wrapText="1"/>
    </xf>
    <xf numFmtId="0" fontId="17" fillId="3" borderId="5" xfId="0" applyFont="1" applyFill="1" applyBorder="1" applyAlignment="1">
      <alignment horizontal="center" vertical="center" wrapText="1"/>
    </xf>
    <xf numFmtId="0" fontId="6" fillId="7" borderId="0" xfId="0" applyFont="1" applyFill="1" applyAlignment="1">
      <alignment horizontal="center" vertical="center" wrapText="1"/>
    </xf>
    <xf numFmtId="0" fontId="6" fillId="3" borderId="0" xfId="0" applyFont="1" applyFill="1" applyAlignment="1">
      <alignment vertical="center" wrapText="1"/>
    </xf>
    <xf numFmtId="0" fontId="18" fillId="3" borderId="0" xfId="0" applyFont="1" applyFill="1" applyAlignment="1">
      <alignment vertical="center" wrapText="1"/>
    </xf>
    <xf numFmtId="0" fontId="7" fillId="8" borderId="4" xfId="0" applyFont="1" applyFill="1" applyBorder="1" applyAlignment="1">
      <alignment horizontal="center" vertical="center"/>
    </xf>
    <xf numFmtId="0" fontId="5" fillId="8" borderId="0" xfId="0" applyFont="1" applyFill="1"/>
    <xf numFmtId="0" fontId="8" fillId="8" borderId="0" xfId="0" applyFont="1" applyFill="1"/>
    <xf numFmtId="0" fontId="7" fillId="8" borderId="5" xfId="0" applyFont="1" applyFill="1" applyBorder="1" applyAlignment="1">
      <alignment horizontal="center" vertical="center"/>
    </xf>
    <xf numFmtId="0" fontId="21" fillId="8" borderId="0" xfId="0" applyFont="1" applyFill="1" applyAlignment="1">
      <alignment horizontal="center"/>
    </xf>
    <xf numFmtId="0" fontId="24" fillId="8" borderId="0" xfId="0" applyFont="1" applyFill="1" applyAlignment="1">
      <alignment vertical="top" wrapText="1"/>
    </xf>
    <xf numFmtId="0" fontId="25" fillId="8" borderId="0" xfId="0" applyFont="1" applyFill="1" applyAlignment="1">
      <alignment vertical="top" wrapText="1"/>
    </xf>
    <xf numFmtId="0" fontId="26" fillId="9" borderId="0" xfId="0" applyFont="1" applyFill="1" applyAlignment="1">
      <alignment horizontal="center" vertical="center" wrapText="1"/>
    </xf>
    <xf numFmtId="0" fontId="27" fillId="10" borderId="0" xfId="0" applyFont="1" applyFill="1" applyAlignment="1">
      <alignment horizontal="center" vertical="center" wrapText="1"/>
    </xf>
    <xf numFmtId="0" fontId="28" fillId="8" borderId="0" xfId="0" applyFont="1" applyFill="1" applyAlignment="1">
      <alignment horizontal="center" vertical="center"/>
    </xf>
    <xf numFmtId="0" fontId="29" fillId="8" borderId="0" xfId="0" applyFont="1" applyFill="1"/>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5" fillId="8" borderId="4" xfId="0" applyFont="1" applyFill="1" applyBorder="1" applyAlignment="1">
      <alignment horizontal="center"/>
    </xf>
    <xf numFmtId="0" fontId="30" fillId="8" borderId="0" xfId="0" applyFont="1" applyFill="1" applyAlignment="1">
      <alignment horizontal="left" vertical="center"/>
    </xf>
    <xf numFmtId="0" fontId="5" fillId="8" borderId="5" xfId="0" applyFont="1" applyFill="1" applyBorder="1" applyAlignment="1">
      <alignment horizontal="center"/>
    </xf>
    <xf numFmtId="0" fontId="5" fillId="4" borderId="0" xfId="0" applyFont="1" applyFill="1" applyAlignment="1">
      <alignment wrapText="1"/>
    </xf>
    <xf numFmtId="0" fontId="31" fillId="8" borderId="0" xfId="0" applyFont="1" applyFill="1" applyAlignment="1">
      <alignment horizontal="left" vertical="center" wrapText="1"/>
    </xf>
    <xf numFmtId="0" fontId="5" fillId="4" borderId="0" xfId="0" applyFont="1" applyFill="1" applyAlignment="1">
      <alignment horizontal="left" vertical="top"/>
    </xf>
    <xf numFmtId="0" fontId="32" fillId="8" borderId="0" xfId="0" applyFont="1" applyFill="1" applyAlignment="1">
      <alignment vertical="center" wrapText="1"/>
    </xf>
    <xf numFmtId="0" fontId="25" fillId="8" borderId="0" xfId="0" applyFont="1" applyFill="1" applyAlignment="1">
      <alignment vertical="center" wrapText="1"/>
    </xf>
    <xf numFmtId="0" fontId="33" fillId="8" borderId="0" xfId="0" applyFont="1" applyFill="1" applyAlignment="1">
      <alignment horizontal="center" vertical="center" wrapText="1"/>
    </xf>
    <xf numFmtId="0" fontId="7" fillId="8" borderId="17" xfId="0" applyFont="1" applyFill="1" applyBorder="1" applyAlignment="1">
      <alignment horizontal="center" vertical="center"/>
    </xf>
    <xf numFmtId="0" fontId="5" fillId="8" borderId="18" xfId="0" applyFont="1" applyFill="1" applyBorder="1"/>
    <xf numFmtId="0" fontId="8" fillId="8" borderId="18" xfId="0" applyFont="1" applyFill="1" applyBorder="1"/>
    <xf numFmtId="0" fontId="7" fillId="8" borderId="19" xfId="0" applyFont="1" applyFill="1" applyBorder="1" applyAlignment="1">
      <alignment horizontal="center" vertical="center"/>
    </xf>
    <xf numFmtId="0" fontId="34" fillId="11" borderId="1" xfId="0" applyFont="1" applyFill="1" applyBorder="1" applyAlignment="1">
      <alignment horizontal="center" vertical="center"/>
    </xf>
    <xf numFmtId="0" fontId="35" fillId="11" borderId="2" xfId="0" applyFont="1" applyFill="1" applyBorder="1" applyAlignment="1">
      <alignment horizontal="left"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7" fillId="9" borderId="4" xfId="0" applyFont="1" applyFill="1" applyBorder="1" applyAlignment="1">
      <alignment horizontal="center" vertical="center"/>
    </xf>
    <xf numFmtId="0" fontId="5" fillId="9" borderId="0" xfId="0" applyFont="1" applyFill="1"/>
    <xf numFmtId="0" fontId="8" fillId="9" borderId="0" xfId="0" applyFont="1" applyFill="1"/>
    <xf numFmtId="0" fontId="7" fillId="9" borderId="5" xfId="0" applyFont="1" applyFill="1" applyBorder="1" applyAlignment="1">
      <alignment horizontal="center" vertical="center"/>
    </xf>
    <xf numFmtId="0" fontId="37" fillId="4" borderId="0" xfId="0" applyFont="1" applyFill="1"/>
    <xf numFmtId="0" fontId="10" fillId="9" borderId="0" xfId="0" applyFont="1" applyFill="1"/>
    <xf numFmtId="0" fontId="10" fillId="4" borderId="0" xfId="0" applyFont="1" applyFill="1"/>
    <xf numFmtId="164" fontId="39" fillId="12" borderId="0" xfId="4" applyNumberFormat="1" applyFont="1" applyFill="1" applyAlignment="1">
      <alignment horizontal="right" vertical="center"/>
    </xf>
    <xf numFmtId="164" fontId="40" fillId="12" borderId="0" xfId="4" applyNumberFormat="1" applyFont="1" applyFill="1" applyAlignment="1">
      <alignment horizontal="left" vertical="center"/>
    </xf>
    <xf numFmtId="0" fontId="41" fillId="4" borderId="0" xfId="0" applyFont="1" applyFill="1"/>
    <xf numFmtId="164" fontId="42" fillId="12" borderId="0" xfId="4" applyNumberFormat="1" applyFont="1" applyFill="1" applyAlignment="1">
      <alignment horizontal="left" vertical="center"/>
    </xf>
    <xf numFmtId="0" fontId="7" fillId="9" borderId="17" xfId="0" applyFont="1" applyFill="1" applyBorder="1" applyAlignment="1">
      <alignment horizontal="center" vertical="center"/>
    </xf>
    <xf numFmtId="0" fontId="5" fillId="9" borderId="18" xfId="0" applyFont="1" applyFill="1" applyBorder="1"/>
    <xf numFmtId="0" fontId="8" fillId="9" borderId="18" xfId="0" applyFont="1" applyFill="1" applyBorder="1"/>
    <xf numFmtId="0" fontId="7" fillId="9" borderId="19" xfId="0" applyFont="1" applyFill="1" applyBorder="1" applyAlignment="1">
      <alignment horizontal="center" vertical="center"/>
    </xf>
    <xf numFmtId="0" fontId="34" fillId="13" borderId="1" xfId="0" applyFont="1" applyFill="1" applyBorder="1" applyAlignment="1">
      <alignment horizontal="center" vertical="center"/>
    </xf>
    <xf numFmtId="0" fontId="35" fillId="13" borderId="2" xfId="0" applyFont="1" applyFill="1" applyBorder="1" applyAlignment="1">
      <alignment horizontal="left" vertical="center"/>
    </xf>
    <xf numFmtId="0" fontId="34" fillId="13" borderId="26" xfId="0" applyFont="1" applyFill="1" applyBorder="1" applyAlignment="1">
      <alignment horizontal="center" vertical="center"/>
    </xf>
    <xf numFmtId="0" fontId="34" fillId="13" borderId="3" xfId="0" applyFont="1" applyFill="1" applyBorder="1" applyAlignment="1">
      <alignment horizontal="center" vertical="center"/>
    </xf>
    <xf numFmtId="0" fontId="43" fillId="9" borderId="0" xfId="0" applyFont="1" applyFill="1" applyAlignment="1">
      <alignment horizontal="left" vertical="center" wrapText="1"/>
    </xf>
    <xf numFmtId="0" fontId="44" fillId="9" borderId="27" xfId="0" applyFont="1" applyFill="1" applyBorder="1" applyAlignment="1">
      <alignment horizontal="center" vertical="center"/>
    </xf>
    <xf numFmtId="0" fontId="44" fillId="9" borderId="28" xfId="0" applyFont="1" applyFill="1" applyBorder="1" applyAlignment="1">
      <alignment horizontal="center" vertical="center"/>
    </xf>
    <xf numFmtId="0" fontId="45" fillId="4" borderId="29"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30" xfId="0" applyFont="1" applyFill="1" applyBorder="1" applyAlignment="1">
      <alignment horizontal="center" vertical="center"/>
    </xf>
    <xf numFmtId="0" fontId="44" fillId="9" borderId="31" xfId="0" applyFont="1" applyFill="1" applyBorder="1" applyAlignment="1">
      <alignment horizontal="center" vertical="center"/>
    </xf>
    <xf numFmtId="0" fontId="44" fillId="9" borderId="32" xfId="0" applyFont="1" applyFill="1" applyBorder="1" applyAlignment="1">
      <alignment horizontal="center" vertical="center"/>
    </xf>
    <xf numFmtId="0" fontId="44" fillId="9" borderId="33" xfId="0" applyFont="1" applyFill="1" applyBorder="1" applyAlignment="1">
      <alignment horizontal="center" vertical="center"/>
    </xf>
    <xf numFmtId="0" fontId="45" fillId="4" borderId="34" xfId="0" applyFont="1" applyFill="1" applyBorder="1" applyAlignment="1">
      <alignment horizontal="center" vertical="center"/>
    </xf>
    <xf numFmtId="0" fontId="45" fillId="4" borderId="33" xfId="0" applyFont="1" applyFill="1" applyBorder="1" applyAlignment="1">
      <alignment horizontal="center" vertical="center"/>
    </xf>
    <xf numFmtId="0" fontId="45" fillId="4" borderId="35" xfId="0" applyFont="1" applyFill="1" applyBorder="1" applyAlignment="1">
      <alignment horizontal="center" vertical="center"/>
    </xf>
    <xf numFmtId="0" fontId="44" fillId="9" borderId="36" xfId="0" applyFont="1" applyFill="1" applyBorder="1" applyAlignment="1">
      <alignment horizontal="center" vertical="center"/>
    </xf>
    <xf numFmtId="0" fontId="46" fillId="14" borderId="0" xfId="0" applyFont="1" applyFill="1" applyAlignment="1">
      <alignment horizontal="left" vertical="center" indent="1"/>
    </xf>
    <xf numFmtId="0" fontId="47" fillId="14" borderId="0" xfId="0" applyFont="1" applyFill="1" applyAlignment="1">
      <alignment vertical="center"/>
    </xf>
    <xf numFmtId="0" fontId="48" fillId="15" borderId="0" xfId="0" applyFont="1" applyFill="1" applyAlignment="1">
      <alignment horizontal="left" vertical="center" indent="1"/>
    </xf>
    <xf numFmtId="0" fontId="5" fillId="15" borderId="0" xfId="0" applyFont="1" applyFill="1"/>
    <xf numFmtId="0" fontId="49" fillId="16" borderId="37" xfId="0" applyFont="1" applyFill="1" applyBorder="1" applyAlignment="1">
      <alignment horizontal="center" vertical="center" wrapText="1"/>
    </xf>
    <xf numFmtId="0" fontId="49" fillId="17" borderId="37" xfId="0" applyFont="1" applyFill="1" applyBorder="1" applyAlignment="1">
      <alignment horizontal="center" vertical="center" wrapText="1"/>
    </xf>
    <xf numFmtId="0" fontId="49" fillId="15" borderId="0" xfId="0" applyFont="1" applyFill="1" applyAlignment="1">
      <alignment horizontal="left" vertical="center" wrapText="1" indent="2"/>
    </xf>
    <xf numFmtId="0" fontId="49" fillId="16" borderId="38" xfId="0" applyFont="1" applyFill="1" applyBorder="1" applyAlignment="1">
      <alignment horizontal="center" vertical="center" wrapText="1"/>
    </xf>
    <xf numFmtId="0" fontId="49" fillId="17" borderId="38" xfId="0" applyFont="1" applyFill="1" applyBorder="1" applyAlignment="1">
      <alignment horizontal="center" vertical="center" wrapText="1"/>
    </xf>
    <xf numFmtId="0" fontId="49" fillId="16" borderId="39" xfId="0" applyFont="1" applyFill="1" applyBorder="1" applyAlignment="1">
      <alignment horizontal="center" vertical="center" wrapText="1"/>
    </xf>
    <xf numFmtId="0" fontId="49" fillId="17" borderId="39" xfId="0" applyFont="1" applyFill="1" applyBorder="1" applyAlignment="1">
      <alignment horizontal="center" vertical="center" wrapText="1"/>
    </xf>
    <xf numFmtId="0" fontId="8" fillId="15" borderId="0" xfId="0" applyFont="1" applyFill="1"/>
    <xf numFmtId="0" fontId="50" fillId="14" borderId="0" xfId="0" applyFont="1" applyFill="1" applyAlignment="1">
      <alignment vertical="center"/>
    </xf>
    <xf numFmtId="0" fontId="48" fillId="18" borderId="0" xfId="0" applyFont="1" applyFill="1" applyAlignment="1">
      <alignment horizontal="left" vertical="center" indent="1"/>
    </xf>
    <xf numFmtId="0" fontId="5" fillId="18" borderId="0" xfId="0" applyFont="1" applyFill="1"/>
    <xf numFmtId="0" fontId="49" fillId="18" borderId="0" xfId="0" applyFont="1" applyFill="1" applyAlignment="1">
      <alignment horizontal="left" vertical="center" wrapText="1" indent="2"/>
    </xf>
    <xf numFmtId="0" fontId="5" fillId="18" borderId="0" xfId="0" applyFont="1" applyFill="1" applyAlignment="1">
      <alignment vertical="center"/>
    </xf>
    <xf numFmtId="0" fontId="8" fillId="18" borderId="0" xfId="0" applyFont="1" applyFill="1"/>
    <xf numFmtId="0" fontId="48" fillId="19" borderId="0" xfId="0" applyFont="1" applyFill="1" applyAlignment="1">
      <alignment horizontal="left" vertical="center" indent="1"/>
    </xf>
    <xf numFmtId="0" fontId="5" fillId="19" borderId="0" xfId="0" applyFont="1" applyFill="1" applyAlignment="1">
      <alignment vertical="center"/>
    </xf>
    <xf numFmtId="0" fontId="49" fillId="19" borderId="0" xfId="0" applyFont="1" applyFill="1" applyAlignment="1">
      <alignment horizontal="left" vertical="center" wrapText="1" indent="2"/>
    </xf>
    <xf numFmtId="0" fontId="5" fillId="19" borderId="0" xfId="0" applyFont="1" applyFill="1"/>
    <xf numFmtId="0" fontId="8" fillId="19" borderId="0" xfId="0" applyFont="1" applyFill="1"/>
    <xf numFmtId="0" fontId="48" fillId="8" borderId="0" xfId="0" applyFont="1" applyFill="1" applyAlignment="1">
      <alignment horizontal="left" vertical="center" indent="1"/>
    </xf>
    <xf numFmtId="0" fontId="49" fillId="8" borderId="0" xfId="0" applyFont="1" applyFill="1" applyAlignment="1">
      <alignment horizontal="left" vertical="center" wrapText="1" indent="2"/>
    </xf>
    <xf numFmtId="0" fontId="51" fillId="4" borderId="0" xfId="0" applyFont="1" applyFill="1"/>
    <xf numFmtId="0" fontId="52" fillId="4" borderId="0" xfId="0" applyFont="1" applyFill="1" applyAlignment="1">
      <alignment horizontal="right" indent="1"/>
    </xf>
    <xf numFmtId="0" fontId="52" fillId="4" borderId="0" xfId="0" applyFont="1" applyFill="1"/>
    <xf numFmtId="0" fontId="54" fillId="9" borderId="0" xfId="0" applyFont="1" applyFill="1" applyAlignment="1">
      <alignment horizontal="left" vertical="top" wrapText="1"/>
    </xf>
    <xf numFmtId="0" fontId="55" fillId="0" borderId="0" xfId="0" applyFont="1"/>
    <xf numFmtId="0" fontId="56" fillId="4" borderId="0" xfId="0" applyFont="1" applyFill="1"/>
    <xf numFmtId="0" fontId="57" fillId="4" borderId="0" xfId="0" applyFont="1" applyFill="1" applyAlignment="1">
      <alignment horizontal="right" indent="1"/>
    </xf>
    <xf numFmtId="0" fontId="24" fillId="9" borderId="0" xfId="0" applyFont="1" applyFill="1"/>
    <xf numFmtId="0" fontId="58" fillId="9" borderId="0" xfId="0" applyFont="1" applyFill="1" applyAlignment="1">
      <alignment horizontal="left" vertical="top" wrapText="1"/>
    </xf>
    <xf numFmtId="0" fontId="29" fillId="9" borderId="0" xfId="0" applyFont="1" applyFill="1" applyAlignment="1">
      <alignment horizontal="center" vertical="top" wrapText="1"/>
    </xf>
    <xf numFmtId="0" fontId="29" fillId="9" borderId="40" xfId="0" applyFont="1" applyFill="1" applyBorder="1" applyAlignment="1">
      <alignment horizontal="center" vertical="top" wrapText="1"/>
    </xf>
    <xf numFmtId="0" fontId="45" fillId="4" borderId="41" xfId="0" applyFont="1" applyFill="1" applyBorder="1" applyAlignment="1">
      <alignment horizontal="center" vertical="center"/>
    </xf>
    <xf numFmtId="0" fontId="45" fillId="4" borderId="42" xfId="0" applyFont="1" applyFill="1" applyBorder="1" applyAlignment="1">
      <alignment horizontal="center" vertical="center"/>
    </xf>
    <xf numFmtId="0" fontId="45" fillId="4" borderId="43" xfId="0" applyFont="1" applyFill="1" applyBorder="1" applyAlignment="1">
      <alignment horizontal="center" vertical="center"/>
    </xf>
    <xf numFmtId="0" fontId="45" fillId="4" borderId="44" xfId="0" applyFont="1" applyFill="1" applyBorder="1" applyAlignment="1">
      <alignment horizontal="center" vertical="center"/>
    </xf>
    <xf numFmtId="0" fontId="57" fillId="4" borderId="0" xfId="0" applyFont="1" applyFill="1" applyAlignment="1">
      <alignment horizontal="right"/>
    </xf>
    <xf numFmtId="0" fontId="29" fillId="9" borderId="0" xfId="0" applyFont="1" applyFill="1" applyAlignment="1">
      <alignment horizontal="center" vertical="center"/>
    </xf>
    <xf numFmtId="0" fontId="58" fillId="4" borderId="45" xfId="0" applyFont="1" applyFill="1" applyBorder="1" applyAlignment="1">
      <alignment horizontal="center" vertical="center" shrinkToFit="1"/>
    </xf>
    <xf numFmtId="0" fontId="58" fillId="4" borderId="46" xfId="0" applyFont="1" applyFill="1" applyBorder="1" applyAlignment="1">
      <alignment horizontal="center" vertical="center" shrinkToFit="1"/>
    </xf>
    <xf numFmtId="0" fontId="58" fillId="4" borderId="47" xfId="0" applyFont="1" applyFill="1" applyBorder="1" applyAlignment="1">
      <alignment horizontal="center" vertical="center" shrinkToFit="1"/>
    </xf>
    <xf numFmtId="0" fontId="58" fillId="4" borderId="48" xfId="0" applyFont="1" applyFill="1" applyBorder="1" applyAlignment="1">
      <alignment horizontal="center" vertical="center" shrinkToFit="1"/>
    </xf>
    <xf numFmtId="0" fontId="58" fillId="4" borderId="40" xfId="0" applyFont="1" applyFill="1" applyBorder="1" applyAlignment="1">
      <alignment horizontal="center" vertical="center" shrinkToFit="1"/>
    </xf>
    <xf numFmtId="0" fontId="58" fillId="4" borderId="49" xfId="0" applyFont="1" applyFill="1" applyBorder="1" applyAlignment="1">
      <alignment horizontal="center" vertical="center" shrinkToFit="1"/>
    </xf>
    <xf numFmtId="0" fontId="59" fillId="9" borderId="46" xfId="0" applyFont="1" applyFill="1" applyBorder="1" applyAlignment="1">
      <alignment horizontal="center" vertical="center"/>
    </xf>
    <xf numFmtId="0" fontId="58" fillId="9" borderId="0" xfId="0" applyFont="1" applyFill="1" applyAlignment="1">
      <alignment vertical="top" wrapText="1"/>
    </xf>
    <xf numFmtId="0" fontId="60" fillId="9" borderId="0" xfId="0" applyFont="1" applyFill="1" applyAlignment="1">
      <alignment vertical="top" wrapText="1"/>
    </xf>
    <xf numFmtId="0" fontId="61" fillId="9" borderId="0" xfId="0" applyFont="1" applyFill="1" applyAlignment="1">
      <alignment horizontal="left" vertical="center" wrapText="1"/>
    </xf>
    <xf numFmtId="0" fontId="43" fillId="4" borderId="50" xfId="0" applyFont="1" applyFill="1" applyBorder="1" applyAlignment="1">
      <alignment horizontal="left" vertical="center" wrapText="1" indent="1"/>
    </xf>
    <xf numFmtId="0" fontId="43" fillId="4" borderId="51" xfId="0" applyFont="1" applyFill="1" applyBorder="1" applyAlignment="1">
      <alignment horizontal="left" vertical="center" wrapText="1" indent="1"/>
    </xf>
    <xf numFmtId="0" fontId="43" fillId="4" borderId="52" xfId="0" applyFont="1" applyFill="1" applyBorder="1" applyAlignment="1">
      <alignment horizontal="left" vertical="center" wrapText="1" indent="1"/>
    </xf>
    <xf numFmtId="0" fontId="43" fillId="4" borderId="53" xfId="0" applyFont="1" applyFill="1" applyBorder="1" applyAlignment="1">
      <alignment horizontal="left" vertical="center" wrapText="1" indent="1"/>
    </xf>
    <xf numFmtId="0" fontId="43" fillId="4" borderId="54" xfId="0" applyFont="1" applyFill="1" applyBorder="1" applyAlignment="1">
      <alignment horizontal="left" vertical="center" wrapText="1" indent="1"/>
    </xf>
    <xf numFmtId="0" fontId="43" fillId="4" borderId="55" xfId="0" applyFont="1" applyFill="1" applyBorder="1" applyAlignment="1">
      <alignment horizontal="left" vertical="center" wrapText="1" indent="1"/>
    </xf>
    <xf numFmtId="0" fontId="5" fillId="4" borderId="0" xfId="0" applyFont="1" applyFill="1" applyAlignment="1">
      <alignment horizontal="center" vertical="center"/>
    </xf>
    <xf numFmtId="0" fontId="5" fillId="4" borderId="45" xfId="0" applyFont="1" applyFill="1" applyBorder="1"/>
    <xf numFmtId="0" fontId="5" fillId="4" borderId="46" xfId="0" applyFont="1" applyFill="1" applyBorder="1"/>
    <xf numFmtId="0" fontId="5" fillId="4" borderId="47" xfId="0" applyFont="1" applyFill="1" applyBorder="1"/>
    <xf numFmtId="0" fontId="5" fillId="4" borderId="48" xfId="0" applyFont="1" applyFill="1" applyBorder="1"/>
    <xf numFmtId="0" fontId="5" fillId="4" borderId="40" xfId="0" applyFont="1" applyFill="1" applyBorder="1"/>
    <xf numFmtId="0" fontId="5" fillId="4" borderId="49" xfId="0" applyFont="1" applyFill="1" applyBorder="1"/>
    <xf numFmtId="0" fontId="49" fillId="9" borderId="0" xfId="0" applyFont="1" applyFill="1" applyAlignment="1">
      <alignment horizontal="left" vertical="top" wrapText="1"/>
    </xf>
    <xf numFmtId="2" fontId="5" fillId="4" borderId="0" xfId="0" applyNumberFormat="1" applyFont="1" applyFill="1"/>
    <xf numFmtId="0" fontId="5" fillId="4" borderId="0" xfId="0" quotePrefix="1" applyFont="1" applyFill="1" applyAlignment="1">
      <alignment horizontal="center" vertical="center"/>
    </xf>
    <xf numFmtId="0" fontId="10" fillId="4" borderId="0" xfId="0" applyFont="1" applyFill="1" applyAlignment="1">
      <alignment horizontal="center" vertical="center"/>
    </xf>
    <xf numFmtId="0" fontId="5" fillId="4" borderId="0" xfId="0" applyFont="1" applyFill="1" applyAlignment="1">
      <alignment horizontal="left"/>
    </xf>
    <xf numFmtId="0" fontId="62" fillId="9" borderId="0" xfId="0" applyFont="1" applyFill="1" applyAlignment="1">
      <alignment horizontal="left" wrapText="1" indent="1"/>
    </xf>
    <xf numFmtId="0" fontId="34" fillId="20" borderId="1" xfId="0" applyFont="1" applyFill="1" applyBorder="1" applyAlignment="1">
      <alignment horizontal="center" vertical="center"/>
    </xf>
    <xf numFmtId="0" fontId="35" fillId="20" borderId="2" xfId="0" applyFont="1" applyFill="1" applyBorder="1" applyAlignment="1">
      <alignment horizontal="left" vertical="center"/>
    </xf>
    <xf numFmtId="0" fontId="34" fillId="20" borderId="26" xfId="0" applyFont="1" applyFill="1" applyBorder="1" applyAlignment="1">
      <alignment horizontal="center" vertical="center"/>
    </xf>
    <xf numFmtId="0" fontId="34" fillId="20" borderId="3" xfId="0" applyFont="1" applyFill="1" applyBorder="1" applyAlignment="1">
      <alignment horizontal="center" vertical="center"/>
    </xf>
    <xf numFmtId="0" fontId="63" fillId="8" borderId="0" xfId="0" applyFont="1" applyFill="1" applyAlignment="1">
      <alignment horizontal="left" vertical="center" wrapText="1"/>
    </xf>
    <xf numFmtId="0" fontId="5" fillId="4" borderId="0" xfId="0" quotePrefix="1" applyFont="1" applyFill="1"/>
    <xf numFmtId="0" fontId="64" fillId="8" borderId="0" xfId="0" applyFont="1" applyFill="1" applyAlignment="1">
      <alignment vertical="center"/>
    </xf>
    <xf numFmtId="0" fontId="63" fillId="4" borderId="56" xfId="0" applyFont="1" applyFill="1" applyBorder="1" applyAlignment="1">
      <alignment horizontal="center" vertical="center"/>
    </xf>
    <xf numFmtId="0" fontId="63" fillId="4" borderId="57" xfId="0" applyFont="1" applyFill="1" applyBorder="1" applyAlignment="1">
      <alignment horizontal="center" vertical="center"/>
    </xf>
    <xf numFmtId="0" fontId="63" fillId="4" borderId="58" xfId="0" applyFont="1" applyFill="1" applyBorder="1" applyAlignment="1">
      <alignment horizontal="center" vertical="center"/>
    </xf>
    <xf numFmtId="0" fontId="65" fillId="8" borderId="0" xfId="0" applyFont="1" applyFill="1" applyAlignment="1">
      <alignment horizontal="left" vertical="top" wrapText="1"/>
    </xf>
    <xf numFmtId="0" fontId="65" fillId="8" borderId="0" xfId="0" applyFont="1" applyFill="1" applyAlignment="1">
      <alignment vertical="top" wrapText="1"/>
    </xf>
    <xf numFmtId="0" fontId="66" fillId="8" borderId="0" xfId="0" applyFont="1" applyFill="1" applyAlignment="1">
      <alignment horizontal="center" vertical="center" wrapText="1"/>
    </xf>
    <xf numFmtId="0" fontId="67" fillId="8" borderId="0" xfId="0" applyFont="1" applyFill="1" applyAlignment="1">
      <alignment horizontal="center" vertical="center" wrapText="1"/>
    </xf>
    <xf numFmtId="0" fontId="68" fillId="8" borderId="18" xfId="0" applyFont="1" applyFill="1" applyBorder="1" applyAlignment="1">
      <alignment horizontal="left" vertical="top" wrapText="1"/>
    </xf>
    <xf numFmtId="0" fontId="69" fillId="8" borderId="18" xfId="0" applyFont="1" applyFill="1" applyBorder="1" applyAlignment="1">
      <alignment horizontal="left" vertical="top" wrapText="1"/>
    </xf>
    <xf numFmtId="0" fontId="7" fillId="21" borderId="4" xfId="0" applyFont="1" applyFill="1" applyBorder="1" applyAlignment="1">
      <alignment horizontal="center" vertical="center"/>
    </xf>
    <xf numFmtId="0" fontId="5" fillId="21" borderId="0" xfId="0" applyFont="1" applyFill="1"/>
    <xf numFmtId="0" fontId="8" fillId="21" borderId="0" xfId="0" applyFont="1" applyFill="1"/>
    <xf numFmtId="0" fontId="7" fillId="21" borderId="5" xfId="0" applyFont="1" applyFill="1" applyBorder="1" applyAlignment="1">
      <alignment horizontal="center" vertical="center"/>
    </xf>
    <xf numFmtId="0" fontId="7" fillId="21" borderId="17" xfId="0" applyFont="1" applyFill="1" applyBorder="1" applyAlignment="1">
      <alignment horizontal="center" vertical="center"/>
    </xf>
    <xf numFmtId="0" fontId="5" fillId="21" borderId="18" xfId="0" applyFont="1" applyFill="1" applyBorder="1"/>
    <xf numFmtId="0" fontId="8" fillId="21" borderId="18" xfId="0" applyFont="1" applyFill="1" applyBorder="1"/>
    <xf numFmtId="0" fontId="7" fillId="21" borderId="19" xfId="0" applyFont="1" applyFill="1" applyBorder="1" applyAlignment="1">
      <alignment horizontal="center" vertical="center"/>
    </xf>
    <xf numFmtId="0" fontId="5" fillId="21" borderId="4" xfId="0" applyFont="1" applyFill="1" applyBorder="1"/>
    <xf numFmtId="0" fontId="5" fillId="21" borderId="17" xfId="0" applyFont="1" applyFill="1" applyBorder="1"/>
    <xf numFmtId="0" fontId="34" fillId="22" borderId="1" xfId="0" applyFont="1" applyFill="1" applyBorder="1" applyAlignment="1">
      <alignment horizontal="center" vertical="center"/>
    </xf>
    <xf numFmtId="0" fontId="70" fillId="22" borderId="2" xfId="0" applyFont="1" applyFill="1" applyBorder="1" applyAlignment="1">
      <alignment horizontal="left" vertical="center"/>
    </xf>
    <xf numFmtId="0" fontId="34" fillId="22" borderId="26" xfId="0" applyFont="1" applyFill="1" applyBorder="1" applyAlignment="1">
      <alignment horizontal="center" vertical="center"/>
    </xf>
    <xf numFmtId="0" fontId="34" fillId="22" borderId="3" xfId="0" applyFont="1" applyFill="1" applyBorder="1" applyAlignment="1">
      <alignment horizontal="center" vertical="center"/>
    </xf>
    <xf numFmtId="0" fontId="7" fillId="22" borderId="4" xfId="0" applyFont="1" applyFill="1" applyBorder="1" applyAlignment="1">
      <alignment horizontal="center" vertical="center"/>
    </xf>
    <xf numFmtId="0" fontId="5" fillId="22" borderId="0" xfId="0" applyFont="1" applyFill="1"/>
    <xf numFmtId="0" fontId="8" fillId="22" borderId="0" xfId="0" applyFont="1" applyFill="1"/>
    <xf numFmtId="0" fontId="7" fillId="22" borderId="5" xfId="0" applyFont="1" applyFill="1" applyBorder="1" applyAlignment="1">
      <alignment horizontal="center" vertical="center"/>
    </xf>
    <xf numFmtId="0" fontId="7" fillId="22" borderId="17" xfId="0" applyFont="1" applyFill="1" applyBorder="1" applyAlignment="1">
      <alignment horizontal="center" vertical="center"/>
    </xf>
    <xf numFmtId="0" fontId="5" fillId="22" borderId="18" xfId="0" applyFont="1" applyFill="1" applyBorder="1"/>
    <xf numFmtId="0" fontId="8" fillId="22" borderId="18" xfId="0" applyFont="1" applyFill="1" applyBorder="1"/>
    <xf numFmtId="0" fontId="7" fillId="22" borderId="19" xfId="0" applyFont="1" applyFill="1" applyBorder="1" applyAlignment="1">
      <alignment horizontal="center" vertical="center"/>
    </xf>
    <xf numFmtId="0" fontId="72" fillId="22" borderId="2" xfId="0" applyFont="1" applyFill="1" applyBorder="1" applyAlignment="1">
      <alignment horizontal="left" vertical="center"/>
    </xf>
    <xf numFmtId="0" fontId="34" fillId="22" borderId="2" xfId="0" applyFont="1" applyFill="1" applyBorder="1" applyAlignment="1">
      <alignment horizontal="center" vertical="center"/>
    </xf>
    <xf numFmtId="0" fontId="21" fillId="9" borderId="0" xfId="0" applyFont="1" applyFill="1" applyAlignment="1">
      <alignment horizontal="center"/>
    </xf>
    <xf numFmtId="0" fontId="24" fillId="9" borderId="0" xfId="0" applyFont="1" applyFill="1" applyAlignment="1">
      <alignment vertical="top" wrapText="1"/>
    </xf>
    <xf numFmtId="0" fontId="25" fillId="9" borderId="0" xfId="0" applyFont="1" applyFill="1" applyAlignment="1">
      <alignment vertical="top" wrapText="1"/>
    </xf>
    <xf numFmtId="0" fontId="73" fillId="3" borderId="0" xfId="0" applyFont="1" applyFill="1" applyAlignment="1">
      <alignment horizontal="center" vertical="center" wrapText="1"/>
    </xf>
    <xf numFmtId="0" fontId="77" fillId="23" borderId="0" xfId="0" applyFont="1" applyFill="1" applyAlignment="1">
      <alignment horizontal="center" vertical="center" wrapText="1"/>
    </xf>
    <xf numFmtId="0" fontId="78" fillId="9" borderId="0" xfId="0" applyFont="1" applyFill="1" applyAlignment="1">
      <alignment horizontal="center" vertical="center"/>
    </xf>
    <xf numFmtId="0" fontId="29" fillId="9" borderId="0" xfId="0" applyFont="1" applyFill="1"/>
    <xf numFmtId="0" fontId="79" fillId="4" borderId="20" xfId="0" applyFont="1" applyFill="1" applyBorder="1" applyAlignment="1">
      <alignment horizontal="center" vertical="center" wrapText="1"/>
    </xf>
    <xf numFmtId="0" fontId="79" fillId="4" borderId="21" xfId="0" applyFont="1" applyFill="1" applyBorder="1" applyAlignment="1">
      <alignment horizontal="center" vertical="center" wrapText="1"/>
    </xf>
    <xf numFmtId="0" fontId="79" fillId="4" borderId="22" xfId="0" applyFont="1" applyFill="1" applyBorder="1" applyAlignment="1">
      <alignment horizontal="center" vertical="center" wrapText="1"/>
    </xf>
    <xf numFmtId="0" fontId="79" fillId="4" borderId="23" xfId="0" applyFont="1" applyFill="1" applyBorder="1" applyAlignment="1">
      <alignment horizontal="center" vertical="center" wrapText="1"/>
    </xf>
    <xf numFmtId="0" fontId="79" fillId="4" borderId="24" xfId="0" applyFont="1" applyFill="1" applyBorder="1" applyAlignment="1">
      <alignment horizontal="center" vertical="center" wrapText="1"/>
    </xf>
    <xf numFmtId="0" fontId="79" fillId="4" borderId="25" xfId="0" applyFont="1" applyFill="1" applyBorder="1" applyAlignment="1">
      <alignment horizontal="center" vertical="center" wrapText="1"/>
    </xf>
    <xf numFmtId="0" fontId="43" fillId="9" borderId="0" xfId="0" applyFont="1" applyFill="1" applyAlignment="1">
      <alignment horizontal="left" vertical="top" wrapText="1"/>
    </xf>
    <xf numFmtId="0" fontId="5" fillId="4" borderId="0" xfId="0" applyFont="1" applyFill="1" applyAlignment="1">
      <alignment horizontal="right"/>
    </xf>
    <xf numFmtId="0" fontId="80" fillId="4" borderId="0" xfId="0" applyFont="1" applyFill="1" applyAlignment="1">
      <alignment horizontal="left" indent="2"/>
    </xf>
    <xf numFmtId="0" fontId="81" fillId="4" borderId="0" xfId="0" applyFont="1" applyFill="1"/>
    <xf numFmtId="0" fontId="34" fillId="11" borderId="26" xfId="0" applyFont="1" applyFill="1" applyBorder="1" applyAlignment="1">
      <alignment horizontal="center" vertical="center"/>
    </xf>
    <xf numFmtId="9" fontId="85" fillId="24" borderId="59" xfId="1" applyFont="1" applyFill="1" applyBorder="1" applyAlignment="1">
      <alignment horizontal="center" vertical="center"/>
    </xf>
    <xf numFmtId="9" fontId="85" fillId="24" borderId="60" xfId="1" applyFont="1" applyFill="1" applyBorder="1" applyAlignment="1">
      <alignment horizontal="center" vertical="center"/>
    </xf>
    <xf numFmtId="9" fontId="85" fillId="24" borderId="61" xfId="1" applyFont="1" applyFill="1" applyBorder="1" applyAlignment="1">
      <alignment horizontal="center" vertical="center"/>
    </xf>
    <xf numFmtId="9" fontId="85" fillId="24" borderId="62" xfId="1" applyFont="1" applyFill="1" applyBorder="1" applyAlignment="1">
      <alignment horizontal="center" vertical="center"/>
    </xf>
    <xf numFmtId="9" fontId="85" fillId="24" borderId="63" xfId="1" applyFont="1" applyFill="1" applyBorder="1" applyAlignment="1">
      <alignment horizontal="center" vertical="center"/>
    </xf>
    <xf numFmtId="9" fontId="85" fillId="24" borderId="64" xfId="1" applyFont="1" applyFill="1" applyBorder="1" applyAlignment="1">
      <alignment horizontal="center" vertical="center"/>
    </xf>
    <xf numFmtId="9" fontId="85" fillId="24" borderId="65" xfId="1" applyFont="1" applyFill="1" applyBorder="1" applyAlignment="1">
      <alignment horizontal="center" vertical="center"/>
    </xf>
    <xf numFmtId="9" fontId="85" fillId="24" borderId="66" xfId="1" applyFont="1" applyFill="1" applyBorder="1" applyAlignment="1">
      <alignment horizontal="center" vertical="center"/>
    </xf>
    <xf numFmtId="9" fontId="85" fillId="24" borderId="67" xfId="1" applyFont="1" applyFill="1" applyBorder="1" applyAlignment="1">
      <alignment horizontal="center" vertical="center"/>
    </xf>
    <xf numFmtId="9" fontId="85" fillId="24" borderId="68" xfId="1" applyFont="1" applyFill="1" applyBorder="1" applyAlignment="1">
      <alignment horizontal="center" vertical="center"/>
    </xf>
    <xf numFmtId="9" fontId="85" fillId="24" borderId="69" xfId="1" applyFont="1" applyFill="1" applyBorder="1" applyAlignment="1">
      <alignment horizontal="center" vertical="center"/>
    </xf>
    <xf numFmtId="9" fontId="85" fillId="24" borderId="70" xfId="1" applyFont="1" applyFill="1" applyBorder="1" applyAlignment="1">
      <alignment horizontal="center" vertical="center"/>
    </xf>
    <xf numFmtId="0" fontId="86" fillId="9" borderId="0" xfId="0" applyFont="1" applyFill="1"/>
    <xf numFmtId="0" fontId="87" fillId="9" borderId="0" xfId="0" applyFont="1" applyFill="1"/>
    <xf numFmtId="0" fontId="5" fillId="4" borderId="41"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71" xfId="0" applyFont="1" applyFill="1" applyBorder="1" applyAlignment="1">
      <alignment horizontal="center" vertical="center"/>
    </xf>
    <xf numFmtId="0" fontId="88" fillId="9" borderId="0" xfId="0" applyFont="1" applyFill="1" applyAlignment="1">
      <alignment horizontal="left" vertical="top" wrapText="1"/>
    </xf>
    <xf numFmtId="9" fontId="10" fillId="4" borderId="0" xfId="1" applyFont="1" applyFill="1"/>
    <xf numFmtId="0" fontId="89" fillId="9" borderId="72" xfId="0" applyFont="1" applyFill="1" applyBorder="1" applyAlignment="1">
      <alignment horizontal="center" vertical="center"/>
    </xf>
    <xf numFmtId="0" fontId="89" fillId="9" borderId="73" xfId="0" applyFont="1" applyFill="1" applyBorder="1" applyAlignment="1">
      <alignment horizontal="center" vertical="center"/>
    </xf>
    <xf numFmtId="0" fontId="89" fillId="9" borderId="74" xfId="0" applyFont="1" applyFill="1" applyBorder="1" applyAlignment="1">
      <alignment horizontal="center" vertical="center"/>
    </xf>
    <xf numFmtId="0" fontId="89" fillId="9" borderId="75" xfId="0" applyFont="1" applyFill="1" applyBorder="1" applyAlignment="1">
      <alignment horizontal="center" vertical="center"/>
    </xf>
    <xf numFmtId="0" fontId="89" fillId="9" borderId="0" xfId="0" applyFont="1" applyFill="1" applyAlignment="1">
      <alignment horizontal="center" vertical="center"/>
    </xf>
    <xf numFmtId="0" fontId="89" fillId="9" borderId="76" xfId="0" applyFont="1" applyFill="1" applyBorder="1" applyAlignment="1">
      <alignment horizontal="center" vertical="center"/>
    </xf>
    <xf numFmtId="0" fontId="89" fillId="9" borderId="77" xfId="0" applyFont="1" applyFill="1" applyBorder="1" applyAlignment="1">
      <alignment horizontal="center" vertical="center"/>
    </xf>
    <xf numFmtId="0" fontId="89" fillId="9" borderId="78" xfId="0" applyFont="1" applyFill="1" applyBorder="1" applyAlignment="1">
      <alignment horizontal="center" vertical="center"/>
    </xf>
    <xf numFmtId="0" fontId="89" fillId="9" borderId="79" xfId="0" applyFont="1" applyFill="1" applyBorder="1" applyAlignment="1">
      <alignment horizontal="center" vertical="center"/>
    </xf>
    <xf numFmtId="0" fontId="21" fillId="9" borderId="0" xfId="0" applyFont="1" applyFill="1" applyAlignment="1">
      <alignment horizontal="center"/>
    </xf>
    <xf numFmtId="0" fontId="90" fillId="9" borderId="0" xfId="0" applyFont="1" applyFill="1" applyAlignment="1">
      <alignment horizontal="center"/>
    </xf>
    <xf numFmtId="0" fontId="91" fillId="3" borderId="0" xfId="0" applyFont="1" applyFill="1" applyAlignment="1">
      <alignment horizontal="center" vertical="center" wrapText="1"/>
    </xf>
    <xf numFmtId="0" fontId="92" fillId="3" borderId="0" xfId="0" applyFont="1" applyFill="1" applyAlignment="1">
      <alignment horizontal="center" vertical="center" wrapText="1"/>
    </xf>
    <xf numFmtId="0" fontId="91" fillId="23" borderId="0" xfId="0" applyFont="1" applyFill="1" applyAlignment="1">
      <alignment horizontal="center" vertical="center" wrapText="1"/>
    </xf>
    <xf numFmtId="0" fontId="34" fillId="11" borderId="4" xfId="0" applyFont="1" applyFill="1" applyBorder="1" applyAlignment="1">
      <alignment horizontal="center" vertical="center"/>
    </xf>
    <xf numFmtId="0" fontId="34" fillId="11" borderId="80" xfId="0" applyFont="1" applyFill="1" applyBorder="1" applyAlignment="1">
      <alignment horizontal="center" vertical="center"/>
    </xf>
    <xf numFmtId="0" fontId="34" fillId="11" borderId="0" xfId="0" applyFont="1" applyFill="1" applyAlignment="1">
      <alignment horizontal="center" vertical="center"/>
    </xf>
    <xf numFmtId="0" fontId="7" fillId="3" borderId="4" xfId="0" applyFont="1" applyFill="1" applyBorder="1" applyAlignment="1">
      <alignment horizontal="center" vertical="center"/>
    </xf>
    <xf numFmtId="0" fontId="5" fillId="3" borderId="0" xfId="0" applyFont="1" applyFill="1"/>
    <xf numFmtId="0" fontId="8" fillId="3" borderId="0" xfId="0" applyFont="1" applyFill="1"/>
    <xf numFmtId="0" fontId="7" fillId="3" borderId="5" xfId="0" applyFont="1" applyFill="1" applyBorder="1" applyAlignment="1">
      <alignment horizontal="center" vertical="center"/>
    </xf>
    <xf numFmtId="0" fontId="7" fillId="23" borderId="4" xfId="0" applyFont="1" applyFill="1" applyBorder="1" applyAlignment="1">
      <alignment horizontal="center" vertical="center"/>
    </xf>
    <xf numFmtId="0" fontId="5" fillId="23" borderId="0" xfId="0" applyFont="1" applyFill="1"/>
    <xf numFmtId="0" fontId="8" fillId="23" borderId="0" xfId="0" applyFont="1" applyFill="1"/>
    <xf numFmtId="0" fontId="7" fillId="23" borderId="5" xfId="0" applyFont="1" applyFill="1" applyBorder="1" applyAlignment="1">
      <alignment horizontal="center" vertical="center"/>
    </xf>
    <xf numFmtId="0" fontId="7" fillId="23" borderId="17" xfId="0" applyFont="1" applyFill="1" applyBorder="1" applyAlignment="1">
      <alignment horizontal="center" vertical="center"/>
    </xf>
    <xf numFmtId="0" fontId="5" fillId="23" borderId="18" xfId="0" applyFont="1" applyFill="1" applyBorder="1"/>
    <xf numFmtId="0" fontId="8" fillId="23" borderId="18" xfId="0" applyFont="1" applyFill="1" applyBorder="1"/>
    <xf numFmtId="0" fontId="7" fillId="23" borderId="19" xfId="0" applyFont="1" applyFill="1" applyBorder="1" applyAlignment="1">
      <alignment horizontal="center" vertical="center"/>
    </xf>
    <xf numFmtId="0" fontId="7" fillId="3" borderId="17" xfId="0" applyFont="1" applyFill="1" applyBorder="1" applyAlignment="1">
      <alignment horizontal="center" vertical="center"/>
    </xf>
    <xf numFmtId="0" fontId="5" fillId="3" borderId="18" xfId="0" applyFont="1" applyFill="1" applyBorder="1"/>
    <xf numFmtId="0" fontId="8" fillId="3" borderId="18" xfId="0" applyFont="1" applyFill="1" applyBorder="1"/>
    <xf numFmtId="0" fontId="7" fillId="3" borderId="19" xfId="0" applyFont="1" applyFill="1" applyBorder="1" applyAlignment="1">
      <alignment horizontal="center" vertical="center"/>
    </xf>
    <xf numFmtId="0" fontId="93" fillId="0" borderId="0" xfId="0" applyFont="1"/>
    <xf numFmtId="0" fontId="49" fillId="4" borderId="27" xfId="0" applyFont="1" applyFill="1" applyBorder="1" applyAlignment="1">
      <alignment horizontal="center" vertical="center" wrapText="1"/>
    </xf>
    <xf numFmtId="0" fontId="49" fillId="4" borderId="28" xfId="0" applyFont="1" applyFill="1" applyBorder="1" applyAlignment="1">
      <alignment horizontal="center" vertical="center" wrapText="1"/>
    </xf>
    <xf numFmtId="0" fontId="49" fillId="4" borderId="31" xfId="0" applyFont="1" applyFill="1" applyBorder="1" applyAlignment="1">
      <alignment horizontal="center" vertical="center" wrapText="1"/>
    </xf>
    <xf numFmtId="0" fontId="49" fillId="4" borderId="32" xfId="0" applyFont="1" applyFill="1" applyBorder="1" applyAlignment="1">
      <alignment horizontal="center" vertical="center" wrapText="1"/>
    </xf>
    <xf numFmtId="0" fontId="49" fillId="4" borderId="33" xfId="0" applyFont="1" applyFill="1" applyBorder="1" applyAlignment="1">
      <alignment horizontal="center" vertical="center" wrapText="1"/>
    </xf>
    <xf numFmtId="0" fontId="49" fillId="4" borderId="36" xfId="0" applyFont="1" applyFill="1" applyBorder="1" applyAlignment="1">
      <alignment horizontal="center" vertical="center" wrapText="1"/>
    </xf>
    <xf numFmtId="0" fontId="43" fillId="9" borderId="0" xfId="0" applyFont="1" applyFill="1" applyAlignment="1">
      <alignment horizontal="center" vertical="center" wrapText="1"/>
    </xf>
    <xf numFmtId="0" fontId="34" fillId="25" borderId="1" xfId="0" applyFont="1" applyFill="1" applyBorder="1" applyAlignment="1">
      <alignment horizontal="center" vertical="center"/>
    </xf>
    <xf numFmtId="0" fontId="94" fillId="25" borderId="2" xfId="0" applyFont="1" applyFill="1" applyBorder="1" applyAlignment="1">
      <alignment horizontal="left" vertical="center"/>
    </xf>
    <xf numFmtId="0" fontId="34" fillId="25" borderId="3" xfId="0" applyFont="1" applyFill="1" applyBorder="1" applyAlignment="1">
      <alignment horizontal="center" vertical="center"/>
    </xf>
    <xf numFmtId="0" fontId="7" fillId="26" borderId="4" xfId="0" applyFont="1" applyFill="1" applyBorder="1" applyAlignment="1">
      <alignment horizontal="center" vertical="center"/>
    </xf>
    <xf numFmtId="0" fontId="95" fillId="26" borderId="0" xfId="0" applyFont="1" applyFill="1" applyAlignment="1">
      <alignment horizontal="center" vertical="center"/>
    </xf>
    <xf numFmtId="0" fontId="7" fillId="26" borderId="5" xfId="0" applyFont="1" applyFill="1" applyBorder="1" applyAlignment="1">
      <alignment horizontal="center" vertical="center"/>
    </xf>
    <xf numFmtId="0" fontId="98" fillId="23" borderId="0" xfId="0" applyFont="1" applyFill="1" applyAlignment="1">
      <alignment horizontal="left" vertical="top" wrapText="1"/>
    </xf>
    <xf numFmtId="0" fontId="102" fillId="27" borderId="0" xfId="0" applyFont="1" applyFill="1" applyAlignment="1">
      <alignment vertical="center"/>
    </xf>
    <xf numFmtId="0" fontId="103" fillId="27" borderId="0" xfId="0" applyFont="1" applyFill="1"/>
    <xf numFmtId="0" fontId="104" fillId="28" borderId="0" xfId="0" applyFont="1" applyFill="1"/>
    <xf numFmtId="0" fontId="103" fillId="28" borderId="0" xfId="0" applyFont="1" applyFill="1"/>
    <xf numFmtId="0" fontId="105" fillId="28" borderId="0" xfId="0" applyFont="1" applyFill="1" applyAlignment="1">
      <alignment horizontal="right" vertical="center"/>
    </xf>
    <xf numFmtId="0" fontId="106" fillId="27" borderId="0" xfId="0" applyFont="1" applyFill="1" applyAlignment="1">
      <alignment vertical="center"/>
    </xf>
    <xf numFmtId="0" fontId="50" fillId="27" borderId="0" xfId="0" applyFont="1" applyFill="1"/>
    <xf numFmtId="0" fontId="50" fillId="28" borderId="0" xfId="0" applyFont="1" applyFill="1"/>
    <xf numFmtId="0" fontId="107" fillId="28" borderId="0" xfId="0" applyFont="1" applyFill="1" applyAlignment="1">
      <alignment horizontal="right" vertical="center"/>
    </xf>
    <xf numFmtId="0" fontId="108" fillId="3" borderId="0" xfId="0" applyFont="1" applyFill="1"/>
    <xf numFmtId="0" fontId="109" fillId="3" borderId="0" xfId="0" applyFont="1" applyFill="1" applyAlignment="1">
      <alignment horizontal="center" vertical="center"/>
    </xf>
    <xf numFmtId="0" fontId="110" fillId="3" borderId="0" xfId="0" applyFont="1" applyFill="1" applyAlignment="1">
      <alignment horizontal="right"/>
    </xf>
    <xf numFmtId="0" fontId="111" fillId="27" borderId="0" xfId="0" applyFont="1" applyFill="1" applyAlignment="1">
      <alignment vertical="center"/>
    </xf>
    <xf numFmtId="0" fontId="112" fillId="28" borderId="0" xfId="0" applyFont="1" applyFill="1" applyAlignment="1">
      <alignment horizontal="right" vertical="center"/>
    </xf>
    <xf numFmtId="0" fontId="104" fillId="27" borderId="0" xfId="0" applyFont="1" applyFill="1" applyAlignment="1">
      <alignment vertical="center"/>
    </xf>
    <xf numFmtId="0" fontId="104" fillId="28" borderId="0" xfId="0" applyFont="1" applyFill="1" applyAlignment="1">
      <alignment horizontal="right"/>
    </xf>
    <xf numFmtId="0" fontId="113" fillId="3" borderId="0" xfId="0" applyFont="1" applyFill="1" applyAlignment="1">
      <alignment horizontal="center" vertical="center"/>
    </xf>
    <xf numFmtId="0" fontId="117" fillId="3" borderId="0" xfId="0" applyFont="1" applyFill="1" applyAlignment="1">
      <alignment horizontal="center" vertical="center"/>
    </xf>
    <xf numFmtId="0" fontId="34" fillId="29" borderId="1" xfId="0" applyFont="1" applyFill="1" applyBorder="1" applyAlignment="1">
      <alignment horizontal="center" vertical="center"/>
    </xf>
    <xf numFmtId="0" fontId="120" fillId="29" borderId="2" xfId="0" applyFont="1" applyFill="1" applyBorder="1" applyAlignment="1">
      <alignment horizontal="left"/>
    </xf>
    <xf numFmtId="0" fontId="34" fillId="29" borderId="26" xfId="0" applyFont="1" applyFill="1" applyBorder="1" applyAlignment="1">
      <alignment horizontal="center" vertical="center"/>
    </xf>
    <xf numFmtId="0" fontId="34" fillId="29" borderId="3" xfId="0" applyFont="1" applyFill="1" applyBorder="1" applyAlignment="1">
      <alignment horizontal="center" vertical="center"/>
    </xf>
    <xf numFmtId="0" fontId="7" fillId="10" borderId="4" xfId="0" applyFont="1" applyFill="1" applyBorder="1" applyAlignment="1">
      <alignment horizontal="center" vertical="center"/>
    </xf>
    <xf numFmtId="0" fontId="5" fillId="10" borderId="0" xfId="0" applyFont="1" applyFill="1"/>
    <xf numFmtId="0" fontId="8" fillId="10" borderId="0" xfId="0" applyFont="1" applyFill="1"/>
    <xf numFmtId="0" fontId="122" fillId="10" borderId="0" xfId="0" applyFont="1" applyFill="1"/>
    <xf numFmtId="0" fontId="7" fillId="10" borderId="5" xfId="0" applyFont="1" applyFill="1" applyBorder="1" applyAlignment="1">
      <alignment horizontal="center" vertical="center"/>
    </xf>
    <xf numFmtId="0" fontId="123" fillId="4" borderId="81" xfId="0" applyFont="1" applyFill="1" applyBorder="1" applyAlignment="1">
      <alignment horizontal="center" vertical="center"/>
    </xf>
    <xf numFmtId="0" fontId="123" fillId="4" borderId="82" xfId="0" applyFont="1" applyFill="1" applyBorder="1" applyAlignment="1">
      <alignment horizontal="center" vertical="center"/>
    </xf>
    <xf numFmtId="0" fontId="123" fillId="4" borderId="83" xfId="0" applyFont="1" applyFill="1" applyBorder="1" applyAlignment="1">
      <alignment horizontal="center" vertical="center"/>
    </xf>
    <xf numFmtId="0" fontId="5" fillId="10" borderId="0" xfId="0" applyFont="1" applyFill="1" applyAlignment="1">
      <alignment horizontal="left"/>
    </xf>
    <xf numFmtId="0" fontId="124" fillId="10" borderId="0" xfId="0" quotePrefix="1" applyFont="1" applyFill="1" applyAlignment="1">
      <alignment horizontal="center" vertical="center"/>
    </xf>
    <xf numFmtId="0" fontId="125" fillId="10" borderId="0" xfId="0" applyFont="1" applyFill="1" applyAlignment="1">
      <alignment horizontal="right"/>
    </xf>
    <xf numFmtId="0" fontId="126" fillId="10" borderId="0" xfId="0" applyFont="1" applyFill="1" applyAlignment="1">
      <alignment horizontal="center" vertical="center"/>
    </xf>
    <xf numFmtId="0" fontId="127" fillId="10" borderId="0" xfId="0" applyFont="1" applyFill="1" applyAlignment="1">
      <alignment horizontal="left"/>
    </xf>
    <xf numFmtId="0" fontId="128" fillId="10" borderId="0" xfId="0" quotePrefix="1" applyFont="1" applyFill="1" applyAlignment="1">
      <alignment horizontal="center" vertical="center"/>
    </xf>
    <xf numFmtId="0" fontId="129" fillId="30" borderId="84" xfId="0" applyFont="1" applyFill="1" applyBorder="1" applyAlignment="1">
      <alignment horizontal="center" vertical="center"/>
    </xf>
    <xf numFmtId="0" fontId="129" fillId="30" borderId="85" xfId="0" applyFont="1" applyFill="1" applyBorder="1" applyAlignment="1">
      <alignment horizontal="center" vertical="center"/>
    </xf>
    <xf numFmtId="0" fontId="129" fillId="30" borderId="86" xfId="0" applyFont="1" applyFill="1" applyBorder="1" applyAlignment="1">
      <alignment horizontal="center" vertical="center"/>
    </xf>
    <xf numFmtId="0" fontId="130" fillId="31" borderId="84" xfId="0" applyFont="1" applyFill="1" applyBorder="1" applyAlignment="1">
      <alignment horizontal="center" vertical="center"/>
    </xf>
    <xf numFmtId="0" fontId="130" fillId="31" borderId="85" xfId="0" applyFont="1" applyFill="1" applyBorder="1" applyAlignment="1">
      <alignment horizontal="center" vertical="center"/>
    </xf>
    <xf numFmtId="0" fontId="130" fillId="31" borderId="86" xfId="0" applyFont="1" applyFill="1" applyBorder="1" applyAlignment="1">
      <alignment horizontal="center" vertical="center"/>
    </xf>
    <xf numFmtId="0" fontId="131" fillId="30" borderId="87" xfId="0" applyFont="1" applyFill="1" applyBorder="1" applyAlignment="1">
      <alignment horizontal="center" vertical="top"/>
    </xf>
    <xf numFmtId="0" fontId="131" fillId="30" borderId="88" xfId="0" applyFont="1" applyFill="1" applyBorder="1" applyAlignment="1">
      <alignment horizontal="center" vertical="top"/>
    </xf>
    <xf numFmtId="0" fontId="131" fillId="30" borderId="89" xfId="0" applyFont="1" applyFill="1" applyBorder="1" applyAlignment="1">
      <alignment horizontal="center" vertical="top"/>
    </xf>
    <xf numFmtId="0" fontId="132" fillId="31" borderId="87" xfId="0" applyFont="1" applyFill="1" applyBorder="1" applyAlignment="1">
      <alignment horizontal="center" vertical="top"/>
    </xf>
    <xf numFmtId="0" fontId="132" fillId="31" borderId="88" xfId="0" applyFont="1" applyFill="1" applyBorder="1" applyAlignment="1">
      <alignment horizontal="center" vertical="top"/>
    </xf>
    <xf numFmtId="0" fontId="132" fillId="31" borderId="89" xfId="0" applyFont="1" applyFill="1" applyBorder="1" applyAlignment="1">
      <alignment horizontal="center" vertical="top"/>
    </xf>
    <xf numFmtId="164" fontId="39" fillId="12" borderId="0" xfId="4" applyNumberFormat="1" applyFont="1" applyFill="1" applyAlignment="1">
      <alignment horizontal="center" vertical="center"/>
    </xf>
    <xf numFmtId="164" fontId="40" fillId="12" borderId="0" xfId="4" applyNumberFormat="1" applyFont="1" applyFill="1" applyAlignment="1">
      <alignment horizontal="center" vertical="center"/>
    </xf>
    <xf numFmtId="0" fontId="133" fillId="5" borderId="0" xfId="0" applyFont="1" applyFill="1"/>
    <xf numFmtId="0" fontId="134" fillId="5" borderId="0" xfId="0" applyFont="1" applyFill="1"/>
    <xf numFmtId="0" fontId="135" fillId="5" borderId="0" xfId="0" applyFont="1" applyFill="1"/>
    <xf numFmtId="0" fontId="133" fillId="5" borderId="0" xfId="0" applyFont="1" applyFill="1" applyAlignment="1">
      <alignment horizontal="right"/>
    </xf>
    <xf numFmtId="0" fontId="136" fillId="30" borderId="90" xfId="0" applyFont="1" applyFill="1" applyBorder="1" applyAlignment="1">
      <alignment horizontal="center" vertical="center" wrapText="1"/>
    </xf>
    <xf numFmtId="0" fontId="136" fillId="30" borderId="91" xfId="0" applyFont="1" applyFill="1" applyBorder="1" applyAlignment="1">
      <alignment horizontal="center" vertical="center" wrapText="1"/>
    </xf>
    <xf numFmtId="0" fontId="137" fillId="32" borderId="92" xfId="2" applyFont="1" applyFill="1" applyBorder="1" applyAlignment="1">
      <alignment horizontal="center" vertical="center" wrapText="1"/>
    </xf>
    <xf numFmtId="0" fontId="137" fillId="32" borderId="93" xfId="2" applyFont="1" applyFill="1" applyBorder="1" applyAlignment="1">
      <alignment horizontal="center" vertical="center" wrapText="1"/>
    </xf>
    <xf numFmtId="0" fontId="136" fillId="30" borderId="94" xfId="0" applyFont="1" applyFill="1" applyBorder="1" applyAlignment="1">
      <alignment horizontal="center" vertical="center" wrapText="1"/>
    </xf>
    <xf numFmtId="0" fontId="136" fillId="30" borderId="95" xfId="0" applyFont="1" applyFill="1" applyBorder="1" applyAlignment="1">
      <alignment horizontal="center" vertical="center" wrapText="1"/>
    </xf>
    <xf numFmtId="0" fontId="137" fillId="32" borderId="95" xfId="2" applyFont="1" applyFill="1" applyBorder="1" applyAlignment="1">
      <alignment horizontal="center" vertical="center" wrapText="1"/>
    </xf>
    <xf numFmtId="0" fontId="137" fillId="32" borderId="96" xfId="2" applyFont="1" applyFill="1" applyBorder="1" applyAlignment="1">
      <alignment horizontal="center" vertical="center" wrapText="1"/>
    </xf>
    <xf numFmtId="164" fontId="42" fillId="12" borderId="0" xfId="4" applyNumberFormat="1" applyFont="1" applyFill="1" applyAlignment="1">
      <alignment horizontal="center" vertical="center"/>
    </xf>
    <xf numFmtId="0" fontId="136" fillId="30" borderId="97" xfId="0" applyFont="1" applyFill="1" applyBorder="1" applyAlignment="1">
      <alignment horizontal="center" vertical="center" wrapText="1"/>
    </xf>
    <xf numFmtId="0" fontId="136" fillId="30" borderId="98" xfId="0" applyFont="1" applyFill="1" applyBorder="1" applyAlignment="1">
      <alignment horizontal="center" vertical="center" wrapText="1"/>
    </xf>
    <xf numFmtId="0" fontId="137" fillId="32" borderId="99" xfId="2" applyFont="1" applyFill="1" applyBorder="1" applyAlignment="1">
      <alignment horizontal="center" vertical="center" wrapText="1"/>
    </xf>
    <xf numFmtId="0" fontId="137" fillId="32" borderId="100" xfId="2" applyFont="1" applyFill="1" applyBorder="1" applyAlignment="1">
      <alignment horizontal="center" vertical="center" wrapText="1"/>
    </xf>
    <xf numFmtId="0" fontId="136" fillId="30" borderId="101" xfId="0" applyFont="1" applyFill="1" applyBorder="1" applyAlignment="1">
      <alignment horizontal="center" vertical="center" wrapText="1"/>
    </xf>
    <xf numFmtId="0" fontId="136" fillId="30" borderId="102" xfId="0" applyFont="1" applyFill="1" applyBorder="1" applyAlignment="1">
      <alignment horizontal="center" vertical="center" wrapText="1"/>
    </xf>
    <xf numFmtId="0" fontId="138" fillId="30" borderId="103" xfId="0" applyFont="1" applyFill="1" applyBorder="1" applyAlignment="1">
      <alignment horizontal="center" vertical="center" wrapText="1"/>
    </xf>
    <xf numFmtId="0" fontId="138" fillId="30" borderId="104" xfId="0" applyFont="1" applyFill="1" applyBorder="1" applyAlignment="1">
      <alignment horizontal="center" vertical="center" wrapText="1"/>
    </xf>
    <xf numFmtId="0" fontId="138" fillId="30" borderId="105" xfId="0" applyFont="1" applyFill="1" applyBorder="1" applyAlignment="1">
      <alignment horizontal="center" vertical="center" wrapText="1"/>
    </xf>
    <xf numFmtId="0" fontId="139" fillId="32" borderId="92" xfId="0" applyFont="1" applyFill="1" applyBorder="1" applyAlignment="1">
      <alignment horizontal="center" vertical="center" wrapText="1"/>
    </xf>
    <xf numFmtId="0" fontId="139" fillId="32" borderId="93" xfId="0" applyFont="1" applyFill="1" applyBorder="1" applyAlignment="1">
      <alignment horizontal="center" vertical="center" wrapText="1"/>
    </xf>
    <xf numFmtId="0" fontId="138" fillId="30" borderId="106" xfId="0" applyFont="1" applyFill="1" applyBorder="1" applyAlignment="1">
      <alignment horizontal="center" vertical="center" wrapText="1"/>
    </xf>
    <xf numFmtId="0" fontId="138" fillId="30" borderId="0" xfId="0" applyFont="1" applyFill="1" applyAlignment="1">
      <alignment horizontal="center" vertical="center" wrapText="1"/>
    </xf>
    <xf numFmtId="0" fontId="138" fillId="30" borderId="107" xfId="0" applyFont="1" applyFill="1" applyBorder="1" applyAlignment="1">
      <alignment horizontal="center" vertical="center" wrapText="1"/>
    </xf>
    <xf numFmtId="0" fontId="139" fillId="32" borderId="95" xfId="0" applyFont="1" applyFill="1" applyBorder="1" applyAlignment="1">
      <alignment horizontal="center" vertical="center" wrapText="1"/>
    </xf>
    <xf numFmtId="0" fontId="139" fillId="32" borderId="96" xfId="0" applyFont="1" applyFill="1" applyBorder="1" applyAlignment="1">
      <alignment horizontal="center" vertical="center" wrapText="1"/>
    </xf>
    <xf numFmtId="0" fontId="138" fillId="30" borderId="108" xfId="0" applyFont="1" applyFill="1" applyBorder="1" applyAlignment="1">
      <alignment horizontal="center" vertical="center" wrapText="1"/>
    </xf>
    <xf numFmtId="0" fontId="138" fillId="30" borderId="109" xfId="0" applyFont="1" applyFill="1" applyBorder="1" applyAlignment="1">
      <alignment horizontal="center" vertical="center" wrapText="1"/>
    </xf>
    <xf numFmtId="0" fontId="138" fillId="30" borderId="110" xfId="0" applyFont="1" applyFill="1" applyBorder="1" applyAlignment="1">
      <alignment horizontal="center" vertical="center" wrapText="1"/>
    </xf>
    <xf numFmtId="0" fontId="139" fillId="32" borderId="99" xfId="0" applyFont="1" applyFill="1" applyBorder="1" applyAlignment="1">
      <alignment horizontal="center" vertical="center" wrapText="1"/>
    </xf>
    <xf numFmtId="0" fontId="139" fillId="32" borderId="100" xfId="0" applyFont="1" applyFill="1" applyBorder="1" applyAlignment="1">
      <alignment horizontal="center" vertical="center" wrapText="1"/>
    </xf>
    <xf numFmtId="0" fontId="7" fillId="10" borderId="17" xfId="0" applyFont="1" applyFill="1" applyBorder="1" applyAlignment="1">
      <alignment horizontal="center" vertical="center"/>
    </xf>
    <xf numFmtId="0" fontId="5" fillId="10" borderId="18" xfId="0" applyFont="1" applyFill="1" applyBorder="1"/>
    <xf numFmtId="0" fontId="8" fillId="10" borderId="18" xfId="0" applyFont="1" applyFill="1" applyBorder="1"/>
    <xf numFmtId="0" fontId="7" fillId="10" borderId="19" xfId="0" applyFont="1" applyFill="1" applyBorder="1" applyAlignment="1">
      <alignment horizontal="center" vertical="center"/>
    </xf>
    <xf numFmtId="0" fontId="120" fillId="29" borderId="2" xfId="0" applyFont="1" applyFill="1" applyBorder="1" applyAlignment="1">
      <alignment horizontal="left" vertical="center"/>
    </xf>
    <xf numFmtId="0" fontId="63" fillId="10" borderId="0" xfId="0" applyFont="1" applyFill="1" applyAlignment="1">
      <alignment vertical="center"/>
    </xf>
    <xf numFmtId="0" fontId="140" fillId="10" borderId="0" xfId="0" applyFont="1" applyFill="1" applyAlignment="1">
      <alignment horizontal="left" vertical="center" indent="2"/>
    </xf>
    <xf numFmtId="0" fontId="141" fillId="29" borderId="0" xfId="0" applyFont="1" applyFill="1"/>
    <xf numFmtId="0" fontId="37" fillId="29" borderId="0" xfId="0" applyFont="1" applyFill="1"/>
    <xf numFmtId="0" fontId="142" fillId="29" borderId="0" xfId="0" applyFont="1" applyFill="1"/>
    <xf numFmtId="0" fontId="141" fillId="29" borderId="0" xfId="0" applyFont="1" applyFill="1" applyAlignment="1">
      <alignment horizontal="right"/>
    </xf>
    <xf numFmtId="0" fontId="139" fillId="32" borderId="0" xfId="0" applyFont="1" applyFill="1" applyAlignment="1">
      <alignment horizontal="center" vertical="center" wrapText="1"/>
    </xf>
    <xf numFmtId="0" fontId="5" fillId="10" borderId="0" xfId="0" applyFont="1" applyFill="1" applyAlignment="1">
      <alignment horizontal="center" vertical="center" wrapText="1"/>
    </xf>
    <xf numFmtId="0" fontId="8" fillId="10" borderId="0" xfId="0" applyFont="1" applyFill="1" applyAlignment="1">
      <alignment horizontal="center" vertical="center" wrapText="1"/>
    </xf>
    <xf numFmtId="0" fontId="143" fillId="30" borderId="103" xfId="0" applyFont="1" applyFill="1" applyBorder="1" applyAlignment="1">
      <alignment horizontal="center" vertical="center" shrinkToFit="1"/>
    </xf>
    <xf numFmtId="0" fontId="143" fillId="30" borderId="104" xfId="0" applyFont="1" applyFill="1" applyBorder="1" applyAlignment="1">
      <alignment horizontal="center" vertical="center" shrinkToFit="1"/>
    </xf>
    <xf numFmtId="0" fontId="5" fillId="30" borderId="104" xfId="0" applyFont="1" applyFill="1" applyBorder="1" applyAlignment="1">
      <alignment vertical="center" wrapText="1"/>
    </xf>
    <xf numFmtId="0" fontId="8" fillId="32" borderId="111" xfId="0" applyFont="1" applyFill="1" applyBorder="1" applyAlignment="1">
      <alignment vertical="center" wrapText="1"/>
    </xf>
    <xf numFmtId="0" fontId="5" fillId="32" borderId="112" xfId="0" applyFont="1" applyFill="1" applyBorder="1" applyAlignment="1">
      <alignment vertical="center" wrapText="1"/>
    </xf>
    <xf numFmtId="0" fontId="143" fillId="32" borderId="112" xfId="0" applyFont="1" applyFill="1" applyBorder="1" applyAlignment="1">
      <alignment horizontal="center" vertical="center" shrinkToFit="1"/>
    </xf>
    <xf numFmtId="0" fontId="143" fillId="32" borderId="113" xfId="0" applyFont="1" applyFill="1" applyBorder="1" applyAlignment="1">
      <alignment horizontal="center" vertical="center" shrinkToFit="1"/>
    </xf>
    <xf numFmtId="0" fontId="5" fillId="30" borderId="106" xfId="0" applyFont="1" applyFill="1" applyBorder="1" applyAlignment="1">
      <alignment vertical="center" wrapText="1"/>
    </xf>
    <xf numFmtId="0" fontId="5" fillId="30" borderId="0" xfId="0" applyFont="1" applyFill="1" applyAlignment="1">
      <alignment vertical="center" wrapText="1"/>
    </xf>
    <xf numFmtId="0" fontId="143" fillId="30" borderId="0" xfId="0" applyFont="1" applyFill="1" applyAlignment="1">
      <alignment horizontal="center" vertical="center" shrinkToFit="1"/>
    </xf>
    <xf numFmtId="0" fontId="143" fillId="32" borderId="114" xfId="0" applyFont="1" applyFill="1" applyBorder="1" applyAlignment="1">
      <alignment horizontal="center" vertical="center" shrinkToFit="1"/>
    </xf>
    <xf numFmtId="0" fontId="143" fillId="32" borderId="0" xfId="0" applyFont="1" applyFill="1" applyAlignment="1">
      <alignment horizontal="center" vertical="center" shrinkToFit="1"/>
    </xf>
    <xf numFmtId="0" fontId="5" fillId="32" borderId="0" xfId="0" applyFont="1" applyFill="1" applyAlignment="1">
      <alignment vertical="center" wrapText="1"/>
    </xf>
    <xf numFmtId="0" fontId="5" fillId="32" borderId="115" xfId="0" applyFont="1" applyFill="1" applyBorder="1" applyAlignment="1">
      <alignment vertical="center" wrapText="1"/>
    </xf>
    <xf numFmtId="0" fontId="8" fillId="32" borderId="114" xfId="0" applyFont="1" applyFill="1" applyBorder="1" applyAlignment="1">
      <alignment vertical="center" wrapText="1"/>
    </xf>
    <xf numFmtId="0" fontId="48" fillId="30" borderId="108" xfId="0" applyFont="1" applyFill="1" applyBorder="1" applyAlignment="1">
      <alignment horizontal="left" vertical="center" wrapText="1" indent="1"/>
    </xf>
    <xf numFmtId="0" fontId="48" fillId="30" borderId="109" xfId="0" applyFont="1" applyFill="1" applyBorder="1" applyAlignment="1">
      <alignment horizontal="left" vertical="center" wrapText="1" indent="1"/>
    </xf>
    <xf numFmtId="0" fontId="48" fillId="30" borderId="109" xfId="0" applyFont="1" applyFill="1" applyBorder="1" applyAlignment="1">
      <alignment horizontal="right" vertical="center" wrapText="1" indent="1"/>
    </xf>
    <xf numFmtId="0" fontId="48" fillId="32" borderId="116" xfId="0" applyFont="1" applyFill="1" applyBorder="1" applyAlignment="1">
      <alignment horizontal="left" vertical="center" wrapText="1" indent="1"/>
    </xf>
    <xf numFmtId="0" fontId="48" fillId="32" borderId="117" xfId="0" applyFont="1" applyFill="1" applyBorder="1" applyAlignment="1">
      <alignment horizontal="left" vertical="center" wrapText="1" indent="1"/>
    </xf>
    <xf numFmtId="0" fontId="48" fillId="32" borderId="117" xfId="0" applyFont="1" applyFill="1" applyBorder="1" applyAlignment="1">
      <alignment horizontal="right" vertical="center" wrapText="1" indent="1"/>
    </xf>
    <xf numFmtId="0" fontId="48" fillId="32" borderId="118" xfId="0" applyFont="1" applyFill="1" applyBorder="1" applyAlignment="1">
      <alignment horizontal="right" vertical="center" wrapText="1" indent="1"/>
    </xf>
    <xf numFmtId="0" fontId="138" fillId="30" borderId="90" xfId="0" applyFont="1" applyFill="1" applyBorder="1" applyAlignment="1">
      <alignment horizontal="center" vertical="center" wrapText="1"/>
    </xf>
    <xf numFmtId="0" fontId="138" fillId="30" borderId="91" xfId="0" applyFont="1" applyFill="1" applyBorder="1" applyAlignment="1">
      <alignment horizontal="center" vertical="center" wrapText="1"/>
    </xf>
    <xf numFmtId="0" fontId="138" fillId="30" borderId="94" xfId="0" applyFont="1" applyFill="1" applyBorder="1" applyAlignment="1">
      <alignment horizontal="center" vertical="center" wrapText="1"/>
    </xf>
    <xf numFmtId="0" fontId="138" fillId="30" borderId="95" xfId="0" applyFont="1" applyFill="1" applyBorder="1" applyAlignment="1">
      <alignment horizontal="center" vertical="center" wrapText="1"/>
    </xf>
    <xf numFmtId="0" fontId="138" fillId="30" borderId="97" xfId="0" applyFont="1" applyFill="1" applyBorder="1" applyAlignment="1">
      <alignment horizontal="center" vertical="center" wrapText="1"/>
    </xf>
    <xf numFmtId="0" fontId="138" fillId="30" borderId="98" xfId="0" applyFont="1" applyFill="1" applyBorder="1" applyAlignment="1">
      <alignment horizontal="center" vertical="center" wrapText="1"/>
    </xf>
    <xf numFmtId="0" fontId="144" fillId="0" borderId="0" xfId="0" applyFont="1" applyAlignment="1">
      <alignment horizontal="left" vertical="center"/>
    </xf>
    <xf numFmtId="0" fontId="145" fillId="4" borderId="27" xfId="0" applyFont="1" applyFill="1" applyBorder="1" applyAlignment="1">
      <alignment horizontal="center" vertical="center" wrapText="1"/>
    </xf>
    <xf numFmtId="0" fontId="145" fillId="4" borderId="28" xfId="0" applyFont="1" applyFill="1" applyBorder="1" applyAlignment="1">
      <alignment horizontal="center" vertical="center" wrapText="1"/>
    </xf>
    <xf numFmtId="0" fontId="145" fillId="4" borderId="31" xfId="0" applyFont="1" applyFill="1" applyBorder="1" applyAlignment="1">
      <alignment horizontal="center" vertical="center" wrapText="1"/>
    </xf>
    <xf numFmtId="0" fontId="145" fillId="4" borderId="119" xfId="0" applyFont="1" applyFill="1" applyBorder="1" applyAlignment="1">
      <alignment horizontal="center" vertical="center" wrapText="1"/>
    </xf>
    <xf numFmtId="0" fontId="145" fillId="4" borderId="0" xfId="0" applyFont="1" applyFill="1" applyAlignment="1">
      <alignment horizontal="center" vertical="center" wrapText="1"/>
    </xf>
    <xf numFmtId="0" fontId="145" fillId="4" borderId="120" xfId="0" applyFont="1" applyFill="1" applyBorder="1" applyAlignment="1">
      <alignment horizontal="center" vertical="center" wrapText="1"/>
    </xf>
    <xf numFmtId="0" fontId="145" fillId="4" borderId="32" xfId="0" applyFont="1" applyFill="1" applyBorder="1" applyAlignment="1">
      <alignment horizontal="center" vertical="center" wrapText="1"/>
    </xf>
    <xf numFmtId="0" fontId="145" fillId="4" borderId="33" xfId="0" applyFont="1" applyFill="1" applyBorder="1" applyAlignment="1">
      <alignment horizontal="center" vertical="center" wrapText="1"/>
    </xf>
    <xf numFmtId="0" fontId="145" fillId="4" borderId="36" xfId="0" applyFont="1" applyFill="1" applyBorder="1" applyAlignment="1">
      <alignment horizontal="center" vertical="center" wrapText="1"/>
    </xf>
    <xf numFmtId="0" fontId="58" fillId="10" borderId="0" xfId="0" applyFont="1" applyFill="1" applyAlignment="1">
      <alignment wrapText="1"/>
    </xf>
    <xf numFmtId="0" fontId="60" fillId="10" borderId="0" xfId="0" applyFont="1" applyFill="1" applyAlignment="1">
      <alignment wrapText="1"/>
    </xf>
    <xf numFmtId="0" fontId="146" fillId="10" borderId="0" xfId="0" applyFont="1" applyFill="1" applyAlignment="1">
      <alignment horizontal="left" vertical="center" wrapText="1"/>
    </xf>
    <xf numFmtId="0" fontId="58" fillId="10" borderId="18" xfId="0" applyFont="1" applyFill="1" applyBorder="1" applyAlignment="1">
      <alignment vertical="top" wrapText="1"/>
    </xf>
    <xf numFmtId="0" fontId="60" fillId="10" borderId="18" xfId="0" applyFont="1" applyFill="1" applyBorder="1" applyAlignment="1">
      <alignment vertical="top" wrapText="1"/>
    </xf>
    <xf numFmtId="0" fontId="5" fillId="10" borderId="121" xfId="0" applyFont="1" applyFill="1" applyBorder="1" applyAlignment="1">
      <alignment horizontal="right"/>
    </xf>
    <xf numFmtId="0" fontId="5" fillId="10" borderId="121" xfId="0" applyFont="1" applyFill="1" applyBorder="1" applyAlignment="1">
      <alignment horizontal="left"/>
    </xf>
    <xf numFmtId="0" fontId="147" fillId="33" borderId="122" xfId="0" applyFont="1" applyFill="1" applyBorder="1" applyAlignment="1">
      <alignment horizontal="center" vertical="center" wrapText="1"/>
    </xf>
    <xf numFmtId="0" fontId="147" fillId="33" borderId="123" xfId="0" applyFont="1" applyFill="1" applyBorder="1" applyAlignment="1">
      <alignment horizontal="center" vertical="center" wrapText="1"/>
    </xf>
    <xf numFmtId="0" fontId="147" fillId="34" borderId="122" xfId="0" applyFont="1" applyFill="1" applyBorder="1" applyAlignment="1">
      <alignment horizontal="center" vertical="center" wrapText="1"/>
    </xf>
    <xf numFmtId="0" fontId="147" fillId="34" borderId="123" xfId="0" applyFont="1" applyFill="1" applyBorder="1" applyAlignment="1">
      <alignment horizontal="center" vertical="center" wrapText="1"/>
    </xf>
    <xf numFmtId="0" fontId="147" fillId="30" borderId="122" xfId="0" applyFont="1" applyFill="1" applyBorder="1" applyAlignment="1">
      <alignment horizontal="center" vertical="center" wrapText="1"/>
    </xf>
    <xf numFmtId="0" fontId="147" fillId="30" borderId="123" xfId="0" applyFont="1" applyFill="1" applyBorder="1" applyAlignment="1">
      <alignment horizontal="center" vertical="center" wrapText="1"/>
    </xf>
    <xf numFmtId="0" fontId="147" fillId="31" borderId="122" xfId="0" applyFont="1" applyFill="1" applyBorder="1" applyAlignment="1">
      <alignment horizontal="center" vertical="center" wrapText="1"/>
    </xf>
    <xf numFmtId="0" fontId="147" fillId="31" borderId="123" xfId="0" applyFont="1" applyFill="1" applyBorder="1" applyAlignment="1">
      <alignment horizontal="center" vertical="center" wrapText="1"/>
    </xf>
    <xf numFmtId="0" fontId="147" fillId="35" borderId="122" xfId="0" applyFont="1" applyFill="1" applyBorder="1" applyAlignment="1">
      <alignment horizontal="center" vertical="center" wrapText="1"/>
    </xf>
    <xf numFmtId="0" fontId="147" fillId="35" borderId="123" xfId="0" applyFont="1" applyFill="1" applyBorder="1" applyAlignment="1">
      <alignment horizontal="center" vertical="center" wrapText="1"/>
    </xf>
    <xf numFmtId="0" fontId="147" fillId="36" borderId="122" xfId="0" applyFont="1" applyFill="1" applyBorder="1" applyAlignment="1">
      <alignment horizontal="center" vertical="center" wrapText="1"/>
    </xf>
    <xf numFmtId="0" fontId="147" fillId="36" borderId="123" xfId="0" applyFont="1" applyFill="1" applyBorder="1" applyAlignment="1">
      <alignment horizontal="center" vertical="center" wrapText="1"/>
    </xf>
    <xf numFmtId="0" fontId="5" fillId="33" borderId="124" xfId="0" applyFont="1" applyFill="1" applyBorder="1" applyAlignment="1">
      <alignment horizontal="center" vertical="center"/>
    </xf>
    <xf numFmtId="0" fontId="5" fillId="33" borderId="125" xfId="0" applyFont="1" applyFill="1" applyBorder="1" applyAlignment="1">
      <alignment horizontal="center" vertical="center"/>
    </xf>
    <xf numFmtId="0" fontId="5" fillId="34" borderId="124" xfId="0" applyFont="1" applyFill="1" applyBorder="1" applyAlignment="1">
      <alignment horizontal="center" vertical="center"/>
    </xf>
    <xf numFmtId="0" fontId="5" fillId="34" borderId="125" xfId="0" applyFont="1" applyFill="1" applyBorder="1" applyAlignment="1">
      <alignment horizontal="center" vertical="center"/>
    </xf>
    <xf numFmtId="0" fontId="5" fillId="30" borderId="124" xfId="0" applyFont="1" applyFill="1" applyBorder="1" applyAlignment="1">
      <alignment horizontal="center" vertical="center"/>
    </xf>
    <xf numFmtId="0" fontId="5" fillId="30" borderId="125" xfId="0" applyFont="1" applyFill="1" applyBorder="1" applyAlignment="1">
      <alignment horizontal="center" vertical="center"/>
    </xf>
    <xf numFmtId="0" fontId="5" fillId="31" borderId="124" xfId="0" applyFont="1" applyFill="1" applyBorder="1" applyAlignment="1">
      <alignment horizontal="center" vertical="center"/>
    </xf>
    <xf numFmtId="0" fontId="5" fillId="31" borderId="125" xfId="0" applyFont="1" applyFill="1" applyBorder="1" applyAlignment="1">
      <alignment horizontal="center" vertical="center"/>
    </xf>
    <xf numFmtId="0" fontId="5" fillId="35" borderId="124" xfId="0" applyFont="1" applyFill="1" applyBorder="1" applyAlignment="1">
      <alignment horizontal="center" vertical="center"/>
    </xf>
    <xf numFmtId="0" fontId="5" fillId="35" borderId="125" xfId="0" applyFont="1" applyFill="1" applyBorder="1" applyAlignment="1">
      <alignment horizontal="center" vertical="center"/>
    </xf>
    <xf numFmtId="0" fontId="5" fillId="36" borderId="124" xfId="0" applyFont="1" applyFill="1" applyBorder="1" applyAlignment="1">
      <alignment horizontal="center" vertical="center"/>
    </xf>
    <xf numFmtId="0" fontId="5" fillId="36" borderId="125" xfId="0" applyFont="1" applyFill="1" applyBorder="1" applyAlignment="1">
      <alignment horizontal="center" vertical="center"/>
    </xf>
    <xf numFmtId="0" fontId="148" fillId="37" borderId="27" xfId="0" applyFont="1" applyFill="1" applyBorder="1" applyAlignment="1">
      <alignment horizontal="center" vertical="center"/>
    </xf>
    <xf numFmtId="0" fontId="148" fillId="37" borderId="31" xfId="0" applyFont="1" applyFill="1" applyBorder="1" applyAlignment="1">
      <alignment horizontal="center" vertical="center"/>
    </xf>
    <xf numFmtId="0" fontId="149" fillId="37" borderId="126" xfId="0" applyFont="1" applyFill="1" applyBorder="1" applyAlignment="1">
      <alignment horizontal="center" vertical="center" wrapText="1"/>
    </xf>
    <xf numFmtId="0" fontId="149" fillId="37" borderId="127" xfId="0" applyFont="1" applyFill="1" applyBorder="1" applyAlignment="1">
      <alignment horizontal="center" vertical="center" wrapText="1"/>
    </xf>
    <xf numFmtId="0" fontId="150" fillId="38" borderId="128" xfId="0" applyFont="1" applyFill="1" applyBorder="1" applyAlignment="1">
      <alignment horizontal="center" vertical="center"/>
    </xf>
    <xf numFmtId="0" fontId="150" fillId="38" borderId="129" xfId="0" applyFont="1" applyFill="1" applyBorder="1" applyAlignment="1">
      <alignment horizontal="center" vertical="center"/>
    </xf>
    <xf numFmtId="0" fontId="151" fillId="38" borderId="119" xfId="0" applyFont="1" applyFill="1" applyBorder="1" applyAlignment="1">
      <alignment horizontal="center" vertical="center" wrapText="1" shrinkToFit="1"/>
    </xf>
    <xf numFmtId="0" fontId="151" fillId="38" borderId="120" xfId="0" applyFont="1" applyFill="1" applyBorder="1" applyAlignment="1">
      <alignment horizontal="center" vertical="center" wrapText="1" shrinkToFit="1"/>
    </xf>
    <xf numFmtId="0" fontId="151" fillId="38" borderId="32" xfId="0" applyFont="1" applyFill="1" applyBorder="1" applyAlignment="1">
      <alignment horizontal="center" vertical="center" wrapText="1" shrinkToFit="1"/>
    </xf>
    <xf numFmtId="0" fontId="151" fillId="38" borderId="36" xfId="0" applyFont="1" applyFill="1" applyBorder="1" applyAlignment="1">
      <alignment horizontal="center" vertical="center" wrapText="1" shrinkToFit="1"/>
    </xf>
    <xf numFmtId="0" fontId="152" fillId="30" borderId="28" xfId="0" applyFont="1" applyFill="1" applyBorder="1" applyAlignment="1">
      <alignment horizontal="right" vertical="center" wrapText="1"/>
    </xf>
    <xf numFmtId="0" fontId="152" fillId="9" borderId="28" xfId="0" applyFont="1" applyFill="1" applyBorder="1" applyAlignment="1">
      <alignment horizontal="center" vertical="center" wrapText="1"/>
    </xf>
    <xf numFmtId="0" fontId="152" fillId="32" borderId="28" xfId="0" applyFont="1" applyFill="1" applyBorder="1" applyAlignment="1">
      <alignment horizontal="left" vertical="center" wrapText="1"/>
    </xf>
    <xf numFmtId="0" fontId="146" fillId="10" borderId="0" xfId="0" applyFont="1" applyFill="1" applyAlignment="1">
      <alignment horizontal="left" vertical="top" wrapText="1"/>
    </xf>
    <xf numFmtId="0" fontId="120" fillId="29" borderId="2" xfId="0" applyFont="1" applyFill="1" applyBorder="1"/>
    <xf numFmtId="0" fontId="153" fillId="34" borderId="20" xfId="0" applyFont="1" applyFill="1" applyBorder="1"/>
    <xf numFmtId="0" fontId="153" fillId="34" borderId="21" xfId="0" applyFont="1" applyFill="1" applyBorder="1"/>
    <xf numFmtId="0" fontId="153" fillId="34" borderId="130" xfId="0" applyFont="1" applyFill="1" applyBorder="1"/>
    <xf numFmtId="0" fontId="153" fillId="34" borderId="131" xfId="0" applyFont="1" applyFill="1" applyBorder="1"/>
    <xf numFmtId="0" fontId="153" fillId="34" borderId="22" xfId="0" applyFont="1" applyFill="1" applyBorder="1"/>
    <xf numFmtId="0" fontId="149" fillId="36" borderId="20" xfId="0" applyFont="1" applyFill="1" applyBorder="1"/>
    <xf numFmtId="0" fontId="153" fillId="36" borderId="21" xfId="0" applyFont="1" applyFill="1" applyBorder="1"/>
    <xf numFmtId="0" fontId="153" fillId="36" borderId="130" xfId="0" applyFont="1" applyFill="1" applyBorder="1"/>
    <xf numFmtId="0" fontId="153" fillId="36" borderId="131" xfId="0" applyFont="1" applyFill="1" applyBorder="1"/>
    <xf numFmtId="0" fontId="153" fillId="36" borderId="22" xfId="0" applyFont="1" applyFill="1" applyBorder="1"/>
    <xf numFmtId="0" fontId="160" fillId="34" borderId="132" xfId="0" applyFont="1" applyFill="1" applyBorder="1" applyAlignment="1">
      <alignment horizontal="left" vertical="center" indent="1"/>
    </xf>
    <xf numFmtId="0" fontId="161" fillId="34" borderId="0" xfId="0" applyFont="1" applyFill="1"/>
    <xf numFmtId="0" fontId="162" fillId="34" borderId="133" xfId="0" applyFont="1" applyFill="1" applyBorder="1" applyAlignment="1">
      <alignment vertical="center"/>
    </xf>
    <xf numFmtId="0" fontId="160" fillId="34" borderId="134" xfId="0" applyFont="1" applyFill="1" applyBorder="1" applyAlignment="1">
      <alignment horizontal="left" vertical="center" indent="1"/>
    </xf>
    <xf numFmtId="0" fontId="161" fillId="34" borderId="135" xfId="0" applyFont="1" applyFill="1" applyBorder="1"/>
    <xf numFmtId="0" fontId="163" fillId="36" borderId="132" xfId="0" applyFont="1" applyFill="1" applyBorder="1" applyAlignment="1">
      <alignment horizontal="left" vertical="center" indent="1"/>
    </xf>
    <xf numFmtId="0" fontId="164" fillId="36" borderId="0" xfId="0" applyFont="1" applyFill="1" applyAlignment="1">
      <alignment vertical="center"/>
    </xf>
    <xf numFmtId="0" fontId="164" fillId="36" borderId="133" xfId="0" applyFont="1" applyFill="1" applyBorder="1" applyAlignment="1">
      <alignment vertical="center"/>
    </xf>
    <xf numFmtId="0" fontId="163" fillId="36" borderId="134" xfId="0" applyFont="1" applyFill="1" applyBorder="1" applyAlignment="1">
      <alignment horizontal="left" vertical="center" indent="1"/>
    </xf>
    <xf numFmtId="0" fontId="164" fillId="36" borderId="135" xfId="0" applyFont="1" applyFill="1" applyBorder="1" applyAlignment="1">
      <alignment vertical="center"/>
    </xf>
    <xf numFmtId="0" fontId="5" fillId="34" borderId="132" xfId="0" applyFont="1" applyFill="1" applyBorder="1"/>
    <xf numFmtId="0" fontId="5" fillId="34" borderId="0" xfId="0" applyFont="1" applyFill="1"/>
    <xf numFmtId="0" fontId="5" fillId="34" borderId="133" xfId="0" applyFont="1" applyFill="1" applyBorder="1"/>
    <xf numFmtId="0" fontId="165" fillId="34" borderId="134" xfId="0" applyFont="1" applyFill="1" applyBorder="1" applyAlignment="1">
      <alignment horizontal="right" wrapText="1" indent="1"/>
    </xf>
    <xf numFmtId="0" fontId="165" fillId="34" borderId="0" xfId="0" applyFont="1" applyFill="1" applyAlignment="1">
      <alignment horizontal="right" wrapText="1" indent="1"/>
    </xf>
    <xf numFmtId="0" fontId="165" fillId="34" borderId="135" xfId="0" applyFont="1" applyFill="1" applyBorder="1" applyAlignment="1">
      <alignment horizontal="right" wrapText="1" indent="1"/>
    </xf>
    <xf numFmtId="0" fontId="8" fillId="36" borderId="132" xfId="0" applyFont="1" applyFill="1" applyBorder="1"/>
    <xf numFmtId="0" fontId="5" fillId="36" borderId="0" xfId="0" applyFont="1" applyFill="1"/>
    <xf numFmtId="0" fontId="5" fillId="36" borderId="133" xfId="0" applyFont="1" applyFill="1" applyBorder="1"/>
    <xf numFmtId="0" fontId="166" fillId="36" borderId="134" xfId="0" applyFont="1" applyFill="1" applyBorder="1" applyAlignment="1">
      <alignment horizontal="right" wrapText="1" indent="1"/>
    </xf>
    <xf numFmtId="0" fontId="166" fillId="36" borderId="0" xfId="0" applyFont="1" applyFill="1" applyAlignment="1">
      <alignment horizontal="right" wrapText="1" indent="1"/>
    </xf>
    <xf numFmtId="0" fontId="166" fillId="36" borderId="135" xfId="0" applyFont="1" applyFill="1" applyBorder="1" applyAlignment="1">
      <alignment horizontal="right" wrapText="1" indent="1"/>
    </xf>
    <xf numFmtId="0" fontId="165" fillId="34" borderId="132" xfId="0" applyFont="1" applyFill="1" applyBorder="1" applyAlignment="1">
      <alignment horizontal="left" wrapText="1" indent="1"/>
    </xf>
    <xf numFmtId="0" fontId="165" fillId="34" borderId="0" xfId="0" applyFont="1" applyFill="1" applyAlignment="1">
      <alignment horizontal="left" wrapText="1" indent="1"/>
    </xf>
    <xf numFmtId="0" fontId="165" fillId="34" borderId="133" xfId="0" applyFont="1" applyFill="1" applyBorder="1" applyAlignment="1">
      <alignment horizontal="left" wrapText="1" indent="1"/>
    </xf>
    <xf numFmtId="0" fontId="166" fillId="36" borderId="132" xfId="0" applyFont="1" applyFill="1" applyBorder="1" applyAlignment="1">
      <alignment horizontal="left" wrapText="1" indent="1"/>
    </xf>
    <xf numFmtId="0" fontId="166" fillId="36" borderId="0" xfId="0" applyFont="1" applyFill="1" applyAlignment="1">
      <alignment horizontal="left" wrapText="1" indent="1"/>
    </xf>
    <xf numFmtId="0" fontId="166" fillId="36" borderId="133" xfId="0" applyFont="1" applyFill="1" applyBorder="1" applyAlignment="1">
      <alignment horizontal="left" wrapText="1" indent="1"/>
    </xf>
    <xf numFmtId="0" fontId="5" fillId="34" borderId="134" xfId="0" applyFont="1" applyFill="1" applyBorder="1"/>
    <xf numFmtId="0" fontId="5" fillId="34" borderId="135" xfId="0" applyFont="1" applyFill="1" applyBorder="1"/>
    <xf numFmtId="0" fontId="5" fillId="36" borderId="134" xfId="0" applyFont="1" applyFill="1" applyBorder="1"/>
    <xf numFmtId="0" fontId="5" fillId="36" borderId="135" xfId="0" applyFont="1" applyFill="1" applyBorder="1"/>
    <xf numFmtId="0" fontId="10" fillId="34" borderId="136" xfId="0" applyFont="1" applyFill="1" applyBorder="1"/>
    <xf numFmtId="0" fontId="10" fillId="34" borderId="137" xfId="0" applyFont="1" applyFill="1" applyBorder="1" applyAlignment="1">
      <alignment horizontal="center" vertical="center"/>
    </xf>
    <xf numFmtId="0" fontId="10" fillId="34" borderId="138" xfId="0" applyFont="1" applyFill="1" applyBorder="1"/>
    <xf numFmtId="0" fontId="10" fillId="34" borderId="139" xfId="0" applyFont="1" applyFill="1" applyBorder="1"/>
    <xf numFmtId="0" fontId="10" fillId="34" borderId="140" xfId="0" applyFont="1" applyFill="1" applyBorder="1"/>
    <xf numFmtId="0" fontId="8" fillId="36" borderId="136" xfId="0" applyFont="1" applyFill="1" applyBorder="1"/>
    <xf numFmtId="0" fontId="10" fillId="36" borderId="137" xfId="0" applyFont="1" applyFill="1" applyBorder="1" applyAlignment="1">
      <alignment horizontal="center" vertical="center"/>
    </xf>
    <xf numFmtId="0" fontId="5" fillId="36" borderId="138" xfId="0" applyFont="1" applyFill="1" applyBorder="1"/>
    <xf numFmtId="0" fontId="5" fillId="36" borderId="139" xfId="0" applyFont="1" applyFill="1" applyBorder="1"/>
    <xf numFmtId="0" fontId="5" fillId="36" borderId="140" xfId="0" applyFont="1" applyFill="1" applyBorder="1"/>
    <xf numFmtId="0" fontId="153" fillId="34" borderId="141" xfId="0" applyFont="1" applyFill="1" applyBorder="1"/>
    <xf numFmtId="0" fontId="153" fillId="34" borderId="142" xfId="0" applyFont="1" applyFill="1" applyBorder="1"/>
    <xf numFmtId="0" fontId="153" fillId="34" borderId="143" xfId="0" applyFont="1" applyFill="1" applyBorder="1"/>
    <xf numFmtId="0" fontId="153" fillId="34" borderId="144" xfId="0" applyFont="1" applyFill="1" applyBorder="1"/>
    <xf numFmtId="0" fontId="153" fillId="34" borderId="145" xfId="0" applyFont="1" applyFill="1" applyBorder="1"/>
    <xf numFmtId="0" fontId="149" fillId="36" borderId="141" xfId="0" applyFont="1" applyFill="1" applyBorder="1"/>
    <xf numFmtId="0" fontId="153" fillId="36" borderId="142" xfId="0" applyFont="1" applyFill="1" applyBorder="1"/>
    <xf numFmtId="0" fontId="153" fillId="36" borderId="143" xfId="0" applyFont="1" applyFill="1" applyBorder="1"/>
    <xf numFmtId="0" fontId="153" fillId="36" borderId="144" xfId="0" applyFont="1" applyFill="1" applyBorder="1"/>
    <xf numFmtId="0" fontId="153" fillId="36" borderId="145" xfId="0" applyFont="1" applyFill="1" applyBorder="1"/>
    <xf numFmtId="0" fontId="163" fillId="34" borderId="132" xfId="0" applyFont="1" applyFill="1" applyBorder="1" applyAlignment="1">
      <alignment horizontal="left" vertical="center" indent="1"/>
    </xf>
    <xf numFmtId="0" fontId="164" fillId="34" borderId="0" xfId="0" applyFont="1" applyFill="1" applyAlignment="1">
      <alignment vertical="center"/>
    </xf>
    <xf numFmtId="0" fontId="164" fillId="34" borderId="133" xfId="0" applyFont="1" applyFill="1" applyBorder="1" applyAlignment="1">
      <alignment vertical="center"/>
    </xf>
    <xf numFmtId="0" fontId="163" fillId="34" borderId="134" xfId="0" applyFont="1" applyFill="1" applyBorder="1" applyAlignment="1">
      <alignment horizontal="left" vertical="center" indent="1"/>
    </xf>
    <xf numFmtId="0" fontId="164" fillId="34" borderId="135" xfId="0" applyFont="1" applyFill="1" applyBorder="1" applyAlignment="1">
      <alignment vertical="center"/>
    </xf>
    <xf numFmtId="0" fontId="160" fillId="36" borderId="132" xfId="0" applyFont="1" applyFill="1" applyBorder="1" applyAlignment="1">
      <alignment horizontal="left" vertical="center" indent="1"/>
    </xf>
    <xf numFmtId="0" fontId="162" fillId="36" borderId="0" xfId="0" applyFont="1" applyFill="1" applyAlignment="1">
      <alignment vertical="center"/>
    </xf>
    <xf numFmtId="0" fontId="162" fillId="36" borderId="133" xfId="0" applyFont="1" applyFill="1" applyBorder="1" applyAlignment="1">
      <alignment vertical="center"/>
    </xf>
    <xf numFmtId="0" fontId="160" fillId="36" borderId="134" xfId="0" applyFont="1" applyFill="1" applyBorder="1" applyAlignment="1">
      <alignment horizontal="left" vertical="center" indent="1"/>
    </xf>
    <xf numFmtId="0" fontId="162" fillId="36" borderId="135" xfId="0" applyFont="1" applyFill="1" applyBorder="1" applyAlignment="1">
      <alignment vertical="center"/>
    </xf>
    <xf numFmtId="0" fontId="166" fillId="34" borderId="132" xfId="0" applyFont="1" applyFill="1" applyBorder="1" applyAlignment="1">
      <alignment horizontal="left" wrapText="1" indent="1"/>
    </xf>
    <xf numFmtId="0" fontId="166" fillId="34" borderId="0" xfId="0" applyFont="1" applyFill="1" applyAlignment="1">
      <alignment horizontal="left" wrapText="1" indent="1"/>
    </xf>
    <xf numFmtId="0" fontId="166" fillId="34" borderId="133" xfId="0" applyFont="1" applyFill="1" applyBorder="1" applyAlignment="1">
      <alignment horizontal="left" wrapText="1" indent="1"/>
    </xf>
    <xf numFmtId="0" fontId="165" fillId="36" borderId="132" xfId="0" applyFont="1" applyFill="1" applyBorder="1" applyAlignment="1">
      <alignment horizontal="left" wrapText="1" indent="1"/>
    </xf>
    <xf numFmtId="0" fontId="165" fillId="36" borderId="0" xfId="0" applyFont="1" applyFill="1" applyAlignment="1">
      <alignment horizontal="left" wrapText="1" indent="1"/>
    </xf>
    <xf numFmtId="0" fontId="165" fillId="36" borderId="133" xfId="0" applyFont="1" applyFill="1" applyBorder="1" applyAlignment="1">
      <alignment horizontal="left" wrapText="1" indent="1"/>
    </xf>
    <xf numFmtId="0" fontId="166" fillId="34" borderId="134" xfId="0" applyFont="1" applyFill="1" applyBorder="1" applyAlignment="1">
      <alignment horizontal="right" wrapText="1" indent="1"/>
    </xf>
    <xf numFmtId="0" fontId="166" fillId="34" borderId="0" xfId="0" applyFont="1" applyFill="1" applyAlignment="1">
      <alignment horizontal="right" wrapText="1" indent="1"/>
    </xf>
    <xf numFmtId="0" fontId="166" fillId="34" borderId="135" xfId="0" applyFont="1" applyFill="1" applyBorder="1" applyAlignment="1">
      <alignment horizontal="right" wrapText="1" indent="1"/>
    </xf>
    <xf numFmtId="0" fontId="165" fillId="36" borderId="134" xfId="0" applyFont="1" applyFill="1" applyBorder="1" applyAlignment="1">
      <alignment horizontal="right" wrapText="1" indent="1"/>
    </xf>
    <xf numFmtId="0" fontId="165" fillId="36" borderId="0" xfId="0" applyFont="1" applyFill="1" applyAlignment="1">
      <alignment horizontal="right" wrapText="1" indent="1"/>
    </xf>
    <xf numFmtId="0" fontId="165" fillId="36" borderId="135" xfId="0" applyFont="1" applyFill="1" applyBorder="1" applyAlignment="1">
      <alignment horizontal="right" wrapText="1" indent="1"/>
    </xf>
    <xf numFmtId="0" fontId="10" fillId="34" borderId="23" xfId="0" applyFont="1" applyFill="1" applyBorder="1"/>
    <xf numFmtId="0" fontId="10" fillId="34" borderId="24" xfId="0" applyFont="1" applyFill="1" applyBorder="1" applyAlignment="1">
      <alignment horizontal="center" vertical="center"/>
    </xf>
    <xf numFmtId="0" fontId="10" fillId="34" borderId="146" xfId="0" applyFont="1" applyFill="1" applyBorder="1"/>
    <xf numFmtId="0" fontId="10" fillId="34" borderId="147" xfId="0" applyFont="1" applyFill="1" applyBorder="1"/>
    <xf numFmtId="0" fontId="10" fillId="34" borderId="25" xfId="0" applyFont="1" applyFill="1" applyBorder="1"/>
    <xf numFmtId="0" fontId="8" fillId="36" borderId="23" xfId="0" applyFont="1" applyFill="1" applyBorder="1"/>
    <xf numFmtId="0" fontId="10" fillId="36" borderId="24" xfId="0" applyFont="1" applyFill="1" applyBorder="1" applyAlignment="1">
      <alignment horizontal="center" vertical="center"/>
    </xf>
    <xf numFmtId="0" fontId="5" fillId="36" borderId="146" xfId="0" applyFont="1" applyFill="1" applyBorder="1"/>
    <xf numFmtId="0" fontId="5" fillId="36" borderId="147" xfId="0" applyFont="1" applyFill="1" applyBorder="1"/>
    <xf numFmtId="0" fontId="5" fillId="36" borderId="25" xfId="0" applyFont="1" applyFill="1" applyBorder="1"/>
    <xf numFmtId="0" fontId="63" fillId="4" borderId="27" xfId="0" applyFont="1" applyFill="1" applyBorder="1" applyAlignment="1">
      <alignment horizontal="center" vertical="center" wrapText="1"/>
    </xf>
    <xf numFmtId="0" fontId="63" fillId="4" borderId="28"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63" fillId="4" borderId="32" xfId="0" applyFont="1" applyFill="1" applyBorder="1" applyAlignment="1">
      <alignment horizontal="center" vertical="center" wrapText="1"/>
    </xf>
    <xf numFmtId="0" fontId="63" fillId="4" borderId="33" xfId="0" applyFont="1" applyFill="1" applyBorder="1" applyAlignment="1">
      <alignment horizontal="center" vertical="center" wrapText="1"/>
    </xf>
    <xf numFmtId="0" fontId="63" fillId="4" borderId="36" xfId="0" applyFont="1" applyFill="1" applyBorder="1" applyAlignment="1">
      <alignment horizontal="center" vertical="center" wrapText="1"/>
    </xf>
    <xf numFmtId="0" fontId="58" fillId="10" borderId="0" xfId="0" applyFont="1" applyFill="1" applyAlignment="1">
      <alignment horizontal="left" vertical="center" wrapText="1"/>
    </xf>
    <xf numFmtId="0" fontId="146" fillId="10" borderId="18" xfId="0" applyFont="1" applyFill="1" applyBorder="1" applyAlignment="1">
      <alignment horizontal="left" vertical="center"/>
    </xf>
    <xf numFmtId="0" fontId="60" fillId="10" borderId="18" xfId="0" applyFont="1" applyFill="1" applyBorder="1" applyAlignment="1">
      <alignment horizontal="left" vertical="center"/>
    </xf>
    <xf numFmtId="0" fontId="169" fillId="29" borderId="2" xfId="0" applyFont="1" applyFill="1" applyBorder="1" applyAlignment="1">
      <alignment horizontal="left" vertical="center"/>
    </xf>
    <xf numFmtId="0" fontId="5" fillId="10" borderId="0" xfId="0" applyFont="1" applyFill="1" applyAlignment="1">
      <alignment horizontal="left" vertical="top" wrapText="1"/>
    </xf>
    <xf numFmtId="0" fontId="170" fillId="0" borderId="0" xfId="0" applyFont="1"/>
    <xf numFmtId="0" fontId="171" fillId="4" borderId="20" xfId="0" applyFont="1" applyFill="1" applyBorder="1" applyAlignment="1">
      <alignment horizontal="center"/>
    </xf>
    <xf numFmtId="0" fontId="171" fillId="4" borderId="21" xfId="0" applyFont="1" applyFill="1" applyBorder="1" applyAlignment="1">
      <alignment horizontal="center"/>
    </xf>
    <xf numFmtId="0" fontId="171" fillId="4" borderId="22" xfId="0" applyFont="1" applyFill="1" applyBorder="1" applyAlignment="1">
      <alignment horizontal="center"/>
    </xf>
    <xf numFmtId="0" fontId="171" fillId="4" borderId="132" xfId="0" applyFont="1" applyFill="1" applyBorder="1" applyAlignment="1">
      <alignment horizontal="center"/>
    </xf>
    <xf numFmtId="0" fontId="171" fillId="4" borderId="0" xfId="0" applyFont="1" applyFill="1" applyAlignment="1">
      <alignment horizontal="center"/>
    </xf>
    <xf numFmtId="0" fontId="171" fillId="4" borderId="135" xfId="0" applyFont="1" applyFill="1" applyBorder="1" applyAlignment="1">
      <alignment horizontal="center"/>
    </xf>
    <xf numFmtId="0" fontId="171" fillId="4" borderId="23" xfId="0" applyFont="1" applyFill="1" applyBorder="1" applyAlignment="1">
      <alignment horizontal="center"/>
    </xf>
    <xf numFmtId="0" fontId="171" fillId="4" borderId="24" xfId="0" applyFont="1" applyFill="1" applyBorder="1" applyAlignment="1">
      <alignment horizontal="center"/>
    </xf>
    <xf numFmtId="0" fontId="171" fillId="4" borderId="25" xfId="0" applyFont="1" applyFill="1" applyBorder="1" applyAlignment="1">
      <alignment horizontal="center"/>
    </xf>
    <xf numFmtId="0" fontId="172" fillId="29" borderId="2" xfId="0" applyFont="1" applyFill="1" applyBorder="1" applyAlignment="1">
      <alignment horizontal="left" vertical="center"/>
    </xf>
    <xf numFmtId="165" fontId="25" fillId="10" borderId="0" xfId="0" applyNumberFormat="1" applyFont="1" applyFill="1" applyAlignment="1">
      <alignment horizontal="left" indent="2"/>
    </xf>
    <xf numFmtId="165" fontId="173" fillId="10" borderId="0" xfId="0" applyNumberFormat="1" applyFont="1" applyFill="1"/>
    <xf numFmtId="0" fontId="173" fillId="10" borderId="0" xfId="0" applyFont="1" applyFill="1"/>
    <xf numFmtId="165" fontId="10" fillId="10" borderId="0" xfId="0" applyNumberFormat="1" applyFont="1" applyFill="1"/>
    <xf numFmtId="0" fontId="5" fillId="10" borderId="0" xfId="0" applyFont="1" applyFill="1" applyAlignment="1">
      <alignment vertical="top" wrapText="1"/>
    </xf>
    <xf numFmtId="0" fontId="34" fillId="29" borderId="80" xfId="0" applyFont="1" applyFill="1" applyBorder="1" applyAlignment="1">
      <alignment horizontal="center" vertical="center"/>
    </xf>
    <xf numFmtId="0" fontId="34" fillId="29" borderId="5" xfId="0" applyFont="1" applyFill="1" applyBorder="1" applyAlignment="1">
      <alignment horizontal="center" vertical="center"/>
    </xf>
    <xf numFmtId="0" fontId="176" fillId="10" borderId="0" xfId="0" applyFont="1" applyFill="1" applyAlignment="1">
      <alignment horizontal="left" vertical="center" wrapText="1"/>
    </xf>
    <xf numFmtId="0" fontId="176" fillId="10" borderId="0" xfId="0" applyFont="1" applyFill="1" applyAlignment="1">
      <alignment horizontal="left" vertical="top" wrapText="1"/>
    </xf>
    <xf numFmtId="0" fontId="7" fillId="30" borderId="4" xfId="0" applyFont="1" applyFill="1" applyBorder="1" applyAlignment="1">
      <alignment horizontal="center" vertical="center"/>
    </xf>
    <xf numFmtId="0" fontId="179" fillId="30" borderId="0" xfId="0" applyFont="1" applyFill="1"/>
    <xf numFmtId="0" fontId="161" fillId="30" borderId="0" xfId="0" applyFont="1" applyFill="1"/>
    <xf numFmtId="0" fontId="8" fillId="17" borderId="0" xfId="0" applyFont="1" applyFill="1"/>
    <xf numFmtId="0" fontId="5" fillId="17" borderId="0" xfId="0" applyFont="1" applyFill="1"/>
    <xf numFmtId="0" fontId="7" fillId="17" borderId="5" xfId="0" applyFont="1" applyFill="1" applyBorder="1" applyAlignment="1">
      <alignment horizontal="center" vertical="center"/>
    </xf>
    <xf numFmtId="0" fontId="180" fillId="30" borderId="0" xfId="0" applyFont="1" applyFill="1" applyAlignment="1">
      <alignment horizontal="right" vertical="center" wrapText="1"/>
    </xf>
    <xf numFmtId="0" fontId="181" fillId="17" borderId="0" xfId="0" applyFont="1" applyFill="1"/>
    <xf numFmtId="0" fontId="182" fillId="17" borderId="0" xfId="0" applyFont="1" applyFill="1" applyAlignment="1">
      <alignment horizontal="left" vertical="center" wrapText="1"/>
    </xf>
    <xf numFmtId="0" fontId="183" fillId="30" borderId="0" xfId="0" applyFont="1" applyFill="1" applyAlignment="1">
      <alignment horizontal="center"/>
    </xf>
    <xf numFmtId="0" fontId="5" fillId="30" borderId="0" xfId="0" applyFont="1" applyFill="1"/>
    <xf numFmtId="0" fontId="184" fillId="17" borderId="0" xfId="0" applyFont="1" applyFill="1" applyAlignment="1">
      <alignment horizontal="center"/>
    </xf>
    <xf numFmtId="0" fontId="185" fillId="17" borderId="0" xfId="0" applyFont="1" applyFill="1" applyAlignment="1">
      <alignment horizontal="center"/>
    </xf>
    <xf numFmtId="0" fontId="186" fillId="10" borderId="0" xfId="0" applyFont="1" applyFill="1" applyAlignment="1">
      <alignment horizontal="left" vertical="top" wrapText="1"/>
    </xf>
    <xf numFmtId="0" fontId="186" fillId="10" borderId="120" xfId="0" applyFont="1" applyFill="1" applyBorder="1" applyAlignment="1">
      <alignment horizontal="left" vertical="top" wrapText="1"/>
    </xf>
    <xf numFmtId="0" fontId="187" fillId="4" borderId="27" xfId="0" applyFont="1" applyFill="1" applyBorder="1" applyAlignment="1">
      <alignment horizontal="center" vertical="center" wrapText="1"/>
    </xf>
    <xf numFmtId="0" fontId="187" fillId="4" borderId="28" xfId="0" applyFont="1" applyFill="1" applyBorder="1" applyAlignment="1">
      <alignment horizontal="center" vertical="center" wrapText="1"/>
    </xf>
    <xf numFmtId="0" fontId="187" fillId="4" borderId="31" xfId="0" applyFont="1" applyFill="1" applyBorder="1" applyAlignment="1">
      <alignment horizontal="center" vertical="center" wrapText="1"/>
    </xf>
    <xf numFmtId="0" fontId="187" fillId="4" borderId="32" xfId="0" applyFont="1" applyFill="1" applyBorder="1" applyAlignment="1">
      <alignment horizontal="center" vertical="center" wrapText="1"/>
    </xf>
    <xf numFmtId="0" fontId="187" fillId="4" borderId="33" xfId="0" applyFont="1" applyFill="1" applyBorder="1" applyAlignment="1">
      <alignment horizontal="center" vertical="center" wrapText="1"/>
    </xf>
    <xf numFmtId="0" fontId="187" fillId="4" borderId="36" xfId="0" applyFont="1" applyFill="1" applyBorder="1" applyAlignment="1">
      <alignment horizontal="center" vertical="center" wrapText="1"/>
    </xf>
    <xf numFmtId="0" fontId="43" fillId="10" borderId="0" xfId="0" applyFont="1" applyFill="1" applyAlignment="1">
      <alignment horizontal="left" vertical="center" wrapText="1"/>
    </xf>
    <xf numFmtId="0" fontId="63" fillId="10" borderId="0" xfId="0" applyFont="1" applyFill="1" applyAlignment="1">
      <alignment horizontal="left" vertical="top" wrapText="1"/>
    </xf>
    <xf numFmtId="0" fontId="188" fillId="30" borderId="0" xfId="0" applyFont="1" applyFill="1" applyAlignment="1">
      <alignment horizontal="right" vertical="center" wrapText="1" indent="1"/>
    </xf>
    <xf numFmtId="0" fontId="189" fillId="17" borderId="0" xfId="0" applyFont="1" applyFill="1" applyAlignment="1">
      <alignment horizontal="left" vertical="center" wrapText="1" indent="1"/>
    </xf>
    <xf numFmtId="0" fontId="183" fillId="10" borderId="0" xfId="0" applyFont="1" applyFill="1" applyAlignment="1">
      <alignment horizontal="center"/>
    </xf>
    <xf numFmtId="0" fontId="190" fillId="10" borderId="0" xfId="0" applyFont="1" applyFill="1" applyAlignment="1">
      <alignment horizontal="left" vertical="top" wrapText="1"/>
    </xf>
    <xf numFmtId="0" fontId="190" fillId="10" borderId="120" xfId="0" applyFont="1" applyFill="1" applyBorder="1" applyAlignment="1">
      <alignment horizontal="left" vertical="top" wrapText="1"/>
    </xf>
    <xf numFmtId="165" fontId="32" fillId="10" borderId="0" xfId="0" applyNumberFormat="1" applyFont="1" applyFill="1"/>
    <xf numFmtId="0" fontId="176" fillId="10" borderId="148" xfId="0" applyFont="1" applyFill="1" applyBorder="1" applyAlignment="1">
      <alignment horizontal="left" vertical="top" wrapText="1"/>
    </xf>
    <xf numFmtId="0" fontId="5" fillId="30" borderId="149" xfId="0" applyFont="1" applyFill="1" applyBorder="1"/>
    <xf numFmtId="0" fontId="192" fillId="30" borderId="150" xfId="0" applyFont="1" applyFill="1" applyBorder="1" applyAlignment="1">
      <alignment horizontal="left" vertical="center" wrapText="1" indent="3"/>
    </xf>
    <xf numFmtId="0" fontId="192" fillId="30" borderId="151" xfId="0" applyFont="1" applyFill="1" applyBorder="1" applyAlignment="1">
      <alignment horizontal="left" vertical="center" wrapText="1" indent="3"/>
    </xf>
    <xf numFmtId="0" fontId="5" fillId="30" borderId="152" xfId="0" applyFont="1" applyFill="1" applyBorder="1"/>
    <xf numFmtId="0" fontId="192" fillId="30" borderId="0" xfId="0" applyFont="1" applyFill="1" applyAlignment="1">
      <alignment horizontal="left" vertical="center" wrapText="1" indent="3"/>
    </xf>
    <xf numFmtId="0" fontId="192" fillId="30" borderId="153" xfId="0" applyFont="1" applyFill="1" applyBorder="1" applyAlignment="1">
      <alignment horizontal="left" vertical="center" wrapText="1" indent="3"/>
    </xf>
    <xf numFmtId="0" fontId="5" fillId="30" borderId="154" xfId="0" applyFont="1" applyFill="1" applyBorder="1"/>
    <xf numFmtId="0" fontId="192" fillId="30" borderId="148" xfId="0" applyFont="1" applyFill="1" applyBorder="1" applyAlignment="1">
      <alignment horizontal="left" vertical="center" wrapText="1" indent="3"/>
    </xf>
    <xf numFmtId="0" fontId="192" fillId="30" borderId="155" xfId="0" applyFont="1" applyFill="1" applyBorder="1" applyAlignment="1">
      <alignment horizontal="left" vertical="center" wrapText="1" indent="3"/>
    </xf>
    <xf numFmtId="0" fontId="49" fillId="30" borderId="152" xfId="0" applyFont="1" applyFill="1" applyBorder="1"/>
    <xf numFmtId="0" fontId="5" fillId="17" borderId="156" xfId="0" applyFont="1" applyFill="1" applyBorder="1"/>
    <xf numFmtId="0" fontId="193" fillId="17" borderId="157" xfId="0" applyFont="1" applyFill="1" applyBorder="1" applyAlignment="1">
      <alignment horizontal="left" vertical="center" wrapText="1" indent="3"/>
    </xf>
    <xf numFmtId="0" fontId="193" fillId="17" borderId="158" xfId="0" applyFont="1" applyFill="1" applyBorder="1" applyAlignment="1">
      <alignment horizontal="left" vertical="center" wrapText="1" indent="3"/>
    </xf>
    <xf numFmtId="0" fontId="5" fillId="17" borderId="159" xfId="0" applyFont="1" applyFill="1" applyBorder="1"/>
    <xf numFmtId="0" fontId="193" fillId="17" borderId="0" xfId="0" applyFont="1" applyFill="1" applyAlignment="1">
      <alignment horizontal="left" vertical="center" wrapText="1" indent="3"/>
    </xf>
    <xf numFmtId="0" fontId="193" fillId="17" borderId="160" xfId="0" applyFont="1" applyFill="1" applyBorder="1" applyAlignment="1">
      <alignment horizontal="left" vertical="center" wrapText="1" indent="3"/>
    </xf>
    <xf numFmtId="0" fontId="5" fillId="17" borderId="161" xfId="0" applyFont="1" applyFill="1" applyBorder="1"/>
    <xf numFmtId="0" fontId="193" fillId="17" borderId="162" xfId="0" applyFont="1" applyFill="1" applyBorder="1" applyAlignment="1">
      <alignment horizontal="left" vertical="center" wrapText="1" indent="3"/>
    </xf>
    <xf numFmtId="0" fontId="193" fillId="17" borderId="163" xfId="0" applyFont="1" applyFill="1" applyBorder="1" applyAlignment="1">
      <alignment horizontal="left" vertical="center" wrapText="1" indent="3"/>
    </xf>
    <xf numFmtId="0" fontId="43" fillId="10" borderId="18" xfId="0" applyFont="1" applyFill="1" applyBorder="1" applyAlignment="1">
      <alignment horizontal="left" vertical="center" wrapText="1"/>
    </xf>
    <xf numFmtId="0" fontId="60" fillId="10" borderId="18" xfId="0" applyFont="1" applyFill="1" applyBorder="1" applyAlignment="1">
      <alignment horizontal="left" vertical="center" wrapText="1"/>
    </xf>
    <xf numFmtId="0" fontId="194" fillId="39" borderId="1" xfId="3" applyFont="1" applyFill="1" applyBorder="1" applyAlignment="1">
      <alignment horizontal="center" vertical="center"/>
    </xf>
    <xf numFmtId="0" fontId="195" fillId="39" borderId="2" xfId="0" applyFont="1" applyFill="1" applyBorder="1" applyAlignment="1">
      <alignment horizontal="left" vertical="center"/>
    </xf>
    <xf numFmtId="0" fontId="43" fillId="39" borderId="2" xfId="0" applyFont="1" applyFill="1" applyBorder="1" applyAlignment="1">
      <alignment horizontal="left" vertical="center" wrapText="1"/>
    </xf>
    <xf numFmtId="0" fontId="60" fillId="39" borderId="2" xfId="0" applyFont="1" applyFill="1" applyBorder="1" applyAlignment="1">
      <alignment horizontal="left" vertical="center" wrapText="1"/>
    </xf>
    <xf numFmtId="0" fontId="7" fillId="39" borderId="2" xfId="0" applyFont="1" applyFill="1" applyBorder="1" applyAlignment="1">
      <alignment horizontal="center" vertical="center"/>
    </xf>
    <xf numFmtId="0" fontId="196" fillId="39" borderId="3" xfId="3" applyFont="1" applyFill="1" applyBorder="1" applyAlignment="1">
      <alignment horizontal="center" vertical="center"/>
    </xf>
    <xf numFmtId="0" fontId="7" fillId="40" borderId="4" xfId="0" applyFont="1" applyFill="1" applyBorder="1" applyAlignment="1">
      <alignment horizontal="center" vertical="center"/>
    </xf>
    <xf numFmtId="0" fontId="43" fillId="40" borderId="0" xfId="0" applyFont="1" applyFill="1" applyAlignment="1">
      <alignment horizontal="left" vertical="center" wrapText="1"/>
    </xf>
    <xf numFmtId="0" fontId="60" fillId="40" borderId="0" xfId="0" applyFont="1" applyFill="1" applyAlignment="1">
      <alignment horizontal="left" vertical="center" wrapText="1"/>
    </xf>
    <xf numFmtId="0" fontId="7" fillId="40" borderId="5" xfId="0" applyFont="1" applyFill="1" applyBorder="1" applyAlignment="1">
      <alignment horizontal="center" vertical="center"/>
    </xf>
    <xf numFmtId="0" fontId="82" fillId="40" borderId="0" xfId="0" applyFont="1" applyFill="1" applyAlignment="1">
      <alignment horizontal="left" vertical="top"/>
    </xf>
    <xf numFmtId="0" fontId="57" fillId="4" borderId="0" xfId="0" applyFont="1" applyFill="1"/>
    <xf numFmtId="165" fontId="153" fillId="40" borderId="0" xfId="0" applyNumberFormat="1" applyFont="1" applyFill="1" applyAlignment="1">
      <alignment horizontal="right" vertical="top" wrapText="1" indent="1"/>
    </xf>
    <xf numFmtId="0" fontId="197" fillId="40" borderId="0" xfId="0" applyFont="1" applyFill="1" applyAlignment="1">
      <alignment horizontal="left" vertical="top" wrapText="1"/>
    </xf>
    <xf numFmtId="0" fontId="197" fillId="40" borderId="0" xfId="0" applyFont="1" applyFill="1" applyAlignment="1">
      <alignment vertical="top" wrapText="1"/>
    </xf>
    <xf numFmtId="0" fontId="198" fillId="0" borderId="0" xfId="0" applyFont="1"/>
    <xf numFmtId="0" fontId="197" fillId="40" borderId="0" xfId="0" applyFont="1" applyFill="1" applyAlignment="1">
      <alignment horizontal="left" vertical="top" wrapText="1"/>
    </xf>
    <xf numFmtId="0" fontId="60" fillId="40" borderId="0" xfId="0" applyFont="1" applyFill="1" applyAlignment="1">
      <alignment horizontal="left" vertical="top" wrapText="1"/>
    </xf>
    <xf numFmtId="165" fontId="201" fillId="40" borderId="0" xfId="0" applyNumberFormat="1" applyFont="1" applyFill="1" applyAlignment="1">
      <alignment horizontal="left" vertical="top" indent="1"/>
    </xf>
    <xf numFmtId="165" fontId="202" fillId="40" borderId="0" xfId="3" applyNumberFormat="1" applyFont="1" applyFill="1" applyBorder="1" applyAlignment="1">
      <alignment horizontal="center" vertical="center"/>
    </xf>
    <xf numFmtId="165" fontId="203" fillId="40" borderId="0" xfId="0" applyNumberFormat="1" applyFont="1" applyFill="1" applyAlignment="1">
      <alignment horizontal="left" vertical="top" indent="2"/>
    </xf>
    <xf numFmtId="165" fontId="43" fillId="40" borderId="0" xfId="0" applyNumberFormat="1" applyFont="1" applyFill="1" applyAlignment="1">
      <alignment horizontal="left" vertical="center"/>
    </xf>
    <xf numFmtId="165" fontId="197" fillId="40" borderId="0" xfId="0" applyNumberFormat="1" applyFont="1" applyFill="1" applyAlignment="1">
      <alignment horizontal="left" vertical="center" indent="1"/>
    </xf>
    <xf numFmtId="165" fontId="43" fillId="40" borderId="0" xfId="0" applyNumberFormat="1" applyFont="1" applyFill="1" applyAlignment="1">
      <alignment horizontal="left" vertical="top" indent="1"/>
    </xf>
    <xf numFmtId="0" fontId="197" fillId="40" borderId="0" xfId="0" applyFont="1" applyFill="1" applyAlignment="1">
      <alignment horizontal="left" vertical="top"/>
    </xf>
    <xf numFmtId="0" fontId="60" fillId="40" borderId="0" xfId="0" applyFont="1" applyFill="1" applyAlignment="1">
      <alignment horizontal="left" vertical="top"/>
    </xf>
    <xf numFmtId="165" fontId="204" fillId="40" borderId="0" xfId="0" applyNumberFormat="1" applyFont="1" applyFill="1" applyAlignment="1">
      <alignment horizontal="left" vertical="top" indent="1"/>
    </xf>
    <xf numFmtId="165" fontId="205" fillId="40" borderId="0" xfId="0" applyNumberFormat="1" applyFont="1" applyFill="1" applyAlignment="1">
      <alignment horizontal="left" indent="1"/>
    </xf>
    <xf numFmtId="165" fontId="43" fillId="40" borderId="0" xfId="0" applyNumberFormat="1" applyFont="1" applyFill="1" applyAlignment="1">
      <alignment horizontal="left" vertical="top" indent="2"/>
    </xf>
    <xf numFmtId="165" fontId="206" fillId="40" borderId="0" xfId="0" applyNumberFormat="1" applyFont="1" applyFill="1" applyAlignment="1">
      <alignment horizontal="left" vertical="top" indent="2"/>
    </xf>
    <xf numFmtId="0" fontId="207" fillId="40" borderId="0" xfId="0" applyFont="1" applyFill="1" applyAlignment="1">
      <alignment horizontal="left" vertical="center"/>
    </xf>
    <xf numFmtId="0" fontId="208" fillId="40" borderId="0" xfId="0" applyFont="1" applyFill="1" applyAlignment="1">
      <alignment horizontal="right" vertical="top"/>
    </xf>
    <xf numFmtId="0" fontId="209" fillId="40" borderId="0" xfId="0" applyFont="1" applyFill="1" applyAlignment="1">
      <alignment vertical="center"/>
    </xf>
    <xf numFmtId="0" fontId="210" fillId="40" borderId="0" xfId="0" applyFont="1" applyFill="1" applyAlignment="1">
      <alignment vertical="center"/>
    </xf>
    <xf numFmtId="0" fontId="211" fillId="39" borderId="164" xfId="3" applyFont="1" applyFill="1" applyBorder="1" applyAlignment="1">
      <alignment horizontal="center" vertical="center" wrapText="1"/>
    </xf>
    <xf numFmtId="0" fontId="211" fillId="39" borderId="165" xfId="3" applyFont="1" applyFill="1" applyBorder="1" applyAlignment="1">
      <alignment horizontal="center" vertical="center" wrapText="1"/>
    </xf>
    <xf numFmtId="0" fontId="211" fillId="39" borderId="166" xfId="3" applyFont="1" applyFill="1" applyBorder="1" applyAlignment="1">
      <alignment horizontal="center" vertical="center" wrapText="1"/>
    </xf>
    <xf numFmtId="0" fontId="7" fillId="4" borderId="0" xfId="0" applyFont="1" applyFill="1" applyAlignment="1">
      <alignment horizontal="center" vertical="center"/>
    </xf>
    <xf numFmtId="0" fontId="8" fillId="4" borderId="0" xfId="0" applyFont="1" applyFill="1"/>
    <xf numFmtId="0" fontId="185" fillId="10" borderId="0" xfId="0" applyFont="1" applyFill="1" applyAlignment="1">
      <alignment horizontal="center"/>
    </xf>
  </cellXfs>
  <cellStyles count="5">
    <cellStyle name="Bad" xfId="2" builtinId="27"/>
    <cellStyle name="Hyperlink" xfId="3" builtinId="8"/>
    <cellStyle name="Normal" xfId="0" builtinId="0"/>
    <cellStyle name="Normal 2" xfId="4" xr:uid="{B2133901-F189-4C78-8843-2A4300237BFC}"/>
    <cellStyle name="Percent" xfId="1" builtinId="5"/>
  </cellStyles>
  <dxfs count="66">
    <dxf>
      <fill>
        <patternFill>
          <bgColor theme="1"/>
        </patternFill>
      </fill>
    </dxf>
    <dxf>
      <fill>
        <patternFill>
          <bgColor theme="9" tint="-0.24994659260841701"/>
        </patternFill>
      </fill>
    </dxf>
    <dxf>
      <fill>
        <patternFill>
          <bgColor rgb="FF007846"/>
        </patternFill>
      </fill>
    </dxf>
    <dxf>
      <font>
        <color rgb="FF0070C0"/>
      </font>
      <fill>
        <patternFill patternType="mediumGray">
          <fgColor theme="8" tint="0.79998168889431442"/>
          <bgColor auto="1"/>
        </patternFill>
      </fill>
      <border>
        <left style="thin">
          <color rgb="FF002060"/>
        </left>
        <right style="thin">
          <color rgb="FF002060"/>
        </right>
        <top style="thin">
          <color rgb="FF002060"/>
        </top>
        <bottom style="thin">
          <color rgb="FF002060"/>
        </bottom>
      </border>
    </dxf>
    <dxf>
      <font>
        <color rgb="FFC00000"/>
      </font>
      <fill>
        <patternFill patternType="mediumGray">
          <fgColor rgb="FFFFCCCC"/>
        </patternFill>
      </fill>
      <border>
        <left style="thin">
          <color rgb="FF780000"/>
        </left>
        <right style="thin">
          <color rgb="FF780000"/>
        </right>
        <top style="thin">
          <color rgb="FF780000"/>
        </top>
        <bottom style="thin">
          <color rgb="FF780000"/>
        </bottom>
      </border>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7" tint="0.79998168889431442"/>
      </font>
      <fill>
        <patternFill>
          <bgColor theme="9" tint="-0.499984740745262"/>
        </patternFill>
      </fill>
    </dxf>
    <dxf>
      <font>
        <color theme="7" tint="0.79998168889431442"/>
      </font>
      <fill>
        <patternFill>
          <bgColor rgb="FF660066"/>
        </patternFill>
      </fill>
    </dxf>
    <dxf>
      <font>
        <b/>
        <i val="0"/>
        <strike val="0"/>
        <color theme="0" tint="-0.499984740745262"/>
      </font>
      <border>
        <left style="thin">
          <color rgb="FF7030A0"/>
        </left>
        <right style="thin">
          <color rgb="FF7030A0"/>
        </right>
        <top style="thin">
          <color rgb="FF7030A0"/>
        </top>
        <bottom style="thin">
          <color rgb="FF7030A0"/>
        </bottom>
        <vertical/>
        <horizontal/>
      </border>
    </dxf>
    <dxf>
      <font>
        <b/>
        <i val="0"/>
        <strike val="0"/>
        <color theme="0" tint="-0.499984740745262"/>
      </font>
      <border>
        <left style="thin">
          <color rgb="FF7030A0"/>
        </left>
        <right style="thin">
          <color rgb="FF7030A0"/>
        </right>
        <top style="thin">
          <color rgb="FF7030A0"/>
        </top>
        <bottom style="thin">
          <color rgb="FF7030A0"/>
        </bottom>
        <vertical/>
        <horizontal/>
      </border>
    </dxf>
    <dxf>
      <font>
        <color rgb="FF0070C0"/>
      </font>
      <fill>
        <patternFill patternType="mediumGray">
          <fgColor theme="8" tint="0.79998168889431442"/>
          <bgColor auto="1"/>
        </patternFill>
      </fill>
    </dxf>
    <dxf>
      <font>
        <color rgb="FFC00000"/>
      </font>
      <fill>
        <patternFill patternType="mediumGray">
          <f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rgb="FFD2FFE6"/>
      </font>
      <fill>
        <patternFill>
          <bgColor rgb="FF007846"/>
        </patternFill>
      </fill>
    </dxf>
    <dxf>
      <font>
        <b/>
        <i val="0"/>
        <color theme="1" tint="0.499984740745262"/>
      </font>
    </dxf>
    <dxf>
      <font>
        <color theme="1" tint="0.499984740745262"/>
      </font>
    </dxf>
    <dxf>
      <font>
        <color theme="0"/>
      </font>
    </dxf>
    <dxf>
      <font>
        <b/>
        <i val="0"/>
        <color rgb="FF660066"/>
      </font>
      <fill>
        <patternFill>
          <bgColor theme="9" tint="0.79998168889431442"/>
        </patternFill>
      </fill>
    </dxf>
    <dxf>
      <font>
        <b/>
        <i val="0"/>
        <color rgb="FF009641"/>
      </font>
      <border>
        <left style="thin">
          <color rgb="FF009641"/>
        </left>
        <right style="thin">
          <color rgb="FF009641"/>
        </right>
        <top style="thin">
          <color rgb="FF009641"/>
        </top>
        <bottom style="thin">
          <color rgb="FF009641"/>
        </bottom>
      </border>
    </dxf>
    <dxf>
      <font>
        <b/>
        <i val="0"/>
      </font>
    </dxf>
    <dxf>
      <font>
        <b/>
        <i/>
        <color theme="1" tint="0.499984740745262"/>
      </font>
    </dxf>
    <dxf>
      <font>
        <strike val="0"/>
        <color theme="7" tint="0.79998168889431442"/>
      </font>
      <fill>
        <patternFill>
          <fgColor auto="1"/>
          <bgColor theme="1"/>
        </patternFill>
      </fill>
    </dxf>
    <dxf>
      <font>
        <strike val="0"/>
        <color theme="7" tint="0.79998168889431442"/>
      </font>
      <fill>
        <patternFill>
          <fgColor auto="1"/>
          <bgColor theme="1"/>
        </patternFill>
      </fill>
    </dxf>
    <dxf>
      <font>
        <strike val="0"/>
        <color theme="7" tint="0.79998168889431442"/>
      </font>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b/>
        <i val="0"/>
        <color rgb="FF7030A0"/>
      </font>
    </dxf>
    <dxf>
      <font>
        <b/>
        <i val="0"/>
        <color rgb="FF7030A0"/>
      </font>
    </dxf>
    <dxf>
      <font>
        <b/>
        <i val="0"/>
        <color rgb="FF7030A0"/>
      </font>
    </dxf>
    <dxf>
      <fill>
        <patternFill>
          <bgColor theme="9" tint="-0.24994659260841701"/>
        </patternFill>
      </fill>
    </dxf>
    <dxf>
      <fill>
        <patternFill>
          <bgColor rgb="FF007846"/>
        </patternFill>
      </fill>
    </dxf>
    <dxf>
      <font>
        <color theme="7" tint="0.79998168889431442"/>
      </font>
      <fill>
        <patternFill>
          <bgColor theme="1"/>
        </patternFill>
      </fill>
      <border>
        <left/>
        <right/>
        <top style="thin">
          <color theme="7" tint="-0.24994659260841701"/>
        </top>
        <bottom/>
      </border>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P!A1425:N1515"/><Relationship Id="rId3" Type="http://schemas.openxmlformats.org/officeDocument/2006/relationships/image" Target="../media/image3.png"/><Relationship Id="rId7" Type="http://schemas.openxmlformats.org/officeDocument/2006/relationships/hyperlink" Target="#HP!A1331:N1424"/><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P!A1238:N1330"/><Relationship Id="rId11" Type="http://schemas.openxmlformats.org/officeDocument/2006/relationships/image" Target="../media/image8.jpeg"/><Relationship Id="rId5" Type="http://schemas.openxmlformats.org/officeDocument/2006/relationships/image" Target="../media/image5.png"/><Relationship Id="rId10" Type="http://schemas.openxmlformats.org/officeDocument/2006/relationships/image" Target="../media/image7.jpg"/><Relationship Id="rId4" Type="http://schemas.openxmlformats.org/officeDocument/2006/relationships/image" Target="../media/image4.png"/><Relationship Id="rId9"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xdr:from>
      <xdr:col>1</xdr:col>
      <xdr:colOff>15240</xdr:colOff>
      <xdr:row>653</xdr:row>
      <xdr:rowOff>83840</xdr:rowOff>
    </xdr:from>
    <xdr:to>
      <xdr:col>12</xdr:col>
      <xdr:colOff>480060</xdr:colOff>
      <xdr:row>692</xdr:row>
      <xdr:rowOff>60968</xdr:rowOff>
    </xdr:to>
    <xdr:grpSp>
      <xdr:nvGrpSpPr>
        <xdr:cNvPr id="2" name="Group 1">
          <a:extLst>
            <a:ext uri="{FF2B5EF4-FFF2-40B4-BE49-F238E27FC236}">
              <a16:creationId xmlns:a16="http://schemas.microsoft.com/office/drawing/2014/main" id="{CE5F56E3-CB0C-464D-AF9D-3763CA4B7D74}"/>
            </a:ext>
          </a:extLst>
        </xdr:cNvPr>
        <xdr:cNvGrpSpPr/>
      </xdr:nvGrpSpPr>
      <xdr:grpSpPr>
        <a:xfrm>
          <a:off x="129540" y="126105940"/>
          <a:ext cx="6122670" cy="6777978"/>
          <a:chOff x="76200" y="102595681"/>
          <a:chExt cx="5913120" cy="6951626"/>
        </a:xfrm>
      </xdr:grpSpPr>
      <xdr:grpSp>
        <xdr:nvGrpSpPr>
          <xdr:cNvPr id="3" name="Group 2">
            <a:extLst>
              <a:ext uri="{FF2B5EF4-FFF2-40B4-BE49-F238E27FC236}">
                <a16:creationId xmlns:a16="http://schemas.microsoft.com/office/drawing/2014/main" id="{707F742B-5AFD-0527-1140-F92F3C3790EA}"/>
              </a:ext>
            </a:extLst>
          </xdr:cNvPr>
          <xdr:cNvGrpSpPr>
            <a:grpSpLocks noChangeAspect="1"/>
          </xdr:cNvGrpSpPr>
        </xdr:nvGrpSpPr>
        <xdr:grpSpPr>
          <a:xfrm>
            <a:off x="76200" y="102595681"/>
            <a:ext cx="5913120" cy="6951626"/>
            <a:chOff x="-304800" y="30807660"/>
            <a:chExt cx="11826240" cy="13903251"/>
          </a:xfrm>
        </xdr:grpSpPr>
        <xdr:sp macro="" textlink="">
          <xdr:nvSpPr>
            <xdr:cNvPr id="30" name="yellow separator">
              <a:extLst>
                <a:ext uri="{FF2B5EF4-FFF2-40B4-BE49-F238E27FC236}">
                  <a16:creationId xmlns:a16="http://schemas.microsoft.com/office/drawing/2014/main" id="{66496022-CDE1-BE51-8043-617213AD7B9C}"/>
                </a:ext>
              </a:extLst>
            </xdr:cNvPr>
            <xdr:cNvSpPr/>
          </xdr:nvSpPr>
          <xdr:spPr>
            <a:xfrm>
              <a:off x="-304800" y="30807660"/>
              <a:ext cx="11826240" cy="13903251"/>
            </a:xfrm>
            <a:prstGeom prst="rect">
              <a:avLst/>
            </a:prstGeom>
            <a:gradFill flip="none" rotWithShape="1">
              <a:gsLst>
                <a:gs pos="56000">
                  <a:srgbClr val="EBDCFF"/>
                </a:gs>
                <a:gs pos="100000">
                  <a:srgbClr val="FFCCCC"/>
                </a:gs>
                <a:gs pos="1000">
                  <a:schemeClr val="accent5">
                    <a:lumMod val="20000"/>
                    <a:lumOff val="80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4331" tIns="42165" rIns="84331" bIns="4216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568"/>
            </a:p>
          </xdr:txBody>
        </xdr:sp>
        <xdr:sp macro="" textlink="">
          <xdr:nvSpPr>
            <xdr:cNvPr id="31" name="Wider relationship">
              <a:extLst>
                <a:ext uri="{FF2B5EF4-FFF2-40B4-BE49-F238E27FC236}">
                  <a16:creationId xmlns:a16="http://schemas.microsoft.com/office/drawing/2014/main" id="{8ED4E197-C641-2811-E927-58656DCEA1FB}"/>
                </a:ext>
              </a:extLst>
            </xdr:cNvPr>
            <xdr:cNvSpPr txBox="1">
              <a:spLocks/>
            </xdr:cNvSpPr>
          </xdr:nvSpPr>
          <xdr:spPr>
            <a:xfrm>
              <a:off x="234782" y="30861440"/>
              <a:ext cx="5211950" cy="4572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100000"/>
                </a:lnSpc>
                <a:buNone/>
              </a:pPr>
              <a:r>
                <a:rPr lang="en-US" sz="1400" b="1" spc="50">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sym typeface="Wingdings" panose="05000000000000000000" pitchFamily="2" charset="2"/>
                </a:rPr>
                <a:t> </a:t>
              </a:r>
              <a:r>
                <a:rPr lang="en-US" sz="1400" b="1" spc="50">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rPr>
                <a:t>Wider relationships</a:t>
              </a:r>
            </a:p>
          </xdr:txBody>
        </xdr:sp>
        <xdr:sp macro="" textlink="">
          <xdr:nvSpPr>
            <xdr:cNvPr id="32" name="Deeper relationships">
              <a:extLst>
                <a:ext uri="{FF2B5EF4-FFF2-40B4-BE49-F238E27FC236}">
                  <a16:creationId xmlns:a16="http://schemas.microsoft.com/office/drawing/2014/main" id="{0683D7D7-B334-15BD-152C-FEE83551D0A0}"/>
                </a:ext>
              </a:extLst>
            </xdr:cNvPr>
            <xdr:cNvSpPr txBox="1">
              <a:spLocks/>
            </xdr:cNvSpPr>
          </xdr:nvSpPr>
          <xdr:spPr>
            <a:xfrm>
              <a:off x="5758946" y="30861440"/>
              <a:ext cx="5230814" cy="4572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rPr>
                <a:t>Deeper relationships </a:t>
              </a:r>
              <a:r>
                <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sym typeface="Wingdings" panose="05000000000000000000" pitchFamily="2" charset="2"/>
                </a:rPr>
                <a:t></a:t>
              </a:r>
              <a:endPar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endParaRPr>
            </a:p>
          </xdr:txBody>
        </xdr:sp>
        <xdr:sp macro="" textlink="">
          <xdr:nvSpPr>
            <xdr:cNvPr id="33" name="Rectangle: Rounded Corners 32">
              <a:extLst>
                <a:ext uri="{FF2B5EF4-FFF2-40B4-BE49-F238E27FC236}">
                  <a16:creationId xmlns:a16="http://schemas.microsoft.com/office/drawing/2014/main" id="{AA73D998-9F24-AF05-ADF1-FAAE4790C431}"/>
                </a:ext>
              </a:extLst>
            </xdr:cNvPr>
            <xdr:cNvSpPr/>
          </xdr:nvSpPr>
          <xdr:spPr>
            <a:xfrm>
              <a:off x="202398" y="31439680"/>
              <a:ext cx="10800884" cy="1906872"/>
            </a:xfrm>
            <a:prstGeom prst="roundRect">
              <a:avLst>
                <a:gd name="adj" fmla="val 6709"/>
              </a:avLst>
            </a:prstGeom>
            <a:gradFill flip="none" rotWithShape="1">
              <a:gsLst>
                <a:gs pos="0">
                  <a:srgbClr val="00B0F0"/>
                </a:gs>
                <a:gs pos="98701">
                  <a:srgbClr val="FF0000"/>
                </a:gs>
                <a:gs pos="40000">
                  <a:srgbClr val="CC66FF"/>
                </a:gs>
                <a:gs pos="50000">
                  <a:srgbClr val="DE51ED"/>
                </a:gs>
                <a:gs pos="60000">
                  <a:srgbClr val="FF33FF"/>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34" name="Arrow: Left-Right 33">
              <a:extLst>
                <a:ext uri="{FF2B5EF4-FFF2-40B4-BE49-F238E27FC236}">
                  <a16:creationId xmlns:a16="http://schemas.microsoft.com/office/drawing/2014/main" id="{55F59B52-9DF5-2E05-21DB-991F308862C2}"/>
                </a:ext>
              </a:extLst>
            </xdr:cNvPr>
            <xdr:cNvSpPr/>
          </xdr:nvSpPr>
          <xdr:spPr>
            <a:xfrm>
              <a:off x="-121918" y="31634256"/>
              <a:ext cx="11430000" cy="1509277"/>
            </a:xfrm>
            <a:prstGeom prst="leftRightArrow">
              <a:avLst>
                <a:gd name="adj1" fmla="val 86765"/>
                <a:gd name="adj2" fmla="val 16176"/>
              </a:avLst>
            </a:prstGeom>
            <a:gradFill flip="none" rotWithShape="1">
              <a:gsLst>
                <a:gs pos="0">
                  <a:srgbClr val="00B0F0"/>
                </a:gs>
                <a:gs pos="20000">
                  <a:srgbClr val="9BE5FF"/>
                </a:gs>
                <a:gs pos="100000">
                  <a:srgbClr val="FF0000"/>
                </a:gs>
                <a:gs pos="65000">
                  <a:srgbClr val="9BE5FF"/>
                </a:gs>
                <a:gs pos="35000">
                  <a:srgbClr val="FF99CC"/>
                </a:gs>
                <a:gs pos="50000">
                  <a:srgbClr val="F3D5FF"/>
                </a:gs>
                <a:gs pos="80000">
                  <a:srgbClr val="FF99CC"/>
                </a:gs>
              </a:gsLst>
              <a:lin ang="0" scaled="1"/>
              <a:tileRect/>
            </a:gradFill>
            <a:ln w="19050">
              <a:solidFill>
                <a:srgbClr val="FFB3FF"/>
              </a:solidFill>
            </a:ln>
            <a:effectLst>
              <a:outerShdw blurRad="63500" sx="102000" sy="102000" algn="ctr" rotWithShape="0">
                <a:srgbClr val="C204E2">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35" name="Arrow: Deep-focus">
              <a:extLst>
                <a:ext uri="{FF2B5EF4-FFF2-40B4-BE49-F238E27FC236}">
                  <a16:creationId xmlns:a16="http://schemas.microsoft.com/office/drawing/2014/main" id="{94147F7A-366B-BF29-7AF4-D4607650A56B}"/>
                </a:ext>
              </a:extLst>
            </xdr:cNvPr>
            <xdr:cNvSpPr/>
          </xdr:nvSpPr>
          <xdr:spPr>
            <a:xfrm>
              <a:off x="6987570" y="31380483"/>
              <a:ext cx="3840480" cy="365748"/>
            </a:xfrm>
            <a:prstGeom prst="homePlate">
              <a:avLst/>
            </a:prstGeom>
            <a:gradFill flip="none" rotWithShape="1">
              <a:gsLst>
                <a:gs pos="98701">
                  <a:srgbClr val="CC00CC"/>
                </a:gs>
                <a:gs pos="0">
                  <a:srgbClr val="960000"/>
                </a:gs>
                <a:gs pos="78000">
                  <a:srgbClr val="C00000"/>
                </a:gs>
              </a:gsLst>
              <a:lin ang="10800000" scaled="1"/>
              <a:tileRect/>
            </a:gradFill>
            <a:ln>
              <a:noFill/>
            </a:ln>
            <a:effectLst>
              <a:innerShdw blurRad="50800" dist="25400" dir="16200000">
                <a:schemeClr val="bg1"/>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1" algn="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social-needs </a:t>
              </a:r>
              <a:r>
                <a:rPr lang="en-US" sz="800" i="1">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less urgent than </a:t>
              </a: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self-needs</a:t>
              </a:r>
            </a:p>
          </xdr:txBody>
        </xdr:sp>
        <xdr:sp macro="" textlink="">
          <xdr:nvSpPr>
            <xdr:cNvPr id="36" name="Arrow: Wide-focus">
              <a:extLst>
                <a:ext uri="{FF2B5EF4-FFF2-40B4-BE49-F238E27FC236}">
                  <a16:creationId xmlns:a16="http://schemas.microsoft.com/office/drawing/2014/main" id="{04CE7C45-AECA-B59A-E25B-BB6F8DEA514A}"/>
                </a:ext>
              </a:extLst>
            </xdr:cNvPr>
            <xdr:cNvSpPr/>
          </xdr:nvSpPr>
          <xdr:spPr>
            <a:xfrm flipH="1">
              <a:off x="400730" y="31380688"/>
              <a:ext cx="3840480" cy="365748"/>
            </a:xfrm>
            <a:prstGeom prst="homePlate">
              <a:avLst/>
            </a:prstGeom>
            <a:gradFill flip="none" rotWithShape="1">
              <a:gsLst>
                <a:gs pos="98701">
                  <a:srgbClr val="CC00CC"/>
                </a:gs>
                <a:gs pos="0">
                  <a:srgbClr val="0070C0"/>
                </a:gs>
                <a:gs pos="78000">
                  <a:srgbClr val="7030A0"/>
                </a:gs>
              </a:gsLst>
              <a:lin ang="10800000" scaled="1"/>
              <a:tileRect/>
            </a:gradFill>
            <a:ln>
              <a:noFill/>
            </a:ln>
            <a:effectLst>
              <a:innerShdw blurRad="50800" dist="25400" dir="16200000">
                <a:schemeClr val="bg1"/>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1"/>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self-needs </a:t>
              </a:r>
              <a:r>
                <a:rPr lang="en-US" sz="800" i="1">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less urgent than </a:t>
              </a: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social-needs</a:t>
              </a:r>
            </a:p>
          </xdr:txBody>
        </xdr:sp>
        <xdr:sp macro="" textlink="">
          <xdr:nvSpPr>
            <xdr:cNvPr id="37" name="wide-yet-shallow">
              <a:extLst>
                <a:ext uri="{FF2B5EF4-FFF2-40B4-BE49-F238E27FC236}">
                  <a16:creationId xmlns:a16="http://schemas.microsoft.com/office/drawing/2014/main" id="{52D1D2F6-2BDE-6CD6-DD0D-C29656C05087}"/>
                </a:ext>
              </a:extLst>
            </xdr:cNvPr>
            <xdr:cNvSpPr/>
          </xdr:nvSpPr>
          <xdr:spPr>
            <a:xfrm>
              <a:off x="845222" y="31918020"/>
              <a:ext cx="1417384"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005AA2"/>
                    </a:solidFill>
                    <a:prstDash val="solid"/>
                  </a:ln>
                  <a:solidFill>
                    <a:srgbClr val="00B0F0"/>
                  </a:solidFill>
                  <a:effectLst>
                    <a:glow rad="25400">
                      <a:schemeClr val="bg1"/>
                    </a:glow>
                    <a:innerShdw blurRad="114300">
                      <a:prstClr val="black"/>
                    </a:innerShdw>
                  </a:effectLst>
                  <a:latin typeface="Arial Narrow" panose="020B0606020202030204" pitchFamily="34" charset="0"/>
                </a:rPr>
                <a:t>wide-yet-shallow</a:t>
              </a:r>
            </a:p>
          </xdr:txBody>
        </xdr:sp>
        <xdr:sp macro="" textlink="">
          <xdr:nvSpPr>
            <xdr:cNvPr id="38" name="deep-yet-narrow">
              <a:extLst>
                <a:ext uri="{FF2B5EF4-FFF2-40B4-BE49-F238E27FC236}">
                  <a16:creationId xmlns:a16="http://schemas.microsoft.com/office/drawing/2014/main" id="{4BD87586-C412-A9ED-5152-AA0D2E7E2013}"/>
                </a:ext>
              </a:extLst>
            </xdr:cNvPr>
            <xdr:cNvSpPr/>
          </xdr:nvSpPr>
          <xdr:spPr>
            <a:xfrm>
              <a:off x="9024653" y="31918021"/>
              <a:ext cx="1262267" cy="1206120"/>
            </a:xfrm>
            <a:prstGeom prst="rect">
              <a:avLst/>
            </a:prstGeom>
            <a:noFill/>
            <a:ln>
              <a:noFill/>
            </a:ln>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640000"/>
                    </a:solidFill>
                    <a:prstDash val="solid"/>
                  </a:ln>
                  <a:solidFill>
                    <a:srgbClr val="FF0000"/>
                  </a:solidFill>
                  <a:effectLst>
                    <a:glow rad="25400">
                      <a:schemeClr val="bg1"/>
                    </a:glow>
                    <a:innerShdw blurRad="114300">
                      <a:prstClr val="black"/>
                    </a:innerShdw>
                  </a:effectLst>
                  <a:latin typeface="Arial Narrow" panose="020B0606020202030204" pitchFamily="34" charset="0"/>
                </a:rPr>
                <a:t>deep-yet-narrow</a:t>
              </a:r>
            </a:p>
          </xdr:txBody>
        </xdr:sp>
        <xdr:sp macro="" textlink="">
          <xdr:nvSpPr>
            <xdr:cNvPr id="39" name="wide-then-deep">
              <a:extLst>
                <a:ext uri="{FF2B5EF4-FFF2-40B4-BE49-F238E27FC236}">
                  <a16:creationId xmlns:a16="http://schemas.microsoft.com/office/drawing/2014/main" id="{41CCE1D6-9FB6-9266-21D1-843BC77ED90A}"/>
                </a:ext>
              </a:extLst>
            </xdr:cNvPr>
            <xdr:cNvSpPr/>
          </xdr:nvSpPr>
          <xdr:spPr>
            <a:xfrm>
              <a:off x="2417528" y="31918020"/>
              <a:ext cx="1471048"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005AA2"/>
                    </a:solidFill>
                    <a:prstDash val="solid"/>
                  </a:ln>
                  <a:solidFill>
                    <a:srgbClr val="B7E4FF"/>
                  </a:solidFill>
                  <a:effectLst>
                    <a:glow rad="25400">
                      <a:schemeClr val="bg1"/>
                    </a:glow>
                    <a:innerShdw blurRad="114300">
                      <a:prstClr val="black"/>
                    </a:innerShdw>
                  </a:effectLst>
                  <a:latin typeface="Arial Narrow" panose="020B0606020202030204" pitchFamily="34" charset="0"/>
                </a:rPr>
                <a:t>wide-then-deep</a:t>
              </a:r>
            </a:p>
          </xdr:txBody>
        </xdr:sp>
        <xdr:sp macro="" textlink="">
          <xdr:nvSpPr>
            <xdr:cNvPr id="40" name="deep-then-wide">
              <a:extLst>
                <a:ext uri="{FF2B5EF4-FFF2-40B4-BE49-F238E27FC236}">
                  <a16:creationId xmlns:a16="http://schemas.microsoft.com/office/drawing/2014/main" id="{2365B946-D340-34EE-8518-D14E36A533E8}"/>
                </a:ext>
              </a:extLst>
            </xdr:cNvPr>
            <xdr:cNvSpPr/>
          </xdr:nvSpPr>
          <xdr:spPr>
            <a:xfrm>
              <a:off x="7379910" y="31918020"/>
              <a:ext cx="1471048"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640000"/>
                    </a:solidFill>
                    <a:prstDash val="solid"/>
                  </a:ln>
                  <a:solidFill>
                    <a:srgbClr val="FFA3A3"/>
                  </a:solidFill>
                  <a:effectLst>
                    <a:glow rad="25400">
                      <a:schemeClr val="bg1"/>
                    </a:glow>
                    <a:innerShdw blurRad="114300">
                      <a:prstClr val="black"/>
                    </a:innerShdw>
                  </a:effectLst>
                  <a:latin typeface="Arial Narrow" panose="020B0606020202030204" pitchFamily="34" charset="0"/>
                </a:rPr>
                <a:t>deep-then-wide</a:t>
              </a:r>
            </a:p>
          </xdr:txBody>
        </xdr:sp>
        <xdr:sp macro="" textlink="">
          <xdr:nvSpPr>
            <xdr:cNvPr id="41" name="wide-and-deep">
              <a:extLst>
                <a:ext uri="{FF2B5EF4-FFF2-40B4-BE49-F238E27FC236}">
                  <a16:creationId xmlns:a16="http://schemas.microsoft.com/office/drawing/2014/main" id="{842F755D-C3F6-CA1B-C814-9B4D4B5AAE4C}"/>
                </a:ext>
              </a:extLst>
            </xdr:cNvPr>
            <xdr:cNvSpPr/>
          </xdr:nvSpPr>
          <xdr:spPr>
            <a:xfrm>
              <a:off x="4213250" y="31918020"/>
              <a:ext cx="1073774" cy="122136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7030A0"/>
                    </a:solidFill>
                    <a:prstDash val="solid"/>
                  </a:ln>
                  <a:solidFill>
                    <a:srgbClr val="CC66FF"/>
                  </a:solidFill>
                  <a:effectLst>
                    <a:glow rad="25400">
                      <a:schemeClr val="bg1"/>
                    </a:glow>
                    <a:innerShdw blurRad="114300">
                      <a:prstClr val="black"/>
                    </a:innerShdw>
                  </a:effectLst>
                  <a:latin typeface="Arial Narrow" panose="020B0606020202030204" pitchFamily="34" charset="0"/>
                </a:rPr>
                <a:t>wide-and-deep</a:t>
              </a:r>
            </a:p>
          </xdr:txBody>
        </xdr:sp>
        <xdr:sp macro="" textlink="">
          <xdr:nvSpPr>
            <xdr:cNvPr id="42" name="deep-and-wide">
              <a:extLst>
                <a:ext uri="{FF2B5EF4-FFF2-40B4-BE49-F238E27FC236}">
                  <a16:creationId xmlns:a16="http://schemas.microsoft.com/office/drawing/2014/main" id="{8FCEDD3E-05F2-D50A-0833-65060DB6FE46}"/>
                </a:ext>
              </a:extLst>
            </xdr:cNvPr>
            <xdr:cNvSpPr/>
          </xdr:nvSpPr>
          <xdr:spPr>
            <a:xfrm>
              <a:off x="6062284" y="31918020"/>
              <a:ext cx="981866" cy="122136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7030A0"/>
                    </a:solidFill>
                    <a:prstDash val="solid"/>
                  </a:ln>
                  <a:solidFill>
                    <a:srgbClr val="FF33FF"/>
                  </a:solidFill>
                  <a:effectLst>
                    <a:glow rad="25400">
                      <a:schemeClr val="bg1"/>
                    </a:glow>
                    <a:innerShdw blurRad="114300">
                      <a:prstClr val="black"/>
                    </a:innerShdw>
                  </a:effectLst>
                  <a:latin typeface="Arial Narrow" panose="020B0606020202030204" pitchFamily="34" charset="0"/>
                </a:rPr>
                <a:t>deep-and-wide</a:t>
              </a:r>
            </a:p>
          </xdr:txBody>
        </xdr:sp>
        <xdr:sp macro="" textlink="">
          <xdr:nvSpPr>
            <xdr:cNvPr id="43" name="DEEP-YET-NARROW">
              <a:extLst>
                <a:ext uri="{FF2B5EF4-FFF2-40B4-BE49-F238E27FC236}">
                  <a16:creationId xmlns:a16="http://schemas.microsoft.com/office/drawing/2014/main" id="{A7B240BB-6CA2-0009-E155-64320CEE7E33}"/>
                </a:ext>
              </a:extLst>
            </xdr:cNvPr>
            <xdr:cNvSpPr txBox="1">
              <a:spLocks/>
            </xdr:cNvSpPr>
          </xdr:nvSpPr>
          <xdr:spPr>
            <a:xfrm>
              <a:off x="9048354" y="33329342"/>
              <a:ext cx="1126428" cy="1210698"/>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Prioritize deep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cohesion</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of familiar few, over inclusion of others</a:t>
              </a:r>
            </a:p>
          </xdr:txBody>
        </xdr:sp>
        <xdr:sp macro="" textlink="">
          <xdr:nvSpPr>
            <xdr:cNvPr id="44" name="DEEP-THEN-WIDE">
              <a:extLst>
                <a:ext uri="{FF2B5EF4-FFF2-40B4-BE49-F238E27FC236}">
                  <a16:creationId xmlns:a16="http://schemas.microsoft.com/office/drawing/2014/main" id="{EA4102E8-C8F6-E527-07C8-01B3426D7261}"/>
                </a:ext>
              </a:extLst>
            </xdr:cNvPr>
            <xdr:cNvSpPr txBox="1">
              <a:spLocks/>
            </xdr:cNvSpPr>
          </xdr:nvSpPr>
          <xdr:spPr>
            <a:xfrm>
              <a:off x="7510468" y="33328926"/>
              <a:ext cx="1161092" cy="11607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Seek individual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freedoms</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then seek equality for others</a:t>
              </a:r>
            </a:p>
          </xdr:txBody>
        </xdr:sp>
        <xdr:sp macro="" textlink="">
          <xdr:nvSpPr>
            <xdr:cNvPr id="45" name="DEEP-AND-WIDE">
              <a:extLst>
                <a:ext uri="{FF2B5EF4-FFF2-40B4-BE49-F238E27FC236}">
                  <a16:creationId xmlns:a16="http://schemas.microsoft.com/office/drawing/2014/main" id="{45A8137E-962C-A0B4-360C-9D75DC5648CA}"/>
                </a:ext>
              </a:extLst>
            </xdr:cNvPr>
            <xdr:cNvSpPr txBox="1">
              <a:spLocks/>
            </xdr:cNvSpPr>
          </xdr:nvSpPr>
          <xdr:spPr>
            <a:xfrm>
              <a:off x="4055266" y="33300988"/>
              <a:ext cx="3111816" cy="117015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10000"/>
                </a:lnSpc>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Experience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both</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social equality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personal freedom, inclusion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cohesion,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social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self needs</a:t>
              </a:r>
            </a:p>
          </xdr:txBody>
        </xdr:sp>
        <xdr:sp macro="" textlink="">
          <xdr:nvSpPr>
            <xdr:cNvPr id="46" name="WIDE-THEN-DEEP">
              <a:extLst>
                <a:ext uri="{FF2B5EF4-FFF2-40B4-BE49-F238E27FC236}">
                  <a16:creationId xmlns:a16="http://schemas.microsoft.com/office/drawing/2014/main" id="{FCBC7CE9-5244-51BD-8DD5-3791443F5CF7}"/>
                </a:ext>
              </a:extLst>
            </xdr:cNvPr>
            <xdr:cNvSpPr txBox="1">
              <a:spLocks/>
            </xdr:cNvSpPr>
          </xdr:nvSpPr>
          <xdr:spPr>
            <a:xfrm>
              <a:off x="2469710" y="33328316"/>
              <a:ext cx="1348100" cy="116080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Seek social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equality</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then seek individual freedoms</a:t>
              </a:r>
            </a:p>
          </xdr:txBody>
        </xdr:sp>
        <xdr:sp macro="" textlink="">
          <xdr:nvSpPr>
            <xdr:cNvPr id="47" name="WIDE-YET-SHALLOW">
              <a:extLst>
                <a:ext uri="{FF2B5EF4-FFF2-40B4-BE49-F238E27FC236}">
                  <a16:creationId xmlns:a16="http://schemas.microsoft.com/office/drawing/2014/main" id="{1BAE3825-E613-C28D-9223-F296C0822752}"/>
                </a:ext>
              </a:extLst>
            </xdr:cNvPr>
            <xdr:cNvSpPr txBox="1">
              <a:spLocks/>
            </xdr:cNvSpPr>
          </xdr:nvSpPr>
          <xdr:spPr>
            <a:xfrm>
              <a:off x="990700" y="33329342"/>
              <a:ext cx="1126428" cy="105489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Prioritize wide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inclusion</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of all, over close-knit cohesion</a:t>
              </a:r>
            </a:p>
          </xdr:txBody>
        </xdr:sp>
        <xdr:sp macro="" textlink="">
          <xdr:nvSpPr>
            <xdr:cNvPr id="48" name="Focus more on social equality">
              <a:extLst>
                <a:ext uri="{FF2B5EF4-FFF2-40B4-BE49-F238E27FC236}">
                  <a16:creationId xmlns:a16="http://schemas.microsoft.com/office/drawing/2014/main" id="{2A9FDEF2-1363-9117-41ED-E4F871F14114}"/>
                </a:ext>
              </a:extLst>
            </xdr:cNvPr>
            <xdr:cNvSpPr txBox="1"/>
          </xdr:nvSpPr>
          <xdr:spPr>
            <a:xfrm>
              <a:off x="326834" y="33125657"/>
              <a:ext cx="5029200" cy="27432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Focus more on broad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social equality </a:t>
              </a: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than on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individual freedoms</a:t>
              </a:r>
            </a:p>
          </xdr:txBody>
        </xdr:sp>
        <xdr:sp macro="" textlink="">
          <xdr:nvSpPr>
            <xdr:cNvPr id="49" name="Focus more on personall freedoms">
              <a:extLst>
                <a:ext uri="{FF2B5EF4-FFF2-40B4-BE49-F238E27FC236}">
                  <a16:creationId xmlns:a16="http://schemas.microsoft.com/office/drawing/2014/main" id="{C3016A91-C41F-0CAA-6716-D4A4FDE6E374}"/>
                </a:ext>
              </a:extLst>
            </xdr:cNvPr>
            <xdr:cNvSpPr txBox="1"/>
          </xdr:nvSpPr>
          <xdr:spPr>
            <a:xfrm>
              <a:off x="5819906" y="33125657"/>
              <a:ext cx="5029200" cy="27432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Focus more on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individual freedoms</a:t>
              </a: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than on broad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social equality </a:t>
              </a:r>
            </a:p>
          </xdr:txBody>
        </xdr:sp>
        <xdr:sp macro="" textlink="">
          <xdr:nvSpPr>
            <xdr:cNvPr id="50" name="Arrow: Left-Right 49">
              <a:extLst>
                <a:ext uri="{FF2B5EF4-FFF2-40B4-BE49-F238E27FC236}">
                  <a16:creationId xmlns:a16="http://schemas.microsoft.com/office/drawing/2014/main" id="{7C1FECB0-9808-72E7-D73F-77254773814F}"/>
                </a:ext>
              </a:extLst>
            </xdr:cNvPr>
            <xdr:cNvSpPr/>
          </xdr:nvSpPr>
          <xdr:spPr>
            <a:xfrm>
              <a:off x="4014303" y="31388990"/>
              <a:ext cx="3154035" cy="365760"/>
            </a:xfrm>
            <a:prstGeom prst="leftRightArrow">
              <a:avLst>
                <a:gd name="adj1" fmla="val 100000"/>
                <a:gd name="adj2" fmla="val 50000"/>
              </a:avLst>
            </a:prstGeom>
            <a:solidFill>
              <a:srgbClr val="C204E2"/>
            </a:solidFill>
            <a:ln>
              <a:noFill/>
            </a:ln>
            <a:effectLst>
              <a:innerShdw blurRad="114300">
                <a:prstClr val="black"/>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psychosocial equilibrium</a:t>
              </a:r>
            </a:p>
          </xdr:txBody>
        </xdr:sp>
      </xdr:grpSp>
      <xdr:grpSp>
        <xdr:nvGrpSpPr>
          <xdr:cNvPr id="4" name="Group 3">
            <a:extLst>
              <a:ext uri="{FF2B5EF4-FFF2-40B4-BE49-F238E27FC236}">
                <a16:creationId xmlns:a16="http://schemas.microsoft.com/office/drawing/2014/main" id="{134001E0-CC62-9FA8-D625-F7382074600F}"/>
              </a:ext>
            </a:extLst>
          </xdr:cNvPr>
          <xdr:cNvGrpSpPr>
            <a:grpSpLocks noChangeAspect="1"/>
          </xdr:cNvGrpSpPr>
        </xdr:nvGrpSpPr>
        <xdr:grpSpPr>
          <a:xfrm>
            <a:off x="416446" y="104605786"/>
            <a:ext cx="5299126" cy="2555031"/>
            <a:chOff x="24987165" y="32459649"/>
            <a:chExt cx="9598655" cy="5251251"/>
          </a:xfrm>
        </xdr:grpSpPr>
        <xdr:grpSp>
          <xdr:nvGrpSpPr>
            <xdr:cNvPr id="5" name="Group 4">
              <a:extLst>
                <a:ext uri="{FF2B5EF4-FFF2-40B4-BE49-F238E27FC236}">
                  <a16:creationId xmlns:a16="http://schemas.microsoft.com/office/drawing/2014/main" id="{88EF2E79-5913-696E-2DB7-792095BA8A99}"/>
                </a:ext>
              </a:extLst>
            </xdr:cNvPr>
            <xdr:cNvGrpSpPr/>
          </xdr:nvGrpSpPr>
          <xdr:grpSpPr>
            <a:xfrm>
              <a:off x="28876355" y="32542745"/>
              <a:ext cx="1671262" cy="5168155"/>
              <a:chOff x="7580642" y="2421253"/>
              <a:chExt cx="1671262" cy="5168155"/>
            </a:xfrm>
          </xdr:grpSpPr>
          <xdr:sp macro="" textlink="">
            <xdr:nvSpPr>
              <xdr:cNvPr id="26" name="Oval 25">
                <a:extLst>
                  <a:ext uri="{FF2B5EF4-FFF2-40B4-BE49-F238E27FC236}">
                    <a16:creationId xmlns:a16="http://schemas.microsoft.com/office/drawing/2014/main" id="{11541D0D-F6BD-69CD-DB73-372C91AED7C3}"/>
                  </a:ext>
                </a:extLst>
              </xdr:cNvPr>
              <xdr:cNvSpPr/>
            </xdr:nvSpPr>
            <xdr:spPr>
              <a:xfrm>
                <a:off x="7686750" y="2421253"/>
                <a:ext cx="1463040" cy="5168155"/>
              </a:xfrm>
              <a:prstGeom prst="ellipse">
                <a:avLst/>
              </a:prstGeom>
              <a:solidFill>
                <a:srgbClr val="D7B9FF">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27" name="I know everyone.">
                <a:extLst>
                  <a:ext uri="{FF2B5EF4-FFF2-40B4-BE49-F238E27FC236}">
                    <a16:creationId xmlns:a16="http://schemas.microsoft.com/office/drawing/2014/main" id="{F51E19A7-A488-6A56-D24B-341CDAA605C6}"/>
                  </a:ext>
                </a:extLst>
              </xdr:cNvPr>
              <xdr:cNvSpPr txBox="1">
                <a:spLocks/>
              </xdr:cNvSpPr>
            </xdr:nvSpPr>
            <xdr:spPr>
              <a:xfrm>
                <a:off x="7785776" y="2682085"/>
                <a:ext cx="12382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know others here. Others here know me enough to keep me accountable.</a:t>
                </a:r>
              </a:p>
            </xdr:txBody>
          </xdr:sp>
          <xdr:sp macro="" textlink="">
            <xdr:nvSpPr>
              <xdr:cNvPr id="28" name="I know everyone.">
                <a:extLst>
                  <a:ext uri="{FF2B5EF4-FFF2-40B4-BE49-F238E27FC236}">
                    <a16:creationId xmlns:a16="http://schemas.microsoft.com/office/drawing/2014/main" id="{82A8B2CE-5474-F7DA-68D0-973D74B867F9}"/>
                  </a:ext>
                </a:extLst>
              </xdr:cNvPr>
              <xdr:cNvSpPr txBox="1">
                <a:spLocks/>
              </xdr:cNvSpPr>
            </xdr:nvSpPr>
            <xdr:spPr>
              <a:xfrm>
                <a:off x="7848029" y="5759621"/>
                <a:ext cx="1161714" cy="129574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tend to fully resolve. </a:t>
                </a:r>
                <a:r>
                  <a:rPr lang="en-US" sz="800" b="1" spc="-70">
                    <a:solidFill>
                      <a:srgbClr val="007332"/>
                    </a:solidFill>
                    <a:latin typeface="Tahoma" panose="020B0604030504040204" pitchFamily="34" charset="0"/>
                    <a:ea typeface="Tahoma" panose="020B0604030504040204" pitchFamily="34" charset="0"/>
                    <a:cs typeface="Tahoma" panose="020B0604030504040204" pitchFamily="34" charset="0"/>
                  </a:rPr>
                  <a:t>I’m meaningfully </a:t>
                </a: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content.</a:t>
                </a:r>
              </a:p>
            </xdr:txBody>
          </xdr:sp>
          <xdr:sp macro="" textlink="">
            <xdr:nvSpPr>
              <xdr:cNvPr id="29" name="I know everyone.">
                <a:extLst>
                  <a:ext uri="{FF2B5EF4-FFF2-40B4-BE49-F238E27FC236}">
                    <a16:creationId xmlns:a16="http://schemas.microsoft.com/office/drawing/2014/main" id="{B508679A-A998-245E-8CE7-7A1FEDF200DB}"/>
                  </a:ext>
                </a:extLst>
              </xdr:cNvPr>
              <xdr:cNvSpPr txBox="1">
                <a:spLocks/>
              </xdr:cNvSpPr>
            </xdr:nvSpPr>
            <xdr:spPr>
              <a:xfrm>
                <a:off x="7580642" y="4183902"/>
                <a:ext cx="1671262" cy="15220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can regularly access the resources I need on my own and thru others. I am amply supplied.</a:t>
                </a:r>
              </a:p>
            </xdr:txBody>
          </xdr:sp>
        </xdr:grpSp>
        <xdr:grpSp>
          <xdr:nvGrpSpPr>
            <xdr:cNvPr id="6" name="Group 5">
              <a:extLst>
                <a:ext uri="{FF2B5EF4-FFF2-40B4-BE49-F238E27FC236}">
                  <a16:creationId xmlns:a16="http://schemas.microsoft.com/office/drawing/2014/main" id="{995DA007-D426-8F58-5406-D13499D4FD32}"/>
                </a:ext>
              </a:extLst>
            </xdr:cNvPr>
            <xdr:cNvGrpSpPr/>
          </xdr:nvGrpSpPr>
          <xdr:grpSpPr>
            <a:xfrm>
              <a:off x="26978701" y="32524013"/>
              <a:ext cx="1588147" cy="5168155"/>
              <a:chOff x="7634811" y="2402521"/>
              <a:chExt cx="1588147" cy="5168155"/>
            </a:xfrm>
          </xdr:grpSpPr>
          <xdr:sp macro="" textlink="">
            <xdr:nvSpPr>
              <xdr:cNvPr id="22" name="Oval 21">
                <a:extLst>
                  <a:ext uri="{FF2B5EF4-FFF2-40B4-BE49-F238E27FC236}">
                    <a16:creationId xmlns:a16="http://schemas.microsoft.com/office/drawing/2014/main" id="{DB57E239-4A4E-0F36-5D06-089F08012A22}"/>
                  </a:ext>
                </a:extLst>
              </xdr:cNvPr>
              <xdr:cNvSpPr/>
            </xdr:nvSpPr>
            <xdr:spPr>
              <a:xfrm>
                <a:off x="7686750" y="2402521"/>
                <a:ext cx="1463040" cy="5168155"/>
              </a:xfrm>
              <a:prstGeom prst="ellipse">
                <a:avLst/>
              </a:prstGeom>
              <a:solidFill>
                <a:schemeClr val="accent1">
                  <a:lumMod val="40000"/>
                  <a:lumOff val="60000"/>
                  <a:alpha val="47000"/>
                </a:scheme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23" name="I know everyone.">
                <a:extLst>
                  <a:ext uri="{FF2B5EF4-FFF2-40B4-BE49-F238E27FC236}">
                    <a16:creationId xmlns:a16="http://schemas.microsoft.com/office/drawing/2014/main" id="{9B4D8A75-EB6B-5AEE-BC7E-9DF8CEFEB932}"/>
                  </a:ext>
                </a:extLst>
              </xdr:cNvPr>
              <xdr:cNvSpPr txBox="1">
                <a:spLocks/>
              </xdr:cNvSpPr>
            </xdr:nvSpPr>
            <xdr:spPr>
              <a:xfrm>
                <a:off x="7771893" y="2647810"/>
                <a:ext cx="1340642" cy="166687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kinda know others here. They kinda know me by the categories I fit.</a:t>
                </a:r>
              </a:p>
            </xdr:txBody>
          </xdr:sp>
          <xdr:sp macro="" textlink="">
            <xdr:nvSpPr>
              <xdr:cNvPr id="24" name="I know everyone.">
                <a:extLst>
                  <a:ext uri="{FF2B5EF4-FFF2-40B4-BE49-F238E27FC236}">
                    <a16:creationId xmlns:a16="http://schemas.microsoft.com/office/drawing/2014/main" id="{7FCAE4DA-AFB8-09C5-8FFF-614E4FA4DBA9}"/>
                  </a:ext>
                </a:extLst>
              </xdr:cNvPr>
              <xdr:cNvSpPr txBox="1">
                <a:spLocks/>
              </xdr:cNvSpPr>
            </xdr:nvSpPr>
            <xdr:spPr>
              <a:xfrm>
                <a:off x="7634811" y="5759633"/>
                <a:ext cx="1588147" cy="1013841"/>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only partially resolve. I continually feel discontent.</a:t>
                </a:r>
              </a:p>
            </xdr:txBody>
          </xdr:sp>
          <xdr:sp macro="" textlink="">
            <xdr:nvSpPr>
              <xdr:cNvPr id="25" name="I know everyone.">
                <a:extLst>
                  <a:ext uri="{FF2B5EF4-FFF2-40B4-BE49-F238E27FC236}">
                    <a16:creationId xmlns:a16="http://schemas.microsoft.com/office/drawing/2014/main" id="{096BD249-3FE7-07B7-C76A-F3047997DD2D}"/>
                  </a:ext>
                </a:extLst>
              </xdr:cNvPr>
              <xdr:cNvSpPr txBox="1">
                <a:spLocks/>
              </xdr:cNvSpPr>
            </xdr:nvSpPr>
            <xdr:spPr>
              <a:xfrm>
                <a:off x="7745235" y="4224791"/>
                <a:ext cx="1367302" cy="1522026"/>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most resources thru others. I can only get a few on my own. </a:t>
                </a:r>
              </a:p>
            </xdr:txBody>
          </xdr:sp>
        </xdr:grpSp>
        <xdr:grpSp>
          <xdr:nvGrpSpPr>
            <xdr:cNvPr id="7" name="Group 6">
              <a:extLst>
                <a:ext uri="{FF2B5EF4-FFF2-40B4-BE49-F238E27FC236}">
                  <a16:creationId xmlns:a16="http://schemas.microsoft.com/office/drawing/2014/main" id="{0596AC84-2084-39C6-37BC-6A16F9C77954}"/>
                </a:ext>
              </a:extLst>
            </xdr:cNvPr>
            <xdr:cNvGrpSpPr/>
          </xdr:nvGrpSpPr>
          <xdr:grpSpPr>
            <a:xfrm>
              <a:off x="24987165" y="32459649"/>
              <a:ext cx="1771541" cy="5168154"/>
              <a:chOff x="7543115" y="2338157"/>
              <a:chExt cx="1771541" cy="5168154"/>
            </a:xfrm>
          </xdr:grpSpPr>
          <xdr:sp macro="" textlink="">
            <xdr:nvSpPr>
              <xdr:cNvPr id="18" name="Oval 17">
                <a:extLst>
                  <a:ext uri="{FF2B5EF4-FFF2-40B4-BE49-F238E27FC236}">
                    <a16:creationId xmlns:a16="http://schemas.microsoft.com/office/drawing/2014/main" id="{53C429AF-86FD-3FE1-A6BB-E4896FA2F2CE}"/>
                  </a:ext>
                </a:extLst>
              </xdr:cNvPr>
              <xdr:cNvSpPr/>
            </xdr:nvSpPr>
            <xdr:spPr>
              <a:xfrm>
                <a:off x="7686751" y="2338157"/>
                <a:ext cx="1463040" cy="5168154"/>
              </a:xfrm>
              <a:prstGeom prst="ellipse">
                <a:avLst/>
              </a:prstGeom>
              <a:solidFill>
                <a:srgbClr val="00B0F0">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19" name="I know everyone.">
                <a:extLst>
                  <a:ext uri="{FF2B5EF4-FFF2-40B4-BE49-F238E27FC236}">
                    <a16:creationId xmlns:a16="http://schemas.microsoft.com/office/drawing/2014/main" id="{D876394C-A2F5-2E26-6F46-3E3DAF2DDC99}"/>
                  </a:ext>
                </a:extLst>
              </xdr:cNvPr>
              <xdr:cNvSpPr txBox="1">
                <a:spLocks/>
              </xdr:cNvSpPr>
            </xdr:nvSpPr>
            <xdr:spPr>
              <a:xfrm>
                <a:off x="7664451" y="2647237"/>
                <a:ext cx="1553587" cy="166687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No one here really knows me. I don’t really know any of them beyond social categories.</a:t>
                </a:r>
              </a:p>
            </xdr:txBody>
          </xdr:sp>
          <xdr:sp macro="" textlink="">
            <xdr:nvSpPr>
              <xdr:cNvPr id="20" name="I know everyone.">
                <a:extLst>
                  <a:ext uri="{FF2B5EF4-FFF2-40B4-BE49-F238E27FC236}">
                    <a16:creationId xmlns:a16="http://schemas.microsoft.com/office/drawing/2014/main" id="{BF8AC6D2-C3BC-B19A-DBEC-B07FEEB70314}"/>
                  </a:ext>
                </a:extLst>
              </xdr:cNvPr>
              <xdr:cNvSpPr txBox="1">
                <a:spLocks/>
              </xdr:cNvSpPr>
            </xdr:nvSpPr>
            <xdr:spPr>
              <a:xfrm>
                <a:off x="7592272" y="5759627"/>
                <a:ext cx="1673226" cy="129574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rarely resolve fully. I’m in continual pain, and vulnerable to trauma.</a:t>
                </a:r>
              </a:p>
            </xdr:txBody>
          </xdr:sp>
          <xdr:sp macro="" textlink="">
            <xdr:nvSpPr>
              <xdr:cNvPr id="21" name="I know everyone.">
                <a:extLst>
                  <a:ext uri="{FF2B5EF4-FFF2-40B4-BE49-F238E27FC236}">
                    <a16:creationId xmlns:a16="http://schemas.microsoft.com/office/drawing/2014/main" id="{40366B59-B62A-8A68-5E76-5D9B0BA137E0}"/>
                  </a:ext>
                </a:extLst>
              </xdr:cNvPr>
              <xdr:cNvSpPr txBox="1">
                <a:spLocks/>
              </xdr:cNvSpPr>
            </xdr:nvSpPr>
            <xdr:spPr>
              <a:xfrm>
                <a:off x="7543115" y="4224792"/>
                <a:ext cx="1771541" cy="15220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almost all resources thru others. I can’t count on being able </a:t>
                </a:r>
                <a:r>
                  <a:rPr lang="en-US" sz="800" b="1" spc="-80">
                    <a:solidFill>
                      <a:srgbClr val="007332"/>
                    </a:solidFill>
                    <a:latin typeface="Tahoma" panose="020B0604030504040204" pitchFamily="34" charset="0"/>
                    <a:ea typeface="Tahoma" panose="020B0604030504040204" pitchFamily="34" charset="0"/>
                    <a:cs typeface="Tahoma" panose="020B0604030504040204" pitchFamily="34" charset="0"/>
                  </a:rPr>
                  <a:t>to get </a:t>
                </a:r>
                <a:r>
                  <a:rPr lang="en-US" sz="800" b="1" kern="1200" spc="-30">
                    <a:solidFill>
                      <a:srgbClr val="007332"/>
                    </a:solidFill>
                    <a:latin typeface="Tahoma" panose="020B0604030504040204" pitchFamily="34" charset="0"/>
                    <a:ea typeface="Tahoma" panose="020B0604030504040204" pitchFamily="34" charset="0"/>
                    <a:cs typeface="Tahoma" panose="020B0604030504040204" pitchFamily="34" charset="0"/>
                  </a:rPr>
                  <a:t>what I need on my own. </a:t>
                </a:r>
              </a:p>
            </xdr:txBody>
          </xdr:sp>
        </xdr:grpSp>
        <xdr:grpSp>
          <xdr:nvGrpSpPr>
            <xdr:cNvPr id="8" name="Group 7">
              <a:extLst>
                <a:ext uri="{FF2B5EF4-FFF2-40B4-BE49-F238E27FC236}">
                  <a16:creationId xmlns:a16="http://schemas.microsoft.com/office/drawing/2014/main" id="{DBB0D012-D1D9-C7B9-2067-9EBAF9432693}"/>
                </a:ext>
              </a:extLst>
            </xdr:cNvPr>
            <xdr:cNvGrpSpPr/>
          </xdr:nvGrpSpPr>
          <xdr:grpSpPr>
            <a:xfrm>
              <a:off x="30875364" y="32492689"/>
              <a:ext cx="1639029" cy="5168156"/>
              <a:chOff x="7644436" y="2371197"/>
              <a:chExt cx="1639029" cy="5168156"/>
            </a:xfrm>
          </xdr:grpSpPr>
          <xdr:sp macro="" textlink="">
            <xdr:nvSpPr>
              <xdr:cNvPr id="14" name="Oval 13">
                <a:extLst>
                  <a:ext uri="{FF2B5EF4-FFF2-40B4-BE49-F238E27FC236}">
                    <a16:creationId xmlns:a16="http://schemas.microsoft.com/office/drawing/2014/main" id="{677FB3B1-2916-B275-C494-47FF925372C1}"/>
                  </a:ext>
                </a:extLst>
              </xdr:cNvPr>
              <xdr:cNvSpPr/>
            </xdr:nvSpPr>
            <xdr:spPr>
              <a:xfrm>
                <a:off x="7686750" y="2371197"/>
                <a:ext cx="1463040" cy="5168156"/>
              </a:xfrm>
              <a:prstGeom prst="ellipse">
                <a:avLst/>
              </a:prstGeom>
              <a:solidFill>
                <a:srgbClr val="FF9999">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15" name="I know everyone.">
                <a:extLst>
                  <a:ext uri="{FF2B5EF4-FFF2-40B4-BE49-F238E27FC236}">
                    <a16:creationId xmlns:a16="http://schemas.microsoft.com/office/drawing/2014/main" id="{4E4349DF-0180-F661-C30F-E441A71A6747}"/>
                  </a:ext>
                </a:extLst>
              </xdr:cNvPr>
              <xdr:cNvSpPr txBox="1">
                <a:spLocks/>
              </xdr:cNvSpPr>
            </xdr:nvSpPr>
            <xdr:spPr>
              <a:xfrm>
                <a:off x="7832092" y="2676733"/>
                <a:ext cx="11935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mostly know everyone here. They think they know me.</a:t>
                </a:r>
              </a:p>
            </xdr:txBody>
          </xdr:sp>
          <xdr:sp macro="" textlink="">
            <xdr:nvSpPr>
              <xdr:cNvPr id="16" name="I know everyone.">
                <a:extLst>
                  <a:ext uri="{FF2B5EF4-FFF2-40B4-BE49-F238E27FC236}">
                    <a16:creationId xmlns:a16="http://schemas.microsoft.com/office/drawing/2014/main" id="{4DBBFA7B-9BA8-4E32-E989-F8F00CC21127}"/>
                  </a:ext>
                </a:extLst>
              </xdr:cNvPr>
              <xdr:cNvSpPr txBox="1">
                <a:spLocks/>
              </xdr:cNvSpPr>
            </xdr:nvSpPr>
            <xdr:spPr>
              <a:xfrm>
                <a:off x="7707979" y="5759630"/>
                <a:ext cx="1441811" cy="12957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only partially resolve. I frequently feel dissatisfied.</a:t>
                </a:r>
              </a:p>
            </xdr:txBody>
          </xdr:sp>
          <xdr:sp macro="" textlink="">
            <xdr:nvSpPr>
              <xdr:cNvPr id="17" name="I know everyone.">
                <a:extLst>
                  <a:ext uri="{FF2B5EF4-FFF2-40B4-BE49-F238E27FC236}">
                    <a16:creationId xmlns:a16="http://schemas.microsoft.com/office/drawing/2014/main" id="{3E203058-15BE-34B7-96F2-CCBB1E7BAE9E}"/>
                  </a:ext>
                </a:extLst>
              </xdr:cNvPr>
              <xdr:cNvSpPr txBox="1">
                <a:spLocks/>
              </xdr:cNvSpPr>
            </xdr:nvSpPr>
            <xdr:spPr>
              <a:xfrm>
                <a:off x="7644436" y="4114502"/>
                <a:ext cx="1639029" cy="1860256"/>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access resources mostly on my own or locally. I don’t like relying on those I can’t personally know.</a:t>
                </a:r>
              </a:p>
            </xdr:txBody>
          </xdr:sp>
        </xdr:grpSp>
        <xdr:grpSp>
          <xdr:nvGrpSpPr>
            <xdr:cNvPr id="9" name="Group 8">
              <a:extLst>
                <a:ext uri="{FF2B5EF4-FFF2-40B4-BE49-F238E27FC236}">
                  <a16:creationId xmlns:a16="http://schemas.microsoft.com/office/drawing/2014/main" id="{A98665F2-81F8-74BB-6031-35AE3795ED78}"/>
                </a:ext>
              </a:extLst>
            </xdr:cNvPr>
            <xdr:cNvGrpSpPr/>
          </xdr:nvGrpSpPr>
          <xdr:grpSpPr>
            <a:xfrm>
              <a:off x="32624815" y="32459654"/>
              <a:ext cx="1961005" cy="5168155"/>
              <a:chOff x="7448382" y="2338162"/>
              <a:chExt cx="1961005" cy="5168155"/>
            </a:xfrm>
          </xdr:grpSpPr>
          <xdr:sp macro="" textlink="">
            <xdr:nvSpPr>
              <xdr:cNvPr id="10" name="Oval 9">
                <a:extLst>
                  <a:ext uri="{FF2B5EF4-FFF2-40B4-BE49-F238E27FC236}">
                    <a16:creationId xmlns:a16="http://schemas.microsoft.com/office/drawing/2014/main" id="{2A069203-92BC-6400-2E90-A4F8BBB327FC}"/>
                  </a:ext>
                </a:extLst>
              </xdr:cNvPr>
              <xdr:cNvSpPr/>
            </xdr:nvSpPr>
            <xdr:spPr>
              <a:xfrm>
                <a:off x="7686751" y="2338162"/>
                <a:ext cx="1463040" cy="5168155"/>
              </a:xfrm>
              <a:prstGeom prst="ellipse">
                <a:avLst/>
              </a:prstGeom>
              <a:solidFill>
                <a:srgbClr val="FF3C3C">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11" name="I know everyone.">
                <a:extLst>
                  <a:ext uri="{FF2B5EF4-FFF2-40B4-BE49-F238E27FC236}">
                    <a16:creationId xmlns:a16="http://schemas.microsoft.com/office/drawing/2014/main" id="{77B90AAE-C524-63C0-A03C-CE09F7C9D9B8}"/>
                  </a:ext>
                </a:extLst>
              </xdr:cNvPr>
              <xdr:cNvSpPr txBox="1">
                <a:spLocks/>
              </xdr:cNvSpPr>
            </xdr:nvSpPr>
            <xdr:spPr>
              <a:xfrm>
                <a:off x="7821476" y="2648638"/>
                <a:ext cx="11935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think I know everyone here. Few here really know me.</a:t>
                </a:r>
              </a:p>
            </xdr:txBody>
          </xdr:sp>
          <xdr:sp macro="" textlink="">
            <xdr:nvSpPr>
              <xdr:cNvPr id="12" name="I know everyone.">
                <a:extLst>
                  <a:ext uri="{FF2B5EF4-FFF2-40B4-BE49-F238E27FC236}">
                    <a16:creationId xmlns:a16="http://schemas.microsoft.com/office/drawing/2014/main" id="{5F7BB09F-2133-BADA-CBE6-392FB1B1AC10}"/>
                  </a:ext>
                </a:extLst>
              </xdr:cNvPr>
              <xdr:cNvSpPr txBox="1">
                <a:spLocks/>
              </xdr:cNvSpPr>
            </xdr:nvSpPr>
            <xdr:spPr>
              <a:xfrm>
                <a:off x="7448382" y="5759626"/>
                <a:ext cx="1961005" cy="101384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rarely resolve fully. I’m easily irritated by those I don’t know.</a:t>
                </a:r>
              </a:p>
            </xdr:txBody>
          </xdr:sp>
          <xdr:sp macro="" textlink="">
            <xdr:nvSpPr>
              <xdr:cNvPr id="13" name="I know everyone.">
                <a:extLst>
                  <a:ext uri="{FF2B5EF4-FFF2-40B4-BE49-F238E27FC236}">
                    <a16:creationId xmlns:a16="http://schemas.microsoft.com/office/drawing/2014/main" id="{6264A57F-17C1-B800-89D8-0F2D7D01E81D}"/>
                  </a:ext>
                </a:extLst>
              </xdr:cNvPr>
              <xdr:cNvSpPr txBox="1">
                <a:spLocks/>
              </xdr:cNvSpPr>
            </xdr:nvSpPr>
            <xdr:spPr>
              <a:xfrm>
                <a:off x="7831022" y="4126685"/>
                <a:ext cx="1200238" cy="152202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resources mostly on my own. I can’t count on others.</a:t>
                </a:r>
              </a:p>
            </xdr:txBody>
          </xdr:sp>
        </xdr:grpSp>
      </xdr:grpSp>
    </xdr:grpSp>
    <xdr:clientData/>
  </xdr:twoCellAnchor>
  <xdr:twoCellAnchor>
    <xdr:from>
      <xdr:col>1</xdr:col>
      <xdr:colOff>0</xdr:colOff>
      <xdr:row>680</xdr:row>
      <xdr:rowOff>13639</xdr:rowOff>
    </xdr:from>
    <xdr:to>
      <xdr:col>13</xdr:col>
      <xdr:colOff>15240</xdr:colOff>
      <xdr:row>691</xdr:row>
      <xdr:rowOff>77339</xdr:rowOff>
    </xdr:to>
    <xdr:grpSp>
      <xdr:nvGrpSpPr>
        <xdr:cNvPr id="51" name="Group 50">
          <a:extLst>
            <a:ext uri="{FF2B5EF4-FFF2-40B4-BE49-F238E27FC236}">
              <a16:creationId xmlns:a16="http://schemas.microsoft.com/office/drawing/2014/main" id="{2406D826-4FF9-4002-BBAC-6649A9872EDA}"/>
            </a:ext>
          </a:extLst>
        </xdr:cNvPr>
        <xdr:cNvGrpSpPr/>
      </xdr:nvGrpSpPr>
      <xdr:grpSpPr>
        <a:xfrm>
          <a:off x="114300" y="130855389"/>
          <a:ext cx="6187440" cy="1879800"/>
          <a:chOff x="114300" y="124745419"/>
          <a:chExt cx="5966460" cy="1991560"/>
        </a:xfrm>
      </xdr:grpSpPr>
      <xdr:grpSp>
        <xdr:nvGrpSpPr>
          <xdr:cNvPr id="52" name="Group 51">
            <a:extLst>
              <a:ext uri="{FF2B5EF4-FFF2-40B4-BE49-F238E27FC236}">
                <a16:creationId xmlns:a16="http://schemas.microsoft.com/office/drawing/2014/main" id="{4CFA1732-8361-B0D4-8F4E-87EAED07B73A}"/>
              </a:ext>
            </a:extLst>
          </xdr:cNvPr>
          <xdr:cNvGrpSpPr>
            <a:grpSpLocks noChangeAspect="1"/>
          </xdr:cNvGrpSpPr>
        </xdr:nvGrpSpPr>
        <xdr:grpSpPr>
          <a:xfrm>
            <a:off x="3291085" y="124753058"/>
            <a:ext cx="850221" cy="1982459"/>
            <a:chOff x="14944724" y="104774999"/>
            <a:chExt cx="1371601" cy="3409948"/>
          </a:xfrm>
        </xdr:grpSpPr>
        <xdr:grpSp>
          <xdr:nvGrpSpPr>
            <xdr:cNvPr id="128" name="Group 127">
              <a:extLst>
                <a:ext uri="{FF2B5EF4-FFF2-40B4-BE49-F238E27FC236}">
                  <a16:creationId xmlns:a16="http://schemas.microsoft.com/office/drawing/2014/main" id="{1D9E46E0-6E41-ED8F-9A64-B4BE9402DF71}"/>
                </a:ext>
              </a:extLst>
            </xdr:cNvPr>
            <xdr:cNvGrpSpPr/>
          </xdr:nvGrpSpPr>
          <xdr:grpSpPr>
            <a:xfrm>
              <a:off x="14944724" y="105441747"/>
              <a:ext cx="1053296" cy="2743200"/>
              <a:chOff x="14944724" y="105441747"/>
              <a:chExt cx="1053296" cy="2743200"/>
            </a:xfrm>
          </xdr:grpSpPr>
          <xdr:grpSp>
            <xdr:nvGrpSpPr>
              <xdr:cNvPr id="130" name="Group 129">
                <a:extLst>
                  <a:ext uri="{FF2B5EF4-FFF2-40B4-BE49-F238E27FC236}">
                    <a16:creationId xmlns:a16="http://schemas.microsoft.com/office/drawing/2014/main" id="{82626988-5C09-D9CE-177D-84C08B41D870}"/>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35" name="Rectangle: Rounded Corners 134">
                  <a:extLst>
                    <a:ext uri="{FF2B5EF4-FFF2-40B4-BE49-F238E27FC236}">
                      <a16:creationId xmlns:a16="http://schemas.microsoft.com/office/drawing/2014/main" id="{3F29812B-0451-16C6-6390-73082CCE9893}"/>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6" name="Rectangle: Rounded Corners 135">
                  <a:extLst>
                    <a:ext uri="{FF2B5EF4-FFF2-40B4-BE49-F238E27FC236}">
                      <a16:creationId xmlns:a16="http://schemas.microsoft.com/office/drawing/2014/main" id="{AADA2220-FCF6-28C1-8A68-29B1D45E5554}"/>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7" name="Rectangle: Rounded Corners 136">
                  <a:extLst>
                    <a:ext uri="{FF2B5EF4-FFF2-40B4-BE49-F238E27FC236}">
                      <a16:creationId xmlns:a16="http://schemas.microsoft.com/office/drawing/2014/main" id="{5A2AB33A-0D67-ED87-4557-61D0D0BDAF24}"/>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8" name="Rectangle: Rounded Corners 137">
                  <a:extLst>
                    <a:ext uri="{FF2B5EF4-FFF2-40B4-BE49-F238E27FC236}">
                      <a16:creationId xmlns:a16="http://schemas.microsoft.com/office/drawing/2014/main" id="{43BA89B8-9014-3471-2924-2C3C8AEEA7D9}"/>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 name="Rectangle: Rounded Corners 138">
                  <a:extLst>
                    <a:ext uri="{FF2B5EF4-FFF2-40B4-BE49-F238E27FC236}">
                      <a16:creationId xmlns:a16="http://schemas.microsoft.com/office/drawing/2014/main" id="{8B05CB70-C051-8EF9-1DD6-47C28E2BD647}"/>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 name="Rectangle: Rounded Corners 139">
                  <a:extLst>
                    <a:ext uri="{FF2B5EF4-FFF2-40B4-BE49-F238E27FC236}">
                      <a16:creationId xmlns:a16="http://schemas.microsoft.com/office/drawing/2014/main" id="{DFCA2B23-2237-994C-646B-A0BF4F6277F9}"/>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1" name="Rectangle: Rounded Corners 140">
                  <a:extLst>
                    <a:ext uri="{FF2B5EF4-FFF2-40B4-BE49-F238E27FC236}">
                      <a16:creationId xmlns:a16="http://schemas.microsoft.com/office/drawing/2014/main" id="{8A861004-F0EA-F9A8-DD0F-CF770AF69529}"/>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1" name="Group 130">
                <a:extLst>
                  <a:ext uri="{FF2B5EF4-FFF2-40B4-BE49-F238E27FC236}">
                    <a16:creationId xmlns:a16="http://schemas.microsoft.com/office/drawing/2014/main" id="{5BBA53B7-6E5C-2AFB-7FE1-7F39794CEC96}"/>
                  </a:ext>
                </a:extLst>
              </xdr:cNvPr>
              <xdr:cNvGrpSpPr/>
            </xdr:nvGrpSpPr>
            <xdr:grpSpPr>
              <a:xfrm>
                <a:off x="15001875" y="106064797"/>
                <a:ext cx="953589" cy="1109382"/>
                <a:chOff x="-11112" y="0"/>
                <a:chExt cx="1112519" cy="1371600"/>
              </a:xfrm>
            </xdr:grpSpPr>
            <xdr:sp macro="" textlink="">
              <xdr:nvSpPr>
                <xdr:cNvPr id="132" name="Rectangle 131">
                  <a:extLst>
                    <a:ext uri="{FF2B5EF4-FFF2-40B4-BE49-F238E27FC236}">
                      <a16:creationId xmlns:a16="http://schemas.microsoft.com/office/drawing/2014/main" id="{029EFE88-3228-FAAA-8FBF-4A626B185520}"/>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3" name="Rectangle 132">
                  <a:extLst>
                    <a:ext uri="{FF2B5EF4-FFF2-40B4-BE49-F238E27FC236}">
                      <a16:creationId xmlns:a16="http://schemas.microsoft.com/office/drawing/2014/main" id="{EE76AB0A-2C85-9DEE-EB96-C6024BFE76AB}"/>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4" name="Straight Connector 133">
                  <a:extLst>
                    <a:ext uri="{FF2B5EF4-FFF2-40B4-BE49-F238E27FC236}">
                      <a16:creationId xmlns:a16="http://schemas.microsoft.com/office/drawing/2014/main" id="{B10C6E12-F8FD-9E9A-8B29-FE5D620FADD9}"/>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9" name="Thought Bubble: Cloud 128">
              <a:extLst>
                <a:ext uri="{FF2B5EF4-FFF2-40B4-BE49-F238E27FC236}">
                  <a16:creationId xmlns:a16="http://schemas.microsoft.com/office/drawing/2014/main" id="{2F6E8942-434E-8955-D3C4-1CF7C27E844E}"/>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3" name="Group 52">
            <a:extLst>
              <a:ext uri="{FF2B5EF4-FFF2-40B4-BE49-F238E27FC236}">
                <a16:creationId xmlns:a16="http://schemas.microsoft.com/office/drawing/2014/main" id="{A3CCFCC6-C1B0-E7D0-3E0B-F2C988CE7C04}"/>
              </a:ext>
            </a:extLst>
          </xdr:cNvPr>
          <xdr:cNvGrpSpPr>
            <a:grpSpLocks noChangeAspect="1"/>
          </xdr:cNvGrpSpPr>
        </xdr:nvGrpSpPr>
        <xdr:grpSpPr>
          <a:xfrm>
            <a:off x="5354531" y="124752993"/>
            <a:ext cx="726229" cy="1982459"/>
            <a:chOff x="14933712" y="104774999"/>
            <a:chExt cx="1171575" cy="3409948"/>
          </a:xfrm>
        </xdr:grpSpPr>
        <xdr:grpSp>
          <xdr:nvGrpSpPr>
            <xdr:cNvPr id="114" name="Group 113">
              <a:extLst>
                <a:ext uri="{FF2B5EF4-FFF2-40B4-BE49-F238E27FC236}">
                  <a16:creationId xmlns:a16="http://schemas.microsoft.com/office/drawing/2014/main" id="{BB9D6A86-8638-DA8E-4AE5-F2203727F5E5}"/>
                </a:ext>
              </a:extLst>
            </xdr:cNvPr>
            <xdr:cNvGrpSpPr/>
          </xdr:nvGrpSpPr>
          <xdr:grpSpPr>
            <a:xfrm>
              <a:off x="14944724" y="105441747"/>
              <a:ext cx="1053296" cy="2743200"/>
              <a:chOff x="14944724" y="105441747"/>
              <a:chExt cx="1053296" cy="2743200"/>
            </a:xfrm>
          </xdr:grpSpPr>
          <xdr:grpSp>
            <xdr:nvGrpSpPr>
              <xdr:cNvPr id="116" name="Group 115">
                <a:extLst>
                  <a:ext uri="{FF2B5EF4-FFF2-40B4-BE49-F238E27FC236}">
                    <a16:creationId xmlns:a16="http://schemas.microsoft.com/office/drawing/2014/main" id="{F7255400-D03B-C0B4-B81C-5190FEA310F4}"/>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21" name="Rectangle: Rounded Corners 120">
                  <a:extLst>
                    <a:ext uri="{FF2B5EF4-FFF2-40B4-BE49-F238E27FC236}">
                      <a16:creationId xmlns:a16="http://schemas.microsoft.com/office/drawing/2014/main" id="{F15FD5BF-C83A-855C-8CAE-11448B3E5B38}"/>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 name="Rectangle: Rounded Corners 121">
                  <a:extLst>
                    <a:ext uri="{FF2B5EF4-FFF2-40B4-BE49-F238E27FC236}">
                      <a16:creationId xmlns:a16="http://schemas.microsoft.com/office/drawing/2014/main" id="{8FD35AE0-F3E1-F8D2-D5B8-0FCBED8658A3}"/>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 name="Rectangle: Rounded Corners 122">
                  <a:extLst>
                    <a:ext uri="{FF2B5EF4-FFF2-40B4-BE49-F238E27FC236}">
                      <a16:creationId xmlns:a16="http://schemas.microsoft.com/office/drawing/2014/main" id="{2B05F060-B72F-4172-DC32-49F0C021183A}"/>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4" name="Rectangle: Rounded Corners 123">
                  <a:extLst>
                    <a:ext uri="{FF2B5EF4-FFF2-40B4-BE49-F238E27FC236}">
                      <a16:creationId xmlns:a16="http://schemas.microsoft.com/office/drawing/2014/main" id="{B3ED81A9-C90F-60D5-573F-DE7C91A4F9E8}"/>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5" name="Rectangle: Rounded Corners 124">
                  <a:extLst>
                    <a:ext uri="{FF2B5EF4-FFF2-40B4-BE49-F238E27FC236}">
                      <a16:creationId xmlns:a16="http://schemas.microsoft.com/office/drawing/2014/main" id="{5B2F8AC8-556F-96F8-4206-6427641F917A}"/>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6" name="Rectangle: Rounded Corners 125">
                  <a:extLst>
                    <a:ext uri="{FF2B5EF4-FFF2-40B4-BE49-F238E27FC236}">
                      <a16:creationId xmlns:a16="http://schemas.microsoft.com/office/drawing/2014/main" id="{7B79D92E-16A4-AC7D-2357-03F41F1EAB75}"/>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7" name="Rectangle: Rounded Corners 126">
                  <a:extLst>
                    <a:ext uri="{FF2B5EF4-FFF2-40B4-BE49-F238E27FC236}">
                      <a16:creationId xmlns:a16="http://schemas.microsoft.com/office/drawing/2014/main" id="{B404FAB4-A67F-7626-95A5-644856AD59DC}"/>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7" name="Group 116">
                <a:extLst>
                  <a:ext uri="{FF2B5EF4-FFF2-40B4-BE49-F238E27FC236}">
                    <a16:creationId xmlns:a16="http://schemas.microsoft.com/office/drawing/2014/main" id="{F61AF54C-33AC-E09D-DA60-3CEC45C2AE7F}"/>
                  </a:ext>
                </a:extLst>
              </xdr:cNvPr>
              <xdr:cNvGrpSpPr/>
            </xdr:nvGrpSpPr>
            <xdr:grpSpPr>
              <a:xfrm>
                <a:off x="15001875" y="106064797"/>
                <a:ext cx="953589" cy="1109382"/>
                <a:chOff x="-11112" y="0"/>
                <a:chExt cx="1112519" cy="1371600"/>
              </a:xfrm>
            </xdr:grpSpPr>
            <xdr:sp macro="" textlink="">
              <xdr:nvSpPr>
                <xdr:cNvPr id="118" name="Rectangle 117">
                  <a:extLst>
                    <a:ext uri="{FF2B5EF4-FFF2-40B4-BE49-F238E27FC236}">
                      <a16:creationId xmlns:a16="http://schemas.microsoft.com/office/drawing/2014/main" id="{B2A4A7A9-B36F-8D81-676C-E21522946DB0}"/>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19" name="Rectangle 118">
                  <a:extLst>
                    <a:ext uri="{FF2B5EF4-FFF2-40B4-BE49-F238E27FC236}">
                      <a16:creationId xmlns:a16="http://schemas.microsoft.com/office/drawing/2014/main" id="{1B52BD78-A6AF-07A2-7253-5A886CDB454F}"/>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0" name="Straight Connector 119">
                  <a:extLst>
                    <a:ext uri="{FF2B5EF4-FFF2-40B4-BE49-F238E27FC236}">
                      <a16:creationId xmlns:a16="http://schemas.microsoft.com/office/drawing/2014/main" id="{A74ADFFE-B1BF-4844-3B6F-0BC965EACD11}"/>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5" name="Thought Bubble: Cloud 114">
              <a:extLst>
                <a:ext uri="{FF2B5EF4-FFF2-40B4-BE49-F238E27FC236}">
                  <a16:creationId xmlns:a16="http://schemas.microsoft.com/office/drawing/2014/main" id="{F08B7F8B-FB0C-B6AA-24A7-39D3F9EF6A67}"/>
                </a:ext>
              </a:extLst>
            </xdr:cNvPr>
            <xdr:cNvSpPr/>
          </xdr:nvSpPr>
          <xdr:spPr>
            <a:xfrm>
              <a:off x="14933712" y="104774999"/>
              <a:ext cx="1171575" cy="514351"/>
            </a:xfrm>
            <a:prstGeom prst="cloudCallout">
              <a:avLst>
                <a:gd name="adj1" fmla="val 4530"/>
                <a:gd name="adj2" fmla="val 103965"/>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4" name="Group 53">
            <a:extLst>
              <a:ext uri="{FF2B5EF4-FFF2-40B4-BE49-F238E27FC236}">
                <a16:creationId xmlns:a16="http://schemas.microsoft.com/office/drawing/2014/main" id="{6CCCD8B4-100F-75A0-ADDF-7440AA3AA87B}"/>
              </a:ext>
            </a:extLst>
          </xdr:cNvPr>
          <xdr:cNvGrpSpPr>
            <a:grpSpLocks noChangeAspect="1"/>
          </xdr:cNvGrpSpPr>
        </xdr:nvGrpSpPr>
        <xdr:grpSpPr>
          <a:xfrm>
            <a:off x="2049478" y="124745527"/>
            <a:ext cx="811344" cy="1991452"/>
            <a:chOff x="13365162" y="104788106"/>
            <a:chExt cx="1308883" cy="3425416"/>
          </a:xfrm>
        </xdr:grpSpPr>
        <xdr:grpSp>
          <xdr:nvGrpSpPr>
            <xdr:cNvPr id="100" name="Group 99">
              <a:extLst>
                <a:ext uri="{FF2B5EF4-FFF2-40B4-BE49-F238E27FC236}">
                  <a16:creationId xmlns:a16="http://schemas.microsoft.com/office/drawing/2014/main" id="{37F15F17-9D18-043D-9845-7145055CEE5C}"/>
                </a:ext>
              </a:extLst>
            </xdr:cNvPr>
            <xdr:cNvGrpSpPr/>
          </xdr:nvGrpSpPr>
          <xdr:grpSpPr>
            <a:xfrm>
              <a:off x="13620749" y="105470322"/>
              <a:ext cx="1053296" cy="2743200"/>
              <a:chOff x="13620749" y="105470322"/>
              <a:chExt cx="1053296" cy="2743200"/>
            </a:xfrm>
          </xdr:grpSpPr>
          <xdr:grpSp>
            <xdr:nvGrpSpPr>
              <xdr:cNvPr id="102" name="Group 101">
                <a:extLst>
                  <a:ext uri="{FF2B5EF4-FFF2-40B4-BE49-F238E27FC236}">
                    <a16:creationId xmlns:a16="http://schemas.microsoft.com/office/drawing/2014/main" id="{5932F70D-93DB-9781-6947-D4667F68D835}"/>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07" name="Rectangle: Rounded Corners 106">
                  <a:extLst>
                    <a:ext uri="{FF2B5EF4-FFF2-40B4-BE49-F238E27FC236}">
                      <a16:creationId xmlns:a16="http://schemas.microsoft.com/office/drawing/2014/main" id="{4F57AEE9-C22A-7612-16DD-7A050C13AABF}"/>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8" name="Rectangle: Rounded Corners 107">
                  <a:extLst>
                    <a:ext uri="{FF2B5EF4-FFF2-40B4-BE49-F238E27FC236}">
                      <a16:creationId xmlns:a16="http://schemas.microsoft.com/office/drawing/2014/main" id="{5C610B89-B8EB-0622-BE9B-1545CE313228}"/>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9" name="Rectangle: Rounded Corners 108">
                  <a:extLst>
                    <a:ext uri="{FF2B5EF4-FFF2-40B4-BE49-F238E27FC236}">
                      <a16:creationId xmlns:a16="http://schemas.microsoft.com/office/drawing/2014/main" id="{5605E227-C388-8A50-2A01-2B3821C8362A}"/>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0" name="Rectangle: Rounded Corners 109">
                  <a:extLst>
                    <a:ext uri="{FF2B5EF4-FFF2-40B4-BE49-F238E27FC236}">
                      <a16:creationId xmlns:a16="http://schemas.microsoft.com/office/drawing/2014/main" id="{B02583C9-23FA-632E-2682-423E040703FD}"/>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1" name="Rectangle: Rounded Corners 110">
                  <a:extLst>
                    <a:ext uri="{FF2B5EF4-FFF2-40B4-BE49-F238E27FC236}">
                      <a16:creationId xmlns:a16="http://schemas.microsoft.com/office/drawing/2014/main" id="{1EBB0F2E-0C59-9C0F-12A7-683DB896D69C}"/>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2" name="Rectangle: Rounded Corners 111">
                  <a:extLst>
                    <a:ext uri="{FF2B5EF4-FFF2-40B4-BE49-F238E27FC236}">
                      <a16:creationId xmlns:a16="http://schemas.microsoft.com/office/drawing/2014/main" id="{F09750A6-EA02-1148-8101-C251D9787369}"/>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3" name="Rectangle: Rounded Corners 112">
                  <a:extLst>
                    <a:ext uri="{FF2B5EF4-FFF2-40B4-BE49-F238E27FC236}">
                      <a16:creationId xmlns:a16="http://schemas.microsoft.com/office/drawing/2014/main" id="{C6A2E8EB-7881-2C23-7142-6464772168C7}"/>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3" name="Group 102">
                <a:extLst>
                  <a:ext uri="{FF2B5EF4-FFF2-40B4-BE49-F238E27FC236}">
                    <a16:creationId xmlns:a16="http://schemas.microsoft.com/office/drawing/2014/main" id="{AB666C8C-1BF5-3247-D2AF-F0F394586321}"/>
                  </a:ext>
                </a:extLst>
              </xdr:cNvPr>
              <xdr:cNvGrpSpPr/>
            </xdr:nvGrpSpPr>
            <xdr:grpSpPr>
              <a:xfrm>
                <a:off x="13679805" y="106093372"/>
                <a:ext cx="953589" cy="1109382"/>
                <a:chOff x="0" y="0"/>
                <a:chExt cx="1112520" cy="1371600"/>
              </a:xfrm>
            </xdr:grpSpPr>
            <xdr:sp macro="" textlink="">
              <xdr:nvSpPr>
                <xdr:cNvPr id="104" name="Rectangle 103">
                  <a:extLst>
                    <a:ext uri="{FF2B5EF4-FFF2-40B4-BE49-F238E27FC236}">
                      <a16:creationId xmlns:a16="http://schemas.microsoft.com/office/drawing/2014/main" id="{C7A32370-F4F6-A3DC-85D1-46F3A2185AB9}"/>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5" name="Rectangle 104">
                  <a:extLst>
                    <a:ext uri="{FF2B5EF4-FFF2-40B4-BE49-F238E27FC236}">
                      <a16:creationId xmlns:a16="http://schemas.microsoft.com/office/drawing/2014/main" id="{2476E1E0-E0FE-A3A7-495F-745367D247C7}"/>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6" name="Straight Connector 105">
                  <a:extLst>
                    <a:ext uri="{FF2B5EF4-FFF2-40B4-BE49-F238E27FC236}">
                      <a16:creationId xmlns:a16="http://schemas.microsoft.com/office/drawing/2014/main" id="{AEC0191E-9650-9D17-91B1-EE21F4C83775}"/>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1" name="Thought Bubble: Cloud 100">
              <a:extLst>
                <a:ext uri="{FF2B5EF4-FFF2-40B4-BE49-F238E27FC236}">
                  <a16:creationId xmlns:a16="http://schemas.microsoft.com/office/drawing/2014/main" id="{2C3F2E64-57B3-3367-73CF-776EB4582061}"/>
                </a:ext>
              </a:extLst>
            </xdr:cNvPr>
            <xdr:cNvSpPr/>
          </xdr:nvSpPr>
          <xdr:spPr>
            <a:xfrm flipH="1">
              <a:off x="13365162" y="104788106"/>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5" name="Group 54">
            <a:extLst>
              <a:ext uri="{FF2B5EF4-FFF2-40B4-BE49-F238E27FC236}">
                <a16:creationId xmlns:a16="http://schemas.microsoft.com/office/drawing/2014/main" id="{B37EFEDF-5743-F776-6929-0459A8C7296B}"/>
              </a:ext>
            </a:extLst>
          </xdr:cNvPr>
          <xdr:cNvGrpSpPr>
            <a:grpSpLocks noChangeAspect="1"/>
          </xdr:cNvGrpSpPr>
        </xdr:nvGrpSpPr>
        <xdr:grpSpPr>
          <a:xfrm>
            <a:off x="114300" y="124752992"/>
            <a:ext cx="726228" cy="1983839"/>
            <a:chOff x="13527313" y="104801201"/>
            <a:chExt cx="1171575" cy="3412321"/>
          </a:xfrm>
        </xdr:grpSpPr>
        <xdr:grpSp>
          <xdr:nvGrpSpPr>
            <xdr:cNvPr id="86" name="Group 85">
              <a:extLst>
                <a:ext uri="{FF2B5EF4-FFF2-40B4-BE49-F238E27FC236}">
                  <a16:creationId xmlns:a16="http://schemas.microsoft.com/office/drawing/2014/main" id="{DDC0DC9C-6545-C13E-B0C9-F2D3D640CE94}"/>
                </a:ext>
              </a:extLst>
            </xdr:cNvPr>
            <xdr:cNvGrpSpPr/>
          </xdr:nvGrpSpPr>
          <xdr:grpSpPr>
            <a:xfrm>
              <a:off x="13620749" y="105470322"/>
              <a:ext cx="1053296" cy="2743200"/>
              <a:chOff x="13620749" y="105470322"/>
              <a:chExt cx="1053296" cy="2743200"/>
            </a:xfrm>
          </xdr:grpSpPr>
          <xdr:grpSp>
            <xdr:nvGrpSpPr>
              <xdr:cNvPr id="88" name="Group 87">
                <a:extLst>
                  <a:ext uri="{FF2B5EF4-FFF2-40B4-BE49-F238E27FC236}">
                    <a16:creationId xmlns:a16="http://schemas.microsoft.com/office/drawing/2014/main" id="{5223A204-B24B-F578-5625-026E2A7C3DD5}"/>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93" name="Rectangle: Rounded Corners 92">
                  <a:extLst>
                    <a:ext uri="{FF2B5EF4-FFF2-40B4-BE49-F238E27FC236}">
                      <a16:creationId xmlns:a16="http://schemas.microsoft.com/office/drawing/2014/main" id="{F0412DF8-4D38-B9AC-042B-3C6CE5E86A55}"/>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4" name="Rectangle: Rounded Corners 93">
                  <a:extLst>
                    <a:ext uri="{FF2B5EF4-FFF2-40B4-BE49-F238E27FC236}">
                      <a16:creationId xmlns:a16="http://schemas.microsoft.com/office/drawing/2014/main" id="{03DCA6A8-3238-1F5B-7204-BD3DE95D4C00}"/>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5" name="Rectangle: Rounded Corners 94">
                  <a:extLst>
                    <a:ext uri="{FF2B5EF4-FFF2-40B4-BE49-F238E27FC236}">
                      <a16:creationId xmlns:a16="http://schemas.microsoft.com/office/drawing/2014/main" id="{D4719FDE-964D-F87F-FEFC-AC19AB0F6826}"/>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 name="Rectangle: Rounded Corners 95">
                  <a:extLst>
                    <a:ext uri="{FF2B5EF4-FFF2-40B4-BE49-F238E27FC236}">
                      <a16:creationId xmlns:a16="http://schemas.microsoft.com/office/drawing/2014/main" id="{75BD926A-2708-56E4-7394-166067AB17D0}"/>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7" name="Rectangle: Rounded Corners 96">
                  <a:extLst>
                    <a:ext uri="{FF2B5EF4-FFF2-40B4-BE49-F238E27FC236}">
                      <a16:creationId xmlns:a16="http://schemas.microsoft.com/office/drawing/2014/main" id="{DBDA6378-7153-207D-675C-AAAE28CD882A}"/>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8" name="Rectangle: Rounded Corners 97">
                  <a:extLst>
                    <a:ext uri="{FF2B5EF4-FFF2-40B4-BE49-F238E27FC236}">
                      <a16:creationId xmlns:a16="http://schemas.microsoft.com/office/drawing/2014/main" id="{D7CF4BDB-B9B1-B1AA-6E3D-D906690ACC4D}"/>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 name="Rectangle: Rounded Corners 98">
                  <a:extLst>
                    <a:ext uri="{FF2B5EF4-FFF2-40B4-BE49-F238E27FC236}">
                      <a16:creationId xmlns:a16="http://schemas.microsoft.com/office/drawing/2014/main" id="{987195E1-41E6-B9A8-84DF-C97EADEC4E57}"/>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89" name="Group 88">
                <a:extLst>
                  <a:ext uri="{FF2B5EF4-FFF2-40B4-BE49-F238E27FC236}">
                    <a16:creationId xmlns:a16="http://schemas.microsoft.com/office/drawing/2014/main" id="{FEB5B84E-20A2-F88F-F14D-D5D19104C148}"/>
                  </a:ext>
                </a:extLst>
              </xdr:cNvPr>
              <xdr:cNvGrpSpPr/>
            </xdr:nvGrpSpPr>
            <xdr:grpSpPr>
              <a:xfrm>
                <a:off x="13679805" y="106093372"/>
                <a:ext cx="953589" cy="1109382"/>
                <a:chOff x="0" y="0"/>
                <a:chExt cx="1112520" cy="1371600"/>
              </a:xfrm>
            </xdr:grpSpPr>
            <xdr:sp macro="" textlink="">
              <xdr:nvSpPr>
                <xdr:cNvPr id="90" name="Rectangle 89">
                  <a:extLst>
                    <a:ext uri="{FF2B5EF4-FFF2-40B4-BE49-F238E27FC236}">
                      <a16:creationId xmlns:a16="http://schemas.microsoft.com/office/drawing/2014/main" id="{998ECEFD-2450-6E2D-B4DE-2BE2C80034D1}"/>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91" name="Rectangle 90">
                  <a:extLst>
                    <a:ext uri="{FF2B5EF4-FFF2-40B4-BE49-F238E27FC236}">
                      <a16:creationId xmlns:a16="http://schemas.microsoft.com/office/drawing/2014/main" id="{285F2DA3-CE93-BF4A-3E42-F0750731C64B}"/>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92" name="Straight Connector 91">
                  <a:extLst>
                    <a:ext uri="{FF2B5EF4-FFF2-40B4-BE49-F238E27FC236}">
                      <a16:creationId xmlns:a16="http://schemas.microsoft.com/office/drawing/2014/main" id="{AFF45A70-C05D-FD4A-1258-F446C5B55C96}"/>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87" name="Thought Bubble: Cloud 86">
              <a:extLst>
                <a:ext uri="{FF2B5EF4-FFF2-40B4-BE49-F238E27FC236}">
                  <a16:creationId xmlns:a16="http://schemas.microsoft.com/office/drawing/2014/main" id="{E3BC73F3-A5FD-5FA4-6E91-9F6471A1071D}"/>
                </a:ext>
              </a:extLst>
            </xdr:cNvPr>
            <xdr:cNvSpPr/>
          </xdr:nvSpPr>
          <xdr:spPr>
            <a:xfrm flipH="1">
              <a:off x="13527313" y="104801201"/>
              <a:ext cx="1171575" cy="514351"/>
            </a:xfrm>
            <a:prstGeom prst="cloudCallout">
              <a:avLst>
                <a:gd name="adj1" fmla="val 6288"/>
                <a:gd name="adj2" fmla="val 117402"/>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6" name="Group 55">
            <a:extLst>
              <a:ext uri="{FF2B5EF4-FFF2-40B4-BE49-F238E27FC236}">
                <a16:creationId xmlns:a16="http://schemas.microsoft.com/office/drawing/2014/main" id="{68E26E7E-8DEA-5E49-33F8-47A0EECFAB26}"/>
              </a:ext>
            </a:extLst>
          </xdr:cNvPr>
          <xdr:cNvGrpSpPr>
            <a:grpSpLocks noChangeAspect="1"/>
          </xdr:cNvGrpSpPr>
        </xdr:nvGrpSpPr>
        <xdr:grpSpPr>
          <a:xfrm>
            <a:off x="1056792" y="124745419"/>
            <a:ext cx="774162" cy="1991452"/>
            <a:chOff x="13425142" y="104788106"/>
            <a:chExt cx="1248903" cy="3425416"/>
          </a:xfrm>
        </xdr:grpSpPr>
        <xdr:grpSp>
          <xdr:nvGrpSpPr>
            <xdr:cNvPr id="72" name="Group 71">
              <a:extLst>
                <a:ext uri="{FF2B5EF4-FFF2-40B4-BE49-F238E27FC236}">
                  <a16:creationId xmlns:a16="http://schemas.microsoft.com/office/drawing/2014/main" id="{B53E415D-4F67-02FE-8CD5-A3FB3CF26B8C}"/>
                </a:ext>
              </a:extLst>
            </xdr:cNvPr>
            <xdr:cNvGrpSpPr/>
          </xdr:nvGrpSpPr>
          <xdr:grpSpPr>
            <a:xfrm>
              <a:off x="13620749" y="105470322"/>
              <a:ext cx="1053296" cy="2743200"/>
              <a:chOff x="13620749" y="105470322"/>
              <a:chExt cx="1053296" cy="2743200"/>
            </a:xfrm>
          </xdr:grpSpPr>
          <xdr:grpSp>
            <xdr:nvGrpSpPr>
              <xdr:cNvPr id="74" name="Group 73">
                <a:extLst>
                  <a:ext uri="{FF2B5EF4-FFF2-40B4-BE49-F238E27FC236}">
                    <a16:creationId xmlns:a16="http://schemas.microsoft.com/office/drawing/2014/main" id="{EDBCDC4B-24CC-8CFA-46BE-D4EF11A79BB3}"/>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79" name="Rectangle: Rounded Corners 78">
                  <a:extLst>
                    <a:ext uri="{FF2B5EF4-FFF2-40B4-BE49-F238E27FC236}">
                      <a16:creationId xmlns:a16="http://schemas.microsoft.com/office/drawing/2014/main" id="{98A9CDE2-BF81-56E7-BB43-04DA0560CCC6}"/>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0" name="Rectangle: Rounded Corners 79">
                  <a:extLst>
                    <a:ext uri="{FF2B5EF4-FFF2-40B4-BE49-F238E27FC236}">
                      <a16:creationId xmlns:a16="http://schemas.microsoft.com/office/drawing/2014/main" id="{3FA48848-8271-D045-F576-0D2DB7588809}"/>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1" name="Rectangle: Rounded Corners 80">
                  <a:extLst>
                    <a:ext uri="{FF2B5EF4-FFF2-40B4-BE49-F238E27FC236}">
                      <a16:creationId xmlns:a16="http://schemas.microsoft.com/office/drawing/2014/main" id="{4D2DE200-C723-6F5A-F8FC-57245E38E396}"/>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2" name="Rectangle: Rounded Corners 81">
                  <a:extLst>
                    <a:ext uri="{FF2B5EF4-FFF2-40B4-BE49-F238E27FC236}">
                      <a16:creationId xmlns:a16="http://schemas.microsoft.com/office/drawing/2014/main" id="{9A9085EC-937B-27D2-2299-47A3935224DC}"/>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3" name="Rectangle: Rounded Corners 82">
                  <a:extLst>
                    <a:ext uri="{FF2B5EF4-FFF2-40B4-BE49-F238E27FC236}">
                      <a16:creationId xmlns:a16="http://schemas.microsoft.com/office/drawing/2014/main" id="{21F34423-EC4E-2BE7-B56F-03FA140B396E}"/>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4" name="Rectangle: Rounded Corners 83">
                  <a:extLst>
                    <a:ext uri="{FF2B5EF4-FFF2-40B4-BE49-F238E27FC236}">
                      <a16:creationId xmlns:a16="http://schemas.microsoft.com/office/drawing/2014/main" id="{52CF9C4C-69ED-BA6A-38DE-9EB959D02DB6}"/>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85" name="Rectangle: Rounded Corners 84">
                  <a:extLst>
                    <a:ext uri="{FF2B5EF4-FFF2-40B4-BE49-F238E27FC236}">
                      <a16:creationId xmlns:a16="http://schemas.microsoft.com/office/drawing/2014/main" id="{C7204455-59CD-6808-1103-3CC84B530DA6}"/>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75" name="Group 74">
                <a:extLst>
                  <a:ext uri="{FF2B5EF4-FFF2-40B4-BE49-F238E27FC236}">
                    <a16:creationId xmlns:a16="http://schemas.microsoft.com/office/drawing/2014/main" id="{D707A916-4444-F6A3-910B-6A9387986313}"/>
                  </a:ext>
                </a:extLst>
              </xdr:cNvPr>
              <xdr:cNvGrpSpPr/>
            </xdr:nvGrpSpPr>
            <xdr:grpSpPr>
              <a:xfrm>
                <a:off x="13679805" y="106093372"/>
                <a:ext cx="953589" cy="1109382"/>
                <a:chOff x="0" y="0"/>
                <a:chExt cx="1112520" cy="1371600"/>
              </a:xfrm>
            </xdr:grpSpPr>
            <xdr:sp macro="" textlink="">
              <xdr:nvSpPr>
                <xdr:cNvPr id="76" name="Rectangle 75">
                  <a:extLst>
                    <a:ext uri="{FF2B5EF4-FFF2-40B4-BE49-F238E27FC236}">
                      <a16:creationId xmlns:a16="http://schemas.microsoft.com/office/drawing/2014/main" id="{DD03893D-B042-4BD8-5CB0-646306600232}"/>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77" name="Rectangle 76">
                  <a:extLst>
                    <a:ext uri="{FF2B5EF4-FFF2-40B4-BE49-F238E27FC236}">
                      <a16:creationId xmlns:a16="http://schemas.microsoft.com/office/drawing/2014/main" id="{23A37978-D7F8-ADB4-EC0A-B6FAD8C29CFE}"/>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78" name="Straight Connector 77">
                  <a:extLst>
                    <a:ext uri="{FF2B5EF4-FFF2-40B4-BE49-F238E27FC236}">
                      <a16:creationId xmlns:a16="http://schemas.microsoft.com/office/drawing/2014/main" id="{F13A6EB1-163E-876A-F78F-0D1486F082C6}"/>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3" name="Thought Bubble: Cloud 72">
              <a:extLst>
                <a:ext uri="{FF2B5EF4-FFF2-40B4-BE49-F238E27FC236}">
                  <a16:creationId xmlns:a16="http://schemas.microsoft.com/office/drawing/2014/main" id="{A022988A-8884-BB58-3ADA-2AF1A2635E44}"/>
                </a:ext>
              </a:extLst>
            </xdr:cNvPr>
            <xdr:cNvSpPr/>
          </xdr:nvSpPr>
          <xdr:spPr>
            <a:xfrm flipH="1">
              <a:off x="13425142" y="104788106"/>
              <a:ext cx="1171578" cy="514351"/>
            </a:xfrm>
            <a:prstGeom prst="cloudCallout">
              <a:avLst>
                <a:gd name="adj1" fmla="val -3155"/>
                <a:gd name="adj2" fmla="val 112306"/>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7" name="Group 56">
            <a:extLst>
              <a:ext uri="{FF2B5EF4-FFF2-40B4-BE49-F238E27FC236}">
                <a16:creationId xmlns:a16="http://schemas.microsoft.com/office/drawing/2014/main" id="{C139972A-B998-4E43-A42F-73ECDEEAE937}"/>
              </a:ext>
            </a:extLst>
          </xdr:cNvPr>
          <xdr:cNvGrpSpPr>
            <a:grpSpLocks noChangeAspect="1"/>
          </xdr:cNvGrpSpPr>
        </xdr:nvGrpSpPr>
        <xdr:grpSpPr>
          <a:xfrm>
            <a:off x="4356118" y="124752993"/>
            <a:ext cx="789202" cy="1982459"/>
            <a:chOff x="14944724" y="104774999"/>
            <a:chExt cx="1273165" cy="3409948"/>
          </a:xfrm>
        </xdr:grpSpPr>
        <xdr:grpSp>
          <xdr:nvGrpSpPr>
            <xdr:cNvPr id="58" name="Group 57">
              <a:extLst>
                <a:ext uri="{FF2B5EF4-FFF2-40B4-BE49-F238E27FC236}">
                  <a16:creationId xmlns:a16="http://schemas.microsoft.com/office/drawing/2014/main" id="{F7FAA6B2-34B1-CE88-5EC9-5ED3BEC3667B}"/>
                </a:ext>
              </a:extLst>
            </xdr:cNvPr>
            <xdr:cNvGrpSpPr/>
          </xdr:nvGrpSpPr>
          <xdr:grpSpPr>
            <a:xfrm>
              <a:off x="14944724" y="105441747"/>
              <a:ext cx="1053296" cy="2743200"/>
              <a:chOff x="14944724" y="105441747"/>
              <a:chExt cx="1053296" cy="2743200"/>
            </a:xfrm>
          </xdr:grpSpPr>
          <xdr:grpSp>
            <xdr:nvGrpSpPr>
              <xdr:cNvPr id="60" name="Group 59">
                <a:extLst>
                  <a:ext uri="{FF2B5EF4-FFF2-40B4-BE49-F238E27FC236}">
                    <a16:creationId xmlns:a16="http://schemas.microsoft.com/office/drawing/2014/main" id="{E7462BB2-556C-26A8-379E-1A6BA25D6A71}"/>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65" name="Rectangle: Rounded Corners 64">
                  <a:extLst>
                    <a:ext uri="{FF2B5EF4-FFF2-40B4-BE49-F238E27FC236}">
                      <a16:creationId xmlns:a16="http://schemas.microsoft.com/office/drawing/2014/main" id="{E1AC63A4-5DFA-B433-8D04-6F5ED729FF4A}"/>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66" name="Rectangle: Rounded Corners 65">
                  <a:extLst>
                    <a:ext uri="{FF2B5EF4-FFF2-40B4-BE49-F238E27FC236}">
                      <a16:creationId xmlns:a16="http://schemas.microsoft.com/office/drawing/2014/main" id="{52821022-AC09-2E99-E305-CCE6B92036E6}"/>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67" name="Rectangle: Rounded Corners 66">
                  <a:extLst>
                    <a:ext uri="{FF2B5EF4-FFF2-40B4-BE49-F238E27FC236}">
                      <a16:creationId xmlns:a16="http://schemas.microsoft.com/office/drawing/2014/main" id="{1EFB558C-477D-FAE7-5075-32099B12FF32}"/>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68" name="Rectangle: Rounded Corners 67">
                  <a:extLst>
                    <a:ext uri="{FF2B5EF4-FFF2-40B4-BE49-F238E27FC236}">
                      <a16:creationId xmlns:a16="http://schemas.microsoft.com/office/drawing/2014/main" id="{990BF186-A0CE-28B6-2D84-6B34D05FA0F4}"/>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69" name="Rectangle: Rounded Corners 68">
                  <a:extLst>
                    <a:ext uri="{FF2B5EF4-FFF2-40B4-BE49-F238E27FC236}">
                      <a16:creationId xmlns:a16="http://schemas.microsoft.com/office/drawing/2014/main" id="{FB8DA900-F1EF-749C-316A-D60BB8EBE13A}"/>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70" name="Rectangle: Rounded Corners 69">
                  <a:extLst>
                    <a:ext uri="{FF2B5EF4-FFF2-40B4-BE49-F238E27FC236}">
                      <a16:creationId xmlns:a16="http://schemas.microsoft.com/office/drawing/2014/main" id="{27CB8E8C-FE37-3B85-FBE6-41B388265255}"/>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71" name="Rectangle: Rounded Corners 70">
                  <a:extLst>
                    <a:ext uri="{FF2B5EF4-FFF2-40B4-BE49-F238E27FC236}">
                      <a16:creationId xmlns:a16="http://schemas.microsoft.com/office/drawing/2014/main" id="{6473187D-257A-FE8F-3874-CC154FF2375C}"/>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61" name="Group 60">
                <a:extLst>
                  <a:ext uri="{FF2B5EF4-FFF2-40B4-BE49-F238E27FC236}">
                    <a16:creationId xmlns:a16="http://schemas.microsoft.com/office/drawing/2014/main" id="{8D2434F6-1FAF-D022-87E6-908C2E3BF4CF}"/>
                  </a:ext>
                </a:extLst>
              </xdr:cNvPr>
              <xdr:cNvGrpSpPr/>
            </xdr:nvGrpSpPr>
            <xdr:grpSpPr>
              <a:xfrm>
                <a:off x="15001875" y="106064797"/>
                <a:ext cx="953589" cy="1109382"/>
                <a:chOff x="-11112" y="0"/>
                <a:chExt cx="1112519" cy="1371600"/>
              </a:xfrm>
            </xdr:grpSpPr>
            <xdr:sp macro="" textlink="">
              <xdr:nvSpPr>
                <xdr:cNvPr id="62" name="Rectangle 61">
                  <a:extLst>
                    <a:ext uri="{FF2B5EF4-FFF2-40B4-BE49-F238E27FC236}">
                      <a16:creationId xmlns:a16="http://schemas.microsoft.com/office/drawing/2014/main" id="{D9387C13-8627-1D45-1877-F6D9116E58CA}"/>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63" name="Rectangle 62">
                  <a:extLst>
                    <a:ext uri="{FF2B5EF4-FFF2-40B4-BE49-F238E27FC236}">
                      <a16:creationId xmlns:a16="http://schemas.microsoft.com/office/drawing/2014/main" id="{7ECC1D16-CB7D-351D-CD77-AB4C47F35E40}"/>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64" name="Straight Connector 63">
                  <a:extLst>
                    <a:ext uri="{FF2B5EF4-FFF2-40B4-BE49-F238E27FC236}">
                      <a16:creationId xmlns:a16="http://schemas.microsoft.com/office/drawing/2014/main" id="{120ACC22-B2CF-6C2A-592E-D7C872E611AB}"/>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9" name="Thought Bubble: Cloud 58">
              <a:extLst>
                <a:ext uri="{FF2B5EF4-FFF2-40B4-BE49-F238E27FC236}">
                  <a16:creationId xmlns:a16="http://schemas.microsoft.com/office/drawing/2014/main" id="{8D080C80-AE28-A445-E107-84F805FC631D}"/>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0</xdr:col>
      <xdr:colOff>0</xdr:colOff>
      <xdr:row>507</xdr:row>
      <xdr:rowOff>22860</xdr:rowOff>
    </xdr:from>
    <xdr:to>
      <xdr:col>13</xdr:col>
      <xdr:colOff>99060</xdr:colOff>
      <xdr:row>553</xdr:row>
      <xdr:rowOff>0</xdr:rowOff>
    </xdr:to>
    <xdr:grpSp>
      <xdr:nvGrpSpPr>
        <xdr:cNvPr id="142" name="Group 141">
          <a:extLst>
            <a:ext uri="{FF2B5EF4-FFF2-40B4-BE49-F238E27FC236}">
              <a16:creationId xmlns:a16="http://schemas.microsoft.com/office/drawing/2014/main" id="{08C10CE9-450D-4EF7-A095-6BDCE0A75F10}"/>
            </a:ext>
          </a:extLst>
        </xdr:cNvPr>
        <xdr:cNvGrpSpPr/>
      </xdr:nvGrpSpPr>
      <xdr:grpSpPr>
        <a:xfrm>
          <a:off x="0" y="100054410"/>
          <a:ext cx="6385560" cy="7851140"/>
          <a:chOff x="15455900" y="60706000"/>
          <a:chExt cx="6375400" cy="7823200"/>
        </a:xfrm>
      </xdr:grpSpPr>
      <xdr:sp macro="" textlink="">
        <xdr:nvSpPr>
          <xdr:cNvPr id="143" name="Rectangle 142">
            <a:extLst>
              <a:ext uri="{FF2B5EF4-FFF2-40B4-BE49-F238E27FC236}">
                <a16:creationId xmlns:a16="http://schemas.microsoft.com/office/drawing/2014/main" id="{18B67CA4-1013-9A52-8643-433E64B0CE55}"/>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4" name="Rectangle 143">
            <a:extLst>
              <a:ext uri="{FF2B5EF4-FFF2-40B4-BE49-F238E27FC236}">
                <a16:creationId xmlns:a16="http://schemas.microsoft.com/office/drawing/2014/main" id="{BFCCDE99-3E68-E5A4-3D7C-A5D5A5B1B7DB}"/>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45" name="Group 144">
            <a:extLst>
              <a:ext uri="{FF2B5EF4-FFF2-40B4-BE49-F238E27FC236}">
                <a16:creationId xmlns:a16="http://schemas.microsoft.com/office/drawing/2014/main" id="{C6C11017-A279-15CB-C1E6-E015C15C7BE6}"/>
              </a:ext>
            </a:extLst>
          </xdr:cNvPr>
          <xdr:cNvGrpSpPr/>
        </xdr:nvGrpSpPr>
        <xdr:grpSpPr>
          <a:xfrm>
            <a:off x="16306800" y="60706000"/>
            <a:ext cx="2296879" cy="7823200"/>
            <a:chOff x="3796580" y="60718700"/>
            <a:chExt cx="2296879" cy="7823200"/>
          </a:xfrm>
        </xdr:grpSpPr>
        <xdr:sp macro="" textlink="">
          <xdr:nvSpPr>
            <xdr:cNvPr id="152" name="Freeform: Shape 151">
              <a:extLst>
                <a:ext uri="{FF2B5EF4-FFF2-40B4-BE49-F238E27FC236}">
                  <a16:creationId xmlns:a16="http://schemas.microsoft.com/office/drawing/2014/main" id="{8CBF5666-B0C4-50DF-93B2-05B369A298EE}"/>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3" name="Freeform: Shape 152">
              <a:extLst>
                <a:ext uri="{FF2B5EF4-FFF2-40B4-BE49-F238E27FC236}">
                  <a16:creationId xmlns:a16="http://schemas.microsoft.com/office/drawing/2014/main" id="{8ABC48D0-2908-6819-5925-820D42C0897E}"/>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4" name="Freeform: Shape 153">
              <a:extLst>
                <a:ext uri="{FF2B5EF4-FFF2-40B4-BE49-F238E27FC236}">
                  <a16:creationId xmlns:a16="http://schemas.microsoft.com/office/drawing/2014/main" id="{08E3FACE-FEC9-D49D-4FB5-DDFEABE13306}"/>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5" name="Freeform: Shape 154">
              <a:extLst>
                <a:ext uri="{FF2B5EF4-FFF2-40B4-BE49-F238E27FC236}">
                  <a16:creationId xmlns:a16="http://schemas.microsoft.com/office/drawing/2014/main" id="{C0752B03-6E52-4CAC-5854-58C202032989}"/>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6" name="Freeform: Shape 155">
              <a:extLst>
                <a:ext uri="{FF2B5EF4-FFF2-40B4-BE49-F238E27FC236}">
                  <a16:creationId xmlns:a16="http://schemas.microsoft.com/office/drawing/2014/main" id="{57B93534-40B2-C226-9341-1E8695F1735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46" name="Group 145">
            <a:extLst>
              <a:ext uri="{FF2B5EF4-FFF2-40B4-BE49-F238E27FC236}">
                <a16:creationId xmlns:a16="http://schemas.microsoft.com/office/drawing/2014/main" id="{85A8028E-756B-DF8A-C026-01C4D1E16C65}"/>
              </a:ext>
            </a:extLst>
          </xdr:cNvPr>
          <xdr:cNvGrpSpPr/>
        </xdr:nvGrpSpPr>
        <xdr:grpSpPr>
          <a:xfrm>
            <a:off x="18742660" y="60706000"/>
            <a:ext cx="2256239" cy="7823200"/>
            <a:chOff x="7845340" y="60718700"/>
            <a:chExt cx="2256239" cy="7823200"/>
          </a:xfrm>
        </xdr:grpSpPr>
        <xdr:sp macro="" textlink="">
          <xdr:nvSpPr>
            <xdr:cNvPr id="147" name="Freeform: Shape 146">
              <a:extLst>
                <a:ext uri="{FF2B5EF4-FFF2-40B4-BE49-F238E27FC236}">
                  <a16:creationId xmlns:a16="http://schemas.microsoft.com/office/drawing/2014/main" id="{C6091C34-DC8F-4031-A98E-0AA1D69D4166}"/>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8" name="Freeform: Shape 147">
              <a:extLst>
                <a:ext uri="{FF2B5EF4-FFF2-40B4-BE49-F238E27FC236}">
                  <a16:creationId xmlns:a16="http://schemas.microsoft.com/office/drawing/2014/main" id="{E75D4A8D-CFD6-6429-B208-FC0C8B65702C}"/>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9" name="Freeform: Shape 148">
              <a:extLst>
                <a:ext uri="{FF2B5EF4-FFF2-40B4-BE49-F238E27FC236}">
                  <a16:creationId xmlns:a16="http://schemas.microsoft.com/office/drawing/2014/main" id="{05CDD0B5-7AF1-9F22-D165-6BD37DF26507}"/>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0" name="Freeform: Shape 149">
              <a:extLst>
                <a:ext uri="{FF2B5EF4-FFF2-40B4-BE49-F238E27FC236}">
                  <a16:creationId xmlns:a16="http://schemas.microsoft.com/office/drawing/2014/main" id="{7EEE9F6F-A314-4476-39E5-35CFDC2C9184}"/>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1" name="Freeform: Shape 150">
              <a:extLst>
                <a:ext uri="{FF2B5EF4-FFF2-40B4-BE49-F238E27FC236}">
                  <a16:creationId xmlns:a16="http://schemas.microsoft.com/office/drawing/2014/main" id="{0F77567A-2505-1967-CF7D-A9A79059C06A}"/>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11</xdr:col>
      <xdr:colOff>176116</xdr:colOff>
      <xdr:row>201</xdr:row>
      <xdr:rowOff>0</xdr:rowOff>
    </xdr:from>
    <xdr:to>
      <xdr:col>13</xdr:col>
      <xdr:colOff>106680</xdr:colOff>
      <xdr:row>235</xdr:row>
      <xdr:rowOff>0</xdr:rowOff>
    </xdr:to>
    <xdr:sp macro="" textlink="">
      <xdr:nvSpPr>
        <xdr:cNvPr id="157" name="Freeform: Shape 156">
          <a:extLst>
            <a:ext uri="{FF2B5EF4-FFF2-40B4-BE49-F238E27FC236}">
              <a16:creationId xmlns:a16="http://schemas.microsoft.com/office/drawing/2014/main" id="{979F56CC-BD3A-4882-B429-B7F6C67B4087}"/>
            </a:ext>
          </a:extLst>
        </xdr:cNvPr>
        <xdr:cNvSpPr/>
      </xdr:nvSpPr>
      <xdr:spPr>
        <a:xfrm flipH="1">
          <a:off x="5433916" y="42843450"/>
          <a:ext cx="959264" cy="739775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25113 w 1830513"/>
            <a:gd name="connsiteY40" fmla="*/ 5967797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70733 w 1830513"/>
            <a:gd name="connsiteY39" fmla="*/ 5934910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8562896"/>
            <a:gd name="connsiteX1" fmla="*/ 1161 w 1830513"/>
            <a:gd name="connsiteY1" fmla="*/ 0 h 8562896"/>
            <a:gd name="connsiteX2" fmla="*/ 230313 w 1830513"/>
            <a:gd name="connsiteY2" fmla="*/ 0 h 8562896"/>
            <a:gd name="connsiteX3" fmla="*/ 484313 w 1830513"/>
            <a:gd name="connsiteY3" fmla="*/ 25400 h 8562896"/>
            <a:gd name="connsiteX4" fmla="*/ 687513 w 1830513"/>
            <a:gd name="connsiteY4" fmla="*/ 114300 h 8562896"/>
            <a:gd name="connsiteX5" fmla="*/ 878565 w 1830513"/>
            <a:gd name="connsiteY5" fmla="*/ 231602 h 8562896"/>
            <a:gd name="connsiteX6" fmla="*/ 1043113 w 1830513"/>
            <a:gd name="connsiteY6" fmla="*/ 393700 h 8562896"/>
            <a:gd name="connsiteX7" fmla="*/ 1208213 w 1830513"/>
            <a:gd name="connsiteY7" fmla="*/ 673100 h 8562896"/>
            <a:gd name="connsiteX8" fmla="*/ 1297113 w 1830513"/>
            <a:gd name="connsiteY8" fmla="*/ 889000 h 8562896"/>
            <a:gd name="connsiteX9" fmla="*/ 1462213 w 1830513"/>
            <a:gd name="connsiteY9" fmla="*/ 1473200 h 8562896"/>
            <a:gd name="connsiteX10" fmla="*/ 1525713 w 1830513"/>
            <a:gd name="connsiteY10" fmla="*/ 1905000 h 8562896"/>
            <a:gd name="connsiteX11" fmla="*/ 1563813 w 1830513"/>
            <a:gd name="connsiteY11" fmla="*/ 2273300 h 8562896"/>
            <a:gd name="connsiteX12" fmla="*/ 1589213 w 1830513"/>
            <a:gd name="connsiteY12" fmla="*/ 2654300 h 8562896"/>
            <a:gd name="connsiteX13" fmla="*/ 1551113 w 1830513"/>
            <a:gd name="connsiteY13" fmla="*/ 2768600 h 8562896"/>
            <a:gd name="connsiteX14" fmla="*/ 1500313 w 1830513"/>
            <a:gd name="connsiteY14" fmla="*/ 2882900 h 8562896"/>
            <a:gd name="connsiteX15" fmla="*/ 1466079 w 1830513"/>
            <a:gd name="connsiteY15" fmla="*/ 2990811 h 8562896"/>
            <a:gd name="connsiteX16" fmla="*/ 1513013 w 1830513"/>
            <a:gd name="connsiteY16" fmla="*/ 3175000 h 8562896"/>
            <a:gd name="connsiteX17" fmla="*/ 1779713 w 1830513"/>
            <a:gd name="connsiteY17" fmla="*/ 3886200 h 8562896"/>
            <a:gd name="connsiteX18" fmla="*/ 1817813 w 1830513"/>
            <a:gd name="connsiteY18" fmla="*/ 4000500 h 8562896"/>
            <a:gd name="connsiteX19" fmla="*/ 1830513 w 1830513"/>
            <a:gd name="connsiteY19" fmla="*/ 4102100 h 8562896"/>
            <a:gd name="connsiteX20" fmla="*/ 1823888 w 1830513"/>
            <a:gd name="connsiteY20" fmla="*/ 4180455 h 8562896"/>
            <a:gd name="connsiteX21" fmla="*/ 1767013 w 1830513"/>
            <a:gd name="connsiteY21" fmla="*/ 4241800 h 8562896"/>
            <a:gd name="connsiteX22" fmla="*/ 1652713 w 1830513"/>
            <a:gd name="connsiteY22" fmla="*/ 4356100 h 8562896"/>
            <a:gd name="connsiteX23" fmla="*/ 1601913 w 1830513"/>
            <a:gd name="connsiteY23" fmla="*/ 4521200 h 8562896"/>
            <a:gd name="connsiteX24" fmla="*/ 1614613 w 1830513"/>
            <a:gd name="connsiteY24" fmla="*/ 4724400 h 8562896"/>
            <a:gd name="connsiteX25" fmla="*/ 1614613 w 1830513"/>
            <a:gd name="connsiteY25" fmla="*/ 4876800 h 8562896"/>
            <a:gd name="connsiteX26" fmla="*/ 1589213 w 1830513"/>
            <a:gd name="connsiteY26" fmla="*/ 4889500 h 8562896"/>
            <a:gd name="connsiteX27" fmla="*/ 1525713 w 1830513"/>
            <a:gd name="connsiteY27" fmla="*/ 4914900 h 8562896"/>
            <a:gd name="connsiteX28" fmla="*/ 1436813 w 1830513"/>
            <a:gd name="connsiteY28" fmla="*/ 4927600 h 8562896"/>
            <a:gd name="connsiteX29" fmla="*/ 1538413 w 1830513"/>
            <a:gd name="connsiteY29" fmla="*/ 4965700 h 8562896"/>
            <a:gd name="connsiteX30" fmla="*/ 1601913 w 1830513"/>
            <a:gd name="connsiteY30" fmla="*/ 5041900 h 8562896"/>
            <a:gd name="connsiteX31" fmla="*/ 1627313 w 1830513"/>
            <a:gd name="connsiteY31" fmla="*/ 5118100 h 8562896"/>
            <a:gd name="connsiteX32" fmla="*/ 1589213 w 1830513"/>
            <a:gd name="connsiteY32" fmla="*/ 5194300 h 8562896"/>
            <a:gd name="connsiteX33" fmla="*/ 1513013 w 1830513"/>
            <a:gd name="connsiteY33" fmla="*/ 5283200 h 8562896"/>
            <a:gd name="connsiteX34" fmla="*/ 1487613 w 1830513"/>
            <a:gd name="connsiteY34" fmla="*/ 5384800 h 8562896"/>
            <a:gd name="connsiteX35" fmla="*/ 1487613 w 1830513"/>
            <a:gd name="connsiteY35" fmla="*/ 5473700 h 8562896"/>
            <a:gd name="connsiteX36" fmla="*/ 1500313 w 1830513"/>
            <a:gd name="connsiteY36" fmla="*/ 5638800 h 8562896"/>
            <a:gd name="connsiteX37" fmla="*/ 1345217 w 1830513"/>
            <a:gd name="connsiteY37" fmla="*/ 5792537 h 8562896"/>
            <a:gd name="connsiteX38" fmla="*/ 968967 w 1830513"/>
            <a:gd name="connsiteY38" fmla="*/ 5837856 h 8562896"/>
            <a:gd name="connsiteX39" fmla="*/ 788653 w 1830513"/>
            <a:gd name="connsiteY39" fmla="*/ 5877575 h 8562896"/>
            <a:gd name="connsiteX40" fmla="*/ 655454 w 1830513"/>
            <a:gd name="connsiteY40" fmla="*/ 6036937 h 8562896"/>
            <a:gd name="connsiteX41" fmla="*/ 631533 w 1830513"/>
            <a:gd name="connsiteY41" fmla="*/ 6239577 h 8562896"/>
            <a:gd name="connsiteX42" fmla="*/ 585913 w 1830513"/>
            <a:gd name="connsiteY42" fmla="*/ 6591300 h 8562896"/>
            <a:gd name="connsiteX43" fmla="*/ 334395 w 1830513"/>
            <a:gd name="connsiteY43" fmla="*/ 8562896 h 8562896"/>
            <a:gd name="connsiteX44" fmla="*/ 1713 w 1830513"/>
            <a:gd name="connsiteY44" fmla="*/ 7823200 h 8562896"/>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668995 w 1844054"/>
            <a:gd name="connsiteY40" fmla="*/ 60369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470689 w 1844054"/>
            <a:gd name="connsiteY40" fmla="*/ 59685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531706 w 1844054"/>
            <a:gd name="connsiteY40" fmla="*/ 59514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844054" h="8575595">
              <a:moveTo>
                <a:pt x="0" y="8575595"/>
              </a:moveTo>
              <a:cubicBezTo>
                <a:pt x="4233" y="5967862"/>
                <a:pt x="10469" y="2607733"/>
                <a:pt x="14702" y="0"/>
              </a:cubicBezTo>
              <a:lnTo>
                <a:pt x="243854" y="0"/>
              </a:lnTo>
              <a:cubicBezTo>
                <a:pt x="324379" y="4233"/>
                <a:pt x="421654" y="6350"/>
                <a:pt x="497854" y="25400"/>
              </a:cubicBezTo>
              <a:cubicBezTo>
                <a:pt x="574054" y="44450"/>
                <a:pt x="635345" y="79933"/>
                <a:pt x="701054" y="114300"/>
              </a:cubicBezTo>
              <a:cubicBezTo>
                <a:pt x="766763" y="148667"/>
                <a:pt x="832839" y="185035"/>
                <a:pt x="892106" y="231602"/>
              </a:cubicBezTo>
              <a:cubicBezTo>
                <a:pt x="951373" y="278169"/>
                <a:pt x="1001713" y="320117"/>
                <a:pt x="1056654" y="393700"/>
              </a:cubicBezTo>
              <a:cubicBezTo>
                <a:pt x="1111595" y="467283"/>
                <a:pt x="1179421" y="590550"/>
                <a:pt x="1221754" y="673100"/>
              </a:cubicBezTo>
              <a:lnTo>
                <a:pt x="1310654" y="889000"/>
              </a:lnTo>
              <a:cubicBezTo>
                <a:pt x="1340287" y="960967"/>
                <a:pt x="1437654" y="1303867"/>
                <a:pt x="1475754" y="1473200"/>
              </a:cubicBezTo>
              <a:lnTo>
                <a:pt x="1539254" y="1905000"/>
              </a:lnTo>
              <a:lnTo>
                <a:pt x="1577354" y="2273300"/>
              </a:lnTo>
              <a:lnTo>
                <a:pt x="1602754" y="2654300"/>
              </a:lnTo>
              <a:lnTo>
                <a:pt x="1564654" y="2768600"/>
              </a:lnTo>
              <a:lnTo>
                <a:pt x="1513854" y="2882900"/>
              </a:lnTo>
              <a:lnTo>
                <a:pt x="1479620" y="2990811"/>
              </a:lnTo>
              <a:lnTo>
                <a:pt x="1526554" y="3175000"/>
              </a:lnTo>
              <a:lnTo>
                <a:pt x="1793254" y="3886200"/>
              </a:lnTo>
              <a:lnTo>
                <a:pt x="1831354" y="4000500"/>
              </a:lnTo>
              <a:lnTo>
                <a:pt x="1844054" y="4102100"/>
              </a:lnTo>
              <a:lnTo>
                <a:pt x="1837429" y="4180455"/>
              </a:lnTo>
              <a:lnTo>
                <a:pt x="1780554" y="4241800"/>
              </a:lnTo>
              <a:lnTo>
                <a:pt x="1666254" y="4356100"/>
              </a:lnTo>
              <a:lnTo>
                <a:pt x="1615454" y="4521200"/>
              </a:lnTo>
              <a:lnTo>
                <a:pt x="1628154" y="4724400"/>
              </a:lnTo>
              <a:cubicBezTo>
                <a:pt x="1630271" y="4783667"/>
                <a:pt x="1632387" y="4849283"/>
                <a:pt x="1628154" y="4876800"/>
              </a:cubicBezTo>
              <a:cubicBezTo>
                <a:pt x="1623921" y="4904317"/>
                <a:pt x="1617571" y="4883150"/>
                <a:pt x="1602754" y="4889500"/>
              </a:cubicBezTo>
              <a:lnTo>
                <a:pt x="1539254" y="4914900"/>
              </a:lnTo>
              <a:lnTo>
                <a:pt x="1450354" y="4927600"/>
              </a:lnTo>
              <a:lnTo>
                <a:pt x="1551954" y="4965700"/>
              </a:lnTo>
              <a:lnTo>
                <a:pt x="1615454" y="5041900"/>
              </a:lnTo>
              <a:lnTo>
                <a:pt x="1640854" y="5118100"/>
              </a:lnTo>
              <a:lnTo>
                <a:pt x="1602754" y="5194300"/>
              </a:lnTo>
              <a:lnTo>
                <a:pt x="1526554" y="5283200"/>
              </a:lnTo>
              <a:lnTo>
                <a:pt x="1501154" y="5384800"/>
              </a:lnTo>
              <a:lnTo>
                <a:pt x="1501154" y="5473700"/>
              </a:lnTo>
              <a:lnTo>
                <a:pt x="1513854" y="5638800"/>
              </a:lnTo>
              <a:cubicBezTo>
                <a:pt x="1490121" y="5691939"/>
                <a:pt x="1447316" y="5759361"/>
                <a:pt x="1358758" y="5792537"/>
              </a:cubicBezTo>
              <a:lnTo>
                <a:pt x="982508" y="5837856"/>
              </a:lnTo>
              <a:cubicBezTo>
                <a:pt x="922403" y="5851096"/>
                <a:pt x="877328" y="5858645"/>
                <a:pt x="802194" y="5877575"/>
              </a:cubicBezTo>
              <a:cubicBezTo>
                <a:pt x="727060" y="5896505"/>
                <a:pt x="567618" y="5904402"/>
                <a:pt x="531706" y="5951437"/>
              </a:cubicBezTo>
              <a:lnTo>
                <a:pt x="309480" y="6265227"/>
              </a:lnTo>
              <a:lnTo>
                <a:pt x="233350" y="6693900"/>
              </a:lnTo>
              <a:lnTo>
                <a:pt x="164884" y="8571446"/>
              </a:lnTo>
              <a:lnTo>
                <a:pt x="0" y="8575595"/>
              </a:lnTo>
              <a:close/>
            </a:path>
          </a:pathLst>
        </a:custGeom>
        <a:solidFill>
          <a:srgbClr val="FFCCCC"/>
        </a:solidFill>
        <a:ln>
          <a:noFill/>
        </a:ln>
        <a:effectLst>
          <a:outerShdw blurRad="50800" dist="38100" dir="10800000" algn="r" rotWithShape="0">
            <a:srgbClr val="C0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856</xdr:colOff>
      <xdr:row>201</xdr:row>
      <xdr:rowOff>0</xdr:rowOff>
    </xdr:from>
    <xdr:to>
      <xdr:col>2</xdr:col>
      <xdr:colOff>304800</xdr:colOff>
      <xdr:row>235</xdr:row>
      <xdr:rowOff>0</xdr:rowOff>
    </xdr:to>
    <xdr:sp macro="" textlink="">
      <xdr:nvSpPr>
        <xdr:cNvPr id="158" name="Freeform: Shape 157">
          <a:extLst>
            <a:ext uri="{FF2B5EF4-FFF2-40B4-BE49-F238E27FC236}">
              <a16:creationId xmlns:a16="http://schemas.microsoft.com/office/drawing/2014/main" id="{61AB8802-2A4B-4254-9B48-67DCCBC5B04D}"/>
            </a:ext>
          </a:extLst>
        </xdr:cNvPr>
        <xdr:cNvSpPr/>
      </xdr:nvSpPr>
      <xdr:spPr>
        <a:xfrm>
          <a:off x="856" y="42843450"/>
          <a:ext cx="932594" cy="739775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25113 w 1830513"/>
            <a:gd name="connsiteY40" fmla="*/ 5967797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70733 w 1830513"/>
            <a:gd name="connsiteY39" fmla="*/ 5934910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8562896"/>
            <a:gd name="connsiteX1" fmla="*/ 1161 w 1830513"/>
            <a:gd name="connsiteY1" fmla="*/ 0 h 8562896"/>
            <a:gd name="connsiteX2" fmla="*/ 230313 w 1830513"/>
            <a:gd name="connsiteY2" fmla="*/ 0 h 8562896"/>
            <a:gd name="connsiteX3" fmla="*/ 484313 w 1830513"/>
            <a:gd name="connsiteY3" fmla="*/ 25400 h 8562896"/>
            <a:gd name="connsiteX4" fmla="*/ 687513 w 1830513"/>
            <a:gd name="connsiteY4" fmla="*/ 114300 h 8562896"/>
            <a:gd name="connsiteX5" fmla="*/ 878565 w 1830513"/>
            <a:gd name="connsiteY5" fmla="*/ 231602 h 8562896"/>
            <a:gd name="connsiteX6" fmla="*/ 1043113 w 1830513"/>
            <a:gd name="connsiteY6" fmla="*/ 393700 h 8562896"/>
            <a:gd name="connsiteX7" fmla="*/ 1208213 w 1830513"/>
            <a:gd name="connsiteY7" fmla="*/ 673100 h 8562896"/>
            <a:gd name="connsiteX8" fmla="*/ 1297113 w 1830513"/>
            <a:gd name="connsiteY8" fmla="*/ 889000 h 8562896"/>
            <a:gd name="connsiteX9" fmla="*/ 1462213 w 1830513"/>
            <a:gd name="connsiteY9" fmla="*/ 1473200 h 8562896"/>
            <a:gd name="connsiteX10" fmla="*/ 1525713 w 1830513"/>
            <a:gd name="connsiteY10" fmla="*/ 1905000 h 8562896"/>
            <a:gd name="connsiteX11" fmla="*/ 1563813 w 1830513"/>
            <a:gd name="connsiteY11" fmla="*/ 2273300 h 8562896"/>
            <a:gd name="connsiteX12" fmla="*/ 1589213 w 1830513"/>
            <a:gd name="connsiteY12" fmla="*/ 2654300 h 8562896"/>
            <a:gd name="connsiteX13" fmla="*/ 1551113 w 1830513"/>
            <a:gd name="connsiteY13" fmla="*/ 2768600 h 8562896"/>
            <a:gd name="connsiteX14" fmla="*/ 1500313 w 1830513"/>
            <a:gd name="connsiteY14" fmla="*/ 2882900 h 8562896"/>
            <a:gd name="connsiteX15" fmla="*/ 1466079 w 1830513"/>
            <a:gd name="connsiteY15" fmla="*/ 2990811 h 8562896"/>
            <a:gd name="connsiteX16" fmla="*/ 1513013 w 1830513"/>
            <a:gd name="connsiteY16" fmla="*/ 3175000 h 8562896"/>
            <a:gd name="connsiteX17" fmla="*/ 1779713 w 1830513"/>
            <a:gd name="connsiteY17" fmla="*/ 3886200 h 8562896"/>
            <a:gd name="connsiteX18" fmla="*/ 1817813 w 1830513"/>
            <a:gd name="connsiteY18" fmla="*/ 4000500 h 8562896"/>
            <a:gd name="connsiteX19" fmla="*/ 1830513 w 1830513"/>
            <a:gd name="connsiteY19" fmla="*/ 4102100 h 8562896"/>
            <a:gd name="connsiteX20" fmla="*/ 1823888 w 1830513"/>
            <a:gd name="connsiteY20" fmla="*/ 4180455 h 8562896"/>
            <a:gd name="connsiteX21" fmla="*/ 1767013 w 1830513"/>
            <a:gd name="connsiteY21" fmla="*/ 4241800 h 8562896"/>
            <a:gd name="connsiteX22" fmla="*/ 1652713 w 1830513"/>
            <a:gd name="connsiteY22" fmla="*/ 4356100 h 8562896"/>
            <a:gd name="connsiteX23" fmla="*/ 1601913 w 1830513"/>
            <a:gd name="connsiteY23" fmla="*/ 4521200 h 8562896"/>
            <a:gd name="connsiteX24" fmla="*/ 1614613 w 1830513"/>
            <a:gd name="connsiteY24" fmla="*/ 4724400 h 8562896"/>
            <a:gd name="connsiteX25" fmla="*/ 1614613 w 1830513"/>
            <a:gd name="connsiteY25" fmla="*/ 4876800 h 8562896"/>
            <a:gd name="connsiteX26" fmla="*/ 1589213 w 1830513"/>
            <a:gd name="connsiteY26" fmla="*/ 4889500 h 8562896"/>
            <a:gd name="connsiteX27" fmla="*/ 1525713 w 1830513"/>
            <a:gd name="connsiteY27" fmla="*/ 4914900 h 8562896"/>
            <a:gd name="connsiteX28" fmla="*/ 1436813 w 1830513"/>
            <a:gd name="connsiteY28" fmla="*/ 4927600 h 8562896"/>
            <a:gd name="connsiteX29" fmla="*/ 1538413 w 1830513"/>
            <a:gd name="connsiteY29" fmla="*/ 4965700 h 8562896"/>
            <a:gd name="connsiteX30" fmla="*/ 1601913 w 1830513"/>
            <a:gd name="connsiteY30" fmla="*/ 5041900 h 8562896"/>
            <a:gd name="connsiteX31" fmla="*/ 1627313 w 1830513"/>
            <a:gd name="connsiteY31" fmla="*/ 5118100 h 8562896"/>
            <a:gd name="connsiteX32" fmla="*/ 1589213 w 1830513"/>
            <a:gd name="connsiteY32" fmla="*/ 5194300 h 8562896"/>
            <a:gd name="connsiteX33" fmla="*/ 1513013 w 1830513"/>
            <a:gd name="connsiteY33" fmla="*/ 5283200 h 8562896"/>
            <a:gd name="connsiteX34" fmla="*/ 1487613 w 1830513"/>
            <a:gd name="connsiteY34" fmla="*/ 5384800 h 8562896"/>
            <a:gd name="connsiteX35" fmla="*/ 1487613 w 1830513"/>
            <a:gd name="connsiteY35" fmla="*/ 5473700 h 8562896"/>
            <a:gd name="connsiteX36" fmla="*/ 1500313 w 1830513"/>
            <a:gd name="connsiteY36" fmla="*/ 5638800 h 8562896"/>
            <a:gd name="connsiteX37" fmla="*/ 1345217 w 1830513"/>
            <a:gd name="connsiteY37" fmla="*/ 5792537 h 8562896"/>
            <a:gd name="connsiteX38" fmla="*/ 968967 w 1830513"/>
            <a:gd name="connsiteY38" fmla="*/ 5837856 h 8562896"/>
            <a:gd name="connsiteX39" fmla="*/ 788653 w 1830513"/>
            <a:gd name="connsiteY39" fmla="*/ 5877575 h 8562896"/>
            <a:gd name="connsiteX40" fmla="*/ 655454 w 1830513"/>
            <a:gd name="connsiteY40" fmla="*/ 6036937 h 8562896"/>
            <a:gd name="connsiteX41" fmla="*/ 631533 w 1830513"/>
            <a:gd name="connsiteY41" fmla="*/ 6239577 h 8562896"/>
            <a:gd name="connsiteX42" fmla="*/ 585913 w 1830513"/>
            <a:gd name="connsiteY42" fmla="*/ 6591300 h 8562896"/>
            <a:gd name="connsiteX43" fmla="*/ 334395 w 1830513"/>
            <a:gd name="connsiteY43" fmla="*/ 8562896 h 8562896"/>
            <a:gd name="connsiteX44" fmla="*/ 1713 w 1830513"/>
            <a:gd name="connsiteY44" fmla="*/ 7823200 h 8562896"/>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668995 w 1844054"/>
            <a:gd name="connsiteY40" fmla="*/ 60369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470689 w 1844054"/>
            <a:gd name="connsiteY40" fmla="*/ 59685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531706 w 1844054"/>
            <a:gd name="connsiteY40" fmla="*/ 59514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844054" h="8575595">
              <a:moveTo>
                <a:pt x="0" y="8575595"/>
              </a:moveTo>
              <a:cubicBezTo>
                <a:pt x="4233" y="5967862"/>
                <a:pt x="10469" y="2607733"/>
                <a:pt x="14702" y="0"/>
              </a:cubicBezTo>
              <a:lnTo>
                <a:pt x="243854" y="0"/>
              </a:lnTo>
              <a:cubicBezTo>
                <a:pt x="324379" y="4233"/>
                <a:pt x="421654" y="6350"/>
                <a:pt x="497854" y="25400"/>
              </a:cubicBezTo>
              <a:cubicBezTo>
                <a:pt x="574054" y="44450"/>
                <a:pt x="635345" y="79933"/>
                <a:pt x="701054" y="114300"/>
              </a:cubicBezTo>
              <a:cubicBezTo>
                <a:pt x="766763" y="148667"/>
                <a:pt x="832839" y="185035"/>
                <a:pt x="892106" y="231602"/>
              </a:cubicBezTo>
              <a:cubicBezTo>
                <a:pt x="951373" y="278169"/>
                <a:pt x="1001713" y="320117"/>
                <a:pt x="1056654" y="393700"/>
              </a:cubicBezTo>
              <a:cubicBezTo>
                <a:pt x="1111595" y="467283"/>
                <a:pt x="1179421" y="590550"/>
                <a:pt x="1221754" y="673100"/>
              </a:cubicBezTo>
              <a:lnTo>
                <a:pt x="1310654" y="889000"/>
              </a:lnTo>
              <a:cubicBezTo>
                <a:pt x="1340287" y="960967"/>
                <a:pt x="1437654" y="1303867"/>
                <a:pt x="1475754" y="1473200"/>
              </a:cubicBezTo>
              <a:lnTo>
                <a:pt x="1539254" y="1905000"/>
              </a:lnTo>
              <a:lnTo>
                <a:pt x="1577354" y="2273300"/>
              </a:lnTo>
              <a:lnTo>
                <a:pt x="1602754" y="2654300"/>
              </a:lnTo>
              <a:lnTo>
                <a:pt x="1564654" y="2768600"/>
              </a:lnTo>
              <a:lnTo>
                <a:pt x="1513854" y="2882900"/>
              </a:lnTo>
              <a:lnTo>
                <a:pt x="1479620" y="2990811"/>
              </a:lnTo>
              <a:lnTo>
                <a:pt x="1526554" y="3175000"/>
              </a:lnTo>
              <a:lnTo>
                <a:pt x="1793254" y="3886200"/>
              </a:lnTo>
              <a:lnTo>
                <a:pt x="1831354" y="4000500"/>
              </a:lnTo>
              <a:lnTo>
                <a:pt x="1844054" y="4102100"/>
              </a:lnTo>
              <a:lnTo>
                <a:pt x="1837429" y="4180455"/>
              </a:lnTo>
              <a:lnTo>
                <a:pt x="1780554" y="4241800"/>
              </a:lnTo>
              <a:lnTo>
                <a:pt x="1666254" y="4356100"/>
              </a:lnTo>
              <a:lnTo>
                <a:pt x="1615454" y="4521200"/>
              </a:lnTo>
              <a:lnTo>
                <a:pt x="1628154" y="4724400"/>
              </a:lnTo>
              <a:cubicBezTo>
                <a:pt x="1630271" y="4783667"/>
                <a:pt x="1632387" y="4849283"/>
                <a:pt x="1628154" y="4876800"/>
              </a:cubicBezTo>
              <a:cubicBezTo>
                <a:pt x="1623921" y="4904317"/>
                <a:pt x="1617571" y="4883150"/>
                <a:pt x="1602754" y="4889500"/>
              </a:cubicBezTo>
              <a:lnTo>
                <a:pt x="1539254" y="4914900"/>
              </a:lnTo>
              <a:lnTo>
                <a:pt x="1450354" y="4927600"/>
              </a:lnTo>
              <a:lnTo>
                <a:pt x="1551954" y="4965700"/>
              </a:lnTo>
              <a:lnTo>
                <a:pt x="1615454" y="5041900"/>
              </a:lnTo>
              <a:lnTo>
                <a:pt x="1640854" y="5118100"/>
              </a:lnTo>
              <a:lnTo>
                <a:pt x="1602754" y="5194300"/>
              </a:lnTo>
              <a:lnTo>
                <a:pt x="1526554" y="5283200"/>
              </a:lnTo>
              <a:lnTo>
                <a:pt x="1501154" y="5384800"/>
              </a:lnTo>
              <a:lnTo>
                <a:pt x="1501154" y="5473700"/>
              </a:lnTo>
              <a:lnTo>
                <a:pt x="1513854" y="5638800"/>
              </a:lnTo>
              <a:cubicBezTo>
                <a:pt x="1490121" y="5691939"/>
                <a:pt x="1447316" y="5759361"/>
                <a:pt x="1358758" y="5792537"/>
              </a:cubicBezTo>
              <a:lnTo>
                <a:pt x="982508" y="5837856"/>
              </a:lnTo>
              <a:cubicBezTo>
                <a:pt x="922403" y="5851096"/>
                <a:pt x="877328" y="5858645"/>
                <a:pt x="802194" y="5877575"/>
              </a:cubicBezTo>
              <a:cubicBezTo>
                <a:pt x="727060" y="5896505"/>
                <a:pt x="567618" y="5904402"/>
                <a:pt x="531706" y="5951437"/>
              </a:cubicBezTo>
              <a:lnTo>
                <a:pt x="309480" y="6265227"/>
              </a:lnTo>
              <a:lnTo>
                <a:pt x="233350" y="6693900"/>
              </a:lnTo>
              <a:lnTo>
                <a:pt x="164884" y="8571446"/>
              </a:lnTo>
              <a:lnTo>
                <a:pt x="0" y="8575595"/>
              </a:lnTo>
              <a:close/>
            </a:path>
          </a:pathLst>
        </a:custGeom>
        <a:solidFill>
          <a:schemeClr val="accent5">
            <a:lumMod val="20000"/>
            <a:lumOff val="80000"/>
          </a:schemeClr>
        </a:solidFill>
        <a:ln>
          <a:noFill/>
        </a:ln>
        <a:effectLst>
          <a:outerShdw blurRad="50800" dist="38100" algn="l" rotWithShape="0">
            <a:srgbClr val="0070C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460</xdr:row>
      <xdr:rowOff>38100</xdr:rowOff>
    </xdr:from>
    <xdr:to>
      <xdr:col>13</xdr:col>
      <xdr:colOff>99060</xdr:colOff>
      <xdr:row>505</xdr:row>
      <xdr:rowOff>210820</xdr:rowOff>
    </xdr:to>
    <xdr:grpSp>
      <xdr:nvGrpSpPr>
        <xdr:cNvPr id="159" name="Group 158">
          <a:extLst>
            <a:ext uri="{FF2B5EF4-FFF2-40B4-BE49-F238E27FC236}">
              <a16:creationId xmlns:a16="http://schemas.microsoft.com/office/drawing/2014/main" id="{1AAB7538-8819-4B61-B273-9B2CC25C0995}"/>
            </a:ext>
          </a:extLst>
        </xdr:cNvPr>
        <xdr:cNvGrpSpPr/>
      </xdr:nvGrpSpPr>
      <xdr:grpSpPr>
        <a:xfrm>
          <a:off x="0" y="91890850"/>
          <a:ext cx="6385560" cy="7741920"/>
          <a:chOff x="15455900" y="60706000"/>
          <a:chExt cx="6375400" cy="7823200"/>
        </a:xfrm>
      </xdr:grpSpPr>
      <xdr:sp macro="" textlink="">
        <xdr:nvSpPr>
          <xdr:cNvPr id="160" name="Rectangle 159">
            <a:extLst>
              <a:ext uri="{FF2B5EF4-FFF2-40B4-BE49-F238E27FC236}">
                <a16:creationId xmlns:a16="http://schemas.microsoft.com/office/drawing/2014/main" id="{0ED7F8D5-7004-EDD1-3B5A-00845B39C753}"/>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1" name="Rectangle 160">
            <a:extLst>
              <a:ext uri="{FF2B5EF4-FFF2-40B4-BE49-F238E27FC236}">
                <a16:creationId xmlns:a16="http://schemas.microsoft.com/office/drawing/2014/main" id="{93496E44-965F-AAD6-6865-CF774C6322CB}"/>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62" name="Group 161">
            <a:extLst>
              <a:ext uri="{FF2B5EF4-FFF2-40B4-BE49-F238E27FC236}">
                <a16:creationId xmlns:a16="http://schemas.microsoft.com/office/drawing/2014/main" id="{88111D07-05D3-E129-4567-79D6BFEC696B}"/>
              </a:ext>
            </a:extLst>
          </xdr:cNvPr>
          <xdr:cNvGrpSpPr/>
        </xdr:nvGrpSpPr>
        <xdr:grpSpPr>
          <a:xfrm>
            <a:off x="16306800" y="60706000"/>
            <a:ext cx="2296879" cy="7823200"/>
            <a:chOff x="3796580" y="60718700"/>
            <a:chExt cx="2296879" cy="7823200"/>
          </a:xfrm>
        </xdr:grpSpPr>
        <xdr:sp macro="" textlink="">
          <xdr:nvSpPr>
            <xdr:cNvPr id="169" name="Freeform: Shape 168">
              <a:extLst>
                <a:ext uri="{FF2B5EF4-FFF2-40B4-BE49-F238E27FC236}">
                  <a16:creationId xmlns:a16="http://schemas.microsoft.com/office/drawing/2014/main" id="{6006E911-A960-F029-E1FF-4F29EDC3F88C}"/>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0" name="Freeform: Shape 169">
              <a:extLst>
                <a:ext uri="{FF2B5EF4-FFF2-40B4-BE49-F238E27FC236}">
                  <a16:creationId xmlns:a16="http://schemas.microsoft.com/office/drawing/2014/main" id="{6FFC2238-FDBC-C58A-9F1B-954CB3BD5F5C}"/>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1" name="Freeform: Shape 170">
              <a:extLst>
                <a:ext uri="{FF2B5EF4-FFF2-40B4-BE49-F238E27FC236}">
                  <a16:creationId xmlns:a16="http://schemas.microsoft.com/office/drawing/2014/main" id="{4AA30967-EFE8-0C32-815A-95D9770EBAFF}"/>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2" name="Freeform: Shape 171">
              <a:extLst>
                <a:ext uri="{FF2B5EF4-FFF2-40B4-BE49-F238E27FC236}">
                  <a16:creationId xmlns:a16="http://schemas.microsoft.com/office/drawing/2014/main" id="{26374FA9-011F-FABC-701C-874B0A8207E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3" name="Freeform: Shape 172">
              <a:extLst>
                <a:ext uri="{FF2B5EF4-FFF2-40B4-BE49-F238E27FC236}">
                  <a16:creationId xmlns:a16="http://schemas.microsoft.com/office/drawing/2014/main" id="{EAC8A9E9-7B39-E65D-D142-CC6F97349721}"/>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63" name="Group 162">
            <a:extLst>
              <a:ext uri="{FF2B5EF4-FFF2-40B4-BE49-F238E27FC236}">
                <a16:creationId xmlns:a16="http://schemas.microsoft.com/office/drawing/2014/main" id="{34A9B7D9-FC08-9604-766C-18530B6112A8}"/>
              </a:ext>
            </a:extLst>
          </xdr:cNvPr>
          <xdr:cNvGrpSpPr/>
        </xdr:nvGrpSpPr>
        <xdr:grpSpPr>
          <a:xfrm>
            <a:off x="18742660" y="60706000"/>
            <a:ext cx="2256239" cy="7823200"/>
            <a:chOff x="7845340" y="60718700"/>
            <a:chExt cx="2256239" cy="7823200"/>
          </a:xfrm>
        </xdr:grpSpPr>
        <xdr:sp macro="" textlink="">
          <xdr:nvSpPr>
            <xdr:cNvPr id="164" name="Freeform: Shape 163">
              <a:extLst>
                <a:ext uri="{FF2B5EF4-FFF2-40B4-BE49-F238E27FC236}">
                  <a16:creationId xmlns:a16="http://schemas.microsoft.com/office/drawing/2014/main" id="{FC71332E-7558-0845-A107-FCC591CF87CC}"/>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5" name="Freeform: Shape 164">
              <a:extLst>
                <a:ext uri="{FF2B5EF4-FFF2-40B4-BE49-F238E27FC236}">
                  <a16:creationId xmlns:a16="http://schemas.microsoft.com/office/drawing/2014/main" id="{5CC3F7BD-CEF3-AF9D-C51C-B7258FB317B3}"/>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6" name="Freeform: Shape 165">
              <a:extLst>
                <a:ext uri="{FF2B5EF4-FFF2-40B4-BE49-F238E27FC236}">
                  <a16:creationId xmlns:a16="http://schemas.microsoft.com/office/drawing/2014/main" id="{3FC61FB8-AAC1-6977-6080-5292B4732DE4}"/>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7" name="Freeform: Shape 166">
              <a:extLst>
                <a:ext uri="{FF2B5EF4-FFF2-40B4-BE49-F238E27FC236}">
                  <a16:creationId xmlns:a16="http://schemas.microsoft.com/office/drawing/2014/main" id="{4A1E6C07-D62E-C52E-B5C5-28323061EB91}"/>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8" name="Freeform: Shape 167">
              <a:extLst>
                <a:ext uri="{FF2B5EF4-FFF2-40B4-BE49-F238E27FC236}">
                  <a16:creationId xmlns:a16="http://schemas.microsoft.com/office/drawing/2014/main" id="{06436845-6595-0B27-D1CF-89514DA69746}"/>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7471</xdr:colOff>
      <xdr:row>413</xdr:row>
      <xdr:rowOff>0</xdr:rowOff>
    </xdr:from>
    <xdr:to>
      <xdr:col>13</xdr:col>
      <xdr:colOff>106531</xdr:colOff>
      <xdr:row>458</xdr:row>
      <xdr:rowOff>150876</xdr:rowOff>
    </xdr:to>
    <xdr:grpSp>
      <xdr:nvGrpSpPr>
        <xdr:cNvPr id="174" name="Group 173">
          <a:extLst>
            <a:ext uri="{FF2B5EF4-FFF2-40B4-BE49-F238E27FC236}">
              <a16:creationId xmlns:a16="http://schemas.microsoft.com/office/drawing/2014/main" id="{4D604C06-F493-45DC-9014-4D7B3AFACAED}"/>
            </a:ext>
          </a:extLst>
        </xdr:cNvPr>
        <xdr:cNvGrpSpPr/>
      </xdr:nvGrpSpPr>
      <xdr:grpSpPr>
        <a:xfrm>
          <a:off x="7471" y="83673950"/>
          <a:ext cx="6385560" cy="7783576"/>
          <a:chOff x="15455900" y="60706000"/>
          <a:chExt cx="6375400" cy="7823200"/>
        </a:xfrm>
      </xdr:grpSpPr>
      <xdr:sp macro="" textlink="">
        <xdr:nvSpPr>
          <xdr:cNvPr id="175" name="Rectangle 174">
            <a:extLst>
              <a:ext uri="{FF2B5EF4-FFF2-40B4-BE49-F238E27FC236}">
                <a16:creationId xmlns:a16="http://schemas.microsoft.com/office/drawing/2014/main" id="{9F109CA4-C82E-DB5B-35C2-93A9DB13F22B}"/>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6" name="Rectangle 175">
            <a:extLst>
              <a:ext uri="{FF2B5EF4-FFF2-40B4-BE49-F238E27FC236}">
                <a16:creationId xmlns:a16="http://schemas.microsoft.com/office/drawing/2014/main" id="{3B1AA8ED-6FD6-CF30-E65C-9A0205096DEC}"/>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77" name="Group 176">
            <a:extLst>
              <a:ext uri="{FF2B5EF4-FFF2-40B4-BE49-F238E27FC236}">
                <a16:creationId xmlns:a16="http://schemas.microsoft.com/office/drawing/2014/main" id="{8D0E1AB2-24EA-6893-C32F-181E33526B56}"/>
              </a:ext>
            </a:extLst>
          </xdr:cNvPr>
          <xdr:cNvGrpSpPr/>
        </xdr:nvGrpSpPr>
        <xdr:grpSpPr>
          <a:xfrm>
            <a:off x="16306800" y="60706000"/>
            <a:ext cx="2296879" cy="7823200"/>
            <a:chOff x="3796580" y="60718700"/>
            <a:chExt cx="2296879" cy="7823200"/>
          </a:xfrm>
        </xdr:grpSpPr>
        <xdr:sp macro="" textlink="">
          <xdr:nvSpPr>
            <xdr:cNvPr id="184" name="Freeform: Shape 183">
              <a:extLst>
                <a:ext uri="{FF2B5EF4-FFF2-40B4-BE49-F238E27FC236}">
                  <a16:creationId xmlns:a16="http://schemas.microsoft.com/office/drawing/2014/main" id="{41AE08B5-5F0E-6AB1-A0ED-CEA07335D6C3}"/>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5" name="Freeform: Shape 184">
              <a:extLst>
                <a:ext uri="{FF2B5EF4-FFF2-40B4-BE49-F238E27FC236}">
                  <a16:creationId xmlns:a16="http://schemas.microsoft.com/office/drawing/2014/main" id="{90B1CE0E-1AA1-083A-B1A3-EE24A9A5CB59}"/>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6" name="Freeform: Shape 185">
              <a:extLst>
                <a:ext uri="{FF2B5EF4-FFF2-40B4-BE49-F238E27FC236}">
                  <a16:creationId xmlns:a16="http://schemas.microsoft.com/office/drawing/2014/main" id="{FD1C17A0-D4C1-EADD-E76B-6E6CFD4385F3}"/>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7" name="Freeform: Shape 186">
              <a:extLst>
                <a:ext uri="{FF2B5EF4-FFF2-40B4-BE49-F238E27FC236}">
                  <a16:creationId xmlns:a16="http://schemas.microsoft.com/office/drawing/2014/main" id="{85C231D0-173A-5C30-9178-53131C46FF48}"/>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8" name="Freeform: Shape 187">
              <a:extLst>
                <a:ext uri="{FF2B5EF4-FFF2-40B4-BE49-F238E27FC236}">
                  <a16:creationId xmlns:a16="http://schemas.microsoft.com/office/drawing/2014/main" id="{BE9FC336-A30E-DA7C-C897-090AAD118951}"/>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8" name="Group 177">
            <a:extLst>
              <a:ext uri="{FF2B5EF4-FFF2-40B4-BE49-F238E27FC236}">
                <a16:creationId xmlns:a16="http://schemas.microsoft.com/office/drawing/2014/main" id="{50E19E8A-DA10-4C09-2AF0-A557CF8816BA}"/>
              </a:ext>
            </a:extLst>
          </xdr:cNvPr>
          <xdr:cNvGrpSpPr/>
        </xdr:nvGrpSpPr>
        <xdr:grpSpPr>
          <a:xfrm>
            <a:off x="18742660" y="60706000"/>
            <a:ext cx="2256239" cy="7823200"/>
            <a:chOff x="7845340" y="60718700"/>
            <a:chExt cx="2256239" cy="7823200"/>
          </a:xfrm>
        </xdr:grpSpPr>
        <xdr:sp macro="" textlink="">
          <xdr:nvSpPr>
            <xdr:cNvPr id="179" name="Freeform: Shape 178">
              <a:extLst>
                <a:ext uri="{FF2B5EF4-FFF2-40B4-BE49-F238E27FC236}">
                  <a16:creationId xmlns:a16="http://schemas.microsoft.com/office/drawing/2014/main" id="{8D331B8A-8ED1-62A0-3714-DB4F49E89BE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0" name="Freeform: Shape 179">
              <a:extLst>
                <a:ext uri="{FF2B5EF4-FFF2-40B4-BE49-F238E27FC236}">
                  <a16:creationId xmlns:a16="http://schemas.microsoft.com/office/drawing/2014/main" id="{381ECEA6-9888-93B8-DB23-3DD0A9DD82EF}"/>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1" name="Freeform: Shape 180">
              <a:extLst>
                <a:ext uri="{FF2B5EF4-FFF2-40B4-BE49-F238E27FC236}">
                  <a16:creationId xmlns:a16="http://schemas.microsoft.com/office/drawing/2014/main" id="{D53EB842-5642-EAA3-CFAE-5726A7D0E822}"/>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2" name="Freeform: Shape 181">
              <a:extLst>
                <a:ext uri="{FF2B5EF4-FFF2-40B4-BE49-F238E27FC236}">
                  <a16:creationId xmlns:a16="http://schemas.microsoft.com/office/drawing/2014/main" id="{5ACF4698-0AA1-A1DA-348C-A518AAB47462}"/>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3" name="Freeform: Shape 182">
              <a:extLst>
                <a:ext uri="{FF2B5EF4-FFF2-40B4-BE49-F238E27FC236}">
                  <a16:creationId xmlns:a16="http://schemas.microsoft.com/office/drawing/2014/main" id="{079052B6-44EC-DBF6-F666-6D29CC9D19B1}"/>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15240</xdr:colOff>
      <xdr:row>366</xdr:row>
      <xdr:rowOff>30488</xdr:rowOff>
    </xdr:from>
    <xdr:to>
      <xdr:col>14</xdr:col>
      <xdr:colOff>0</xdr:colOff>
      <xdr:row>411</xdr:row>
      <xdr:rowOff>142249</xdr:rowOff>
    </xdr:to>
    <xdr:grpSp>
      <xdr:nvGrpSpPr>
        <xdr:cNvPr id="189" name="Group 188">
          <a:extLst>
            <a:ext uri="{FF2B5EF4-FFF2-40B4-BE49-F238E27FC236}">
              <a16:creationId xmlns:a16="http://schemas.microsoft.com/office/drawing/2014/main" id="{CD52E3E9-5F75-4DB8-A9DD-842C95225D59}"/>
            </a:ext>
          </a:extLst>
        </xdr:cNvPr>
        <xdr:cNvGrpSpPr/>
      </xdr:nvGrpSpPr>
      <xdr:grpSpPr>
        <a:xfrm>
          <a:off x="15240" y="75347838"/>
          <a:ext cx="6385560" cy="7922261"/>
          <a:chOff x="15455900" y="60706000"/>
          <a:chExt cx="6375400" cy="7823200"/>
        </a:xfrm>
      </xdr:grpSpPr>
      <xdr:sp macro="" textlink="">
        <xdr:nvSpPr>
          <xdr:cNvPr id="190" name="Rectangle 189">
            <a:extLst>
              <a:ext uri="{FF2B5EF4-FFF2-40B4-BE49-F238E27FC236}">
                <a16:creationId xmlns:a16="http://schemas.microsoft.com/office/drawing/2014/main" id="{D3F8E9A0-A67F-31C2-0791-30CB94DD167D}"/>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1" name="Rectangle 190">
            <a:extLst>
              <a:ext uri="{FF2B5EF4-FFF2-40B4-BE49-F238E27FC236}">
                <a16:creationId xmlns:a16="http://schemas.microsoft.com/office/drawing/2014/main" id="{EB931499-CF98-8EAA-979C-A4F816960428}"/>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92" name="Group 191">
            <a:extLst>
              <a:ext uri="{FF2B5EF4-FFF2-40B4-BE49-F238E27FC236}">
                <a16:creationId xmlns:a16="http://schemas.microsoft.com/office/drawing/2014/main" id="{1E446551-B229-873A-ADA4-59211196DC86}"/>
              </a:ext>
            </a:extLst>
          </xdr:cNvPr>
          <xdr:cNvGrpSpPr/>
        </xdr:nvGrpSpPr>
        <xdr:grpSpPr>
          <a:xfrm>
            <a:off x="16306800" y="60706000"/>
            <a:ext cx="2296879" cy="7823200"/>
            <a:chOff x="3796580" y="60718700"/>
            <a:chExt cx="2296879" cy="7823200"/>
          </a:xfrm>
        </xdr:grpSpPr>
        <xdr:sp macro="" textlink="">
          <xdr:nvSpPr>
            <xdr:cNvPr id="199" name="Freeform: Shape 198">
              <a:extLst>
                <a:ext uri="{FF2B5EF4-FFF2-40B4-BE49-F238E27FC236}">
                  <a16:creationId xmlns:a16="http://schemas.microsoft.com/office/drawing/2014/main" id="{A346CE70-4ABC-69AC-85E7-DCF3CA9A448E}"/>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0" name="Freeform: Shape 199">
              <a:extLst>
                <a:ext uri="{FF2B5EF4-FFF2-40B4-BE49-F238E27FC236}">
                  <a16:creationId xmlns:a16="http://schemas.microsoft.com/office/drawing/2014/main" id="{3298D9AF-18F9-8BE3-96CD-811B109165EC}"/>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1" name="Freeform: Shape 200">
              <a:extLst>
                <a:ext uri="{FF2B5EF4-FFF2-40B4-BE49-F238E27FC236}">
                  <a16:creationId xmlns:a16="http://schemas.microsoft.com/office/drawing/2014/main" id="{033F91B1-ADDD-1B69-F7AE-8F54137A29FD}"/>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2" name="Freeform: Shape 201">
              <a:extLst>
                <a:ext uri="{FF2B5EF4-FFF2-40B4-BE49-F238E27FC236}">
                  <a16:creationId xmlns:a16="http://schemas.microsoft.com/office/drawing/2014/main" id="{4ACCFBE1-0E27-9C19-1927-8A58BBDCC19C}"/>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3" name="Freeform: Shape 202">
              <a:extLst>
                <a:ext uri="{FF2B5EF4-FFF2-40B4-BE49-F238E27FC236}">
                  <a16:creationId xmlns:a16="http://schemas.microsoft.com/office/drawing/2014/main" id="{81C844D1-EACE-B6CF-DA79-AF06B3B42553}"/>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93" name="Group 192">
            <a:extLst>
              <a:ext uri="{FF2B5EF4-FFF2-40B4-BE49-F238E27FC236}">
                <a16:creationId xmlns:a16="http://schemas.microsoft.com/office/drawing/2014/main" id="{46C1F7C3-2265-4114-0170-613B65BBCE94}"/>
              </a:ext>
            </a:extLst>
          </xdr:cNvPr>
          <xdr:cNvGrpSpPr/>
        </xdr:nvGrpSpPr>
        <xdr:grpSpPr>
          <a:xfrm>
            <a:off x="18742660" y="60706000"/>
            <a:ext cx="2256239" cy="7823200"/>
            <a:chOff x="7845340" y="60718700"/>
            <a:chExt cx="2256239" cy="7823200"/>
          </a:xfrm>
        </xdr:grpSpPr>
        <xdr:sp macro="" textlink="">
          <xdr:nvSpPr>
            <xdr:cNvPr id="194" name="Freeform: Shape 193">
              <a:extLst>
                <a:ext uri="{FF2B5EF4-FFF2-40B4-BE49-F238E27FC236}">
                  <a16:creationId xmlns:a16="http://schemas.microsoft.com/office/drawing/2014/main" id="{2BFD3864-B3B3-11DD-D648-09EA6BC34CD3}"/>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5" name="Freeform: Shape 194">
              <a:extLst>
                <a:ext uri="{FF2B5EF4-FFF2-40B4-BE49-F238E27FC236}">
                  <a16:creationId xmlns:a16="http://schemas.microsoft.com/office/drawing/2014/main" id="{BBE20EDC-0DE4-8BB6-141F-0EC40DDFBEFE}"/>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6" name="Freeform: Shape 195">
              <a:extLst>
                <a:ext uri="{FF2B5EF4-FFF2-40B4-BE49-F238E27FC236}">
                  <a16:creationId xmlns:a16="http://schemas.microsoft.com/office/drawing/2014/main" id="{E6572266-3423-7D1F-57DC-8F95AF37BE02}"/>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7" name="Freeform: Shape 196">
              <a:extLst>
                <a:ext uri="{FF2B5EF4-FFF2-40B4-BE49-F238E27FC236}">
                  <a16:creationId xmlns:a16="http://schemas.microsoft.com/office/drawing/2014/main" id="{E07655DC-7E10-0F76-26DB-6298C6290182}"/>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8" name="Freeform: Shape 197">
              <a:extLst>
                <a:ext uri="{FF2B5EF4-FFF2-40B4-BE49-F238E27FC236}">
                  <a16:creationId xmlns:a16="http://schemas.microsoft.com/office/drawing/2014/main" id="{50F381C4-CA53-9F18-19A5-9D7775DF5B5E}"/>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15240</xdr:colOff>
      <xdr:row>319</xdr:row>
      <xdr:rowOff>15240</xdr:rowOff>
    </xdr:from>
    <xdr:to>
      <xdr:col>14</xdr:col>
      <xdr:colOff>0</xdr:colOff>
      <xdr:row>365</xdr:row>
      <xdr:rowOff>12700</xdr:rowOff>
    </xdr:to>
    <xdr:grpSp>
      <xdr:nvGrpSpPr>
        <xdr:cNvPr id="204" name="Group 203">
          <a:extLst>
            <a:ext uri="{FF2B5EF4-FFF2-40B4-BE49-F238E27FC236}">
              <a16:creationId xmlns:a16="http://schemas.microsoft.com/office/drawing/2014/main" id="{2ED92EBB-EDA9-41ED-A3CE-0152B005E057}"/>
            </a:ext>
          </a:extLst>
        </xdr:cNvPr>
        <xdr:cNvGrpSpPr/>
      </xdr:nvGrpSpPr>
      <xdr:grpSpPr>
        <a:xfrm>
          <a:off x="15240" y="67077590"/>
          <a:ext cx="6385560" cy="7871460"/>
          <a:chOff x="15455900" y="60706000"/>
          <a:chExt cx="6375400" cy="7823200"/>
        </a:xfrm>
      </xdr:grpSpPr>
      <xdr:sp macro="" textlink="">
        <xdr:nvSpPr>
          <xdr:cNvPr id="205" name="Rectangle 204">
            <a:extLst>
              <a:ext uri="{FF2B5EF4-FFF2-40B4-BE49-F238E27FC236}">
                <a16:creationId xmlns:a16="http://schemas.microsoft.com/office/drawing/2014/main" id="{213217CE-2330-B85C-F6F8-F4060046F31C}"/>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6" name="Rectangle 205">
            <a:extLst>
              <a:ext uri="{FF2B5EF4-FFF2-40B4-BE49-F238E27FC236}">
                <a16:creationId xmlns:a16="http://schemas.microsoft.com/office/drawing/2014/main" id="{6414602B-233E-67DF-F32B-A34C22A3F905}"/>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07" name="Group 206">
            <a:extLst>
              <a:ext uri="{FF2B5EF4-FFF2-40B4-BE49-F238E27FC236}">
                <a16:creationId xmlns:a16="http://schemas.microsoft.com/office/drawing/2014/main" id="{76EFCC54-8CDD-DD53-89B5-BEDCE698C91B}"/>
              </a:ext>
            </a:extLst>
          </xdr:cNvPr>
          <xdr:cNvGrpSpPr/>
        </xdr:nvGrpSpPr>
        <xdr:grpSpPr>
          <a:xfrm>
            <a:off x="16306800" y="60706000"/>
            <a:ext cx="2296879" cy="7823200"/>
            <a:chOff x="3796580" y="60718700"/>
            <a:chExt cx="2296879" cy="7823200"/>
          </a:xfrm>
        </xdr:grpSpPr>
        <xdr:sp macro="" textlink="">
          <xdr:nvSpPr>
            <xdr:cNvPr id="214" name="Freeform: Shape 213">
              <a:extLst>
                <a:ext uri="{FF2B5EF4-FFF2-40B4-BE49-F238E27FC236}">
                  <a16:creationId xmlns:a16="http://schemas.microsoft.com/office/drawing/2014/main" id="{78C6350D-99FD-8A03-FED0-B2EA4EA57A8A}"/>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5" name="Freeform: Shape 214">
              <a:extLst>
                <a:ext uri="{FF2B5EF4-FFF2-40B4-BE49-F238E27FC236}">
                  <a16:creationId xmlns:a16="http://schemas.microsoft.com/office/drawing/2014/main" id="{26141BC3-4F56-5BE1-4505-8816CB8E3089}"/>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6" name="Freeform: Shape 215">
              <a:extLst>
                <a:ext uri="{FF2B5EF4-FFF2-40B4-BE49-F238E27FC236}">
                  <a16:creationId xmlns:a16="http://schemas.microsoft.com/office/drawing/2014/main" id="{1D31D313-A18F-76D3-BB54-ED441E321888}"/>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7" name="Freeform: Shape 216">
              <a:extLst>
                <a:ext uri="{FF2B5EF4-FFF2-40B4-BE49-F238E27FC236}">
                  <a16:creationId xmlns:a16="http://schemas.microsoft.com/office/drawing/2014/main" id="{0041406E-F8EC-028B-58D1-027C8FBB7D8E}"/>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8" name="Freeform: Shape 217">
              <a:extLst>
                <a:ext uri="{FF2B5EF4-FFF2-40B4-BE49-F238E27FC236}">
                  <a16:creationId xmlns:a16="http://schemas.microsoft.com/office/drawing/2014/main" id="{3534D3C5-26C2-3CA2-9518-CDB3BBE0F8FF}"/>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208" name="Group 207">
            <a:extLst>
              <a:ext uri="{FF2B5EF4-FFF2-40B4-BE49-F238E27FC236}">
                <a16:creationId xmlns:a16="http://schemas.microsoft.com/office/drawing/2014/main" id="{6303A076-CE90-55F4-5C57-941BF4F0B0BE}"/>
              </a:ext>
            </a:extLst>
          </xdr:cNvPr>
          <xdr:cNvGrpSpPr/>
        </xdr:nvGrpSpPr>
        <xdr:grpSpPr>
          <a:xfrm>
            <a:off x="18742660" y="60706000"/>
            <a:ext cx="2256239" cy="7823200"/>
            <a:chOff x="7845340" y="60718700"/>
            <a:chExt cx="2256239" cy="7823200"/>
          </a:xfrm>
        </xdr:grpSpPr>
        <xdr:sp macro="" textlink="">
          <xdr:nvSpPr>
            <xdr:cNvPr id="209" name="Freeform: Shape 208">
              <a:extLst>
                <a:ext uri="{FF2B5EF4-FFF2-40B4-BE49-F238E27FC236}">
                  <a16:creationId xmlns:a16="http://schemas.microsoft.com/office/drawing/2014/main" id="{F60DA286-C3BA-54D5-D458-4B24B7A6D2CC}"/>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0" name="Freeform: Shape 209">
              <a:extLst>
                <a:ext uri="{FF2B5EF4-FFF2-40B4-BE49-F238E27FC236}">
                  <a16:creationId xmlns:a16="http://schemas.microsoft.com/office/drawing/2014/main" id="{C8C367C6-D8BD-4402-4405-F06EBAC32148}"/>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1" name="Freeform: Shape 210">
              <a:extLst>
                <a:ext uri="{FF2B5EF4-FFF2-40B4-BE49-F238E27FC236}">
                  <a16:creationId xmlns:a16="http://schemas.microsoft.com/office/drawing/2014/main" id="{0770E3A1-88E8-8A32-54B4-B3E57C95BB2E}"/>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2" name="Freeform: Shape 211">
              <a:extLst>
                <a:ext uri="{FF2B5EF4-FFF2-40B4-BE49-F238E27FC236}">
                  <a16:creationId xmlns:a16="http://schemas.microsoft.com/office/drawing/2014/main" id="{095E1C1D-955D-94A3-AA30-B1C9804C867E}"/>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3" name="Freeform: Shape 212">
              <a:extLst>
                <a:ext uri="{FF2B5EF4-FFF2-40B4-BE49-F238E27FC236}">
                  <a16:creationId xmlns:a16="http://schemas.microsoft.com/office/drawing/2014/main" id="{F6CD07FF-69AF-0C69-CC08-F1BD2687717D}"/>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1</xdr:col>
      <xdr:colOff>419100</xdr:colOff>
      <xdr:row>325</xdr:row>
      <xdr:rowOff>53340</xdr:rowOff>
    </xdr:from>
    <xdr:to>
      <xdr:col>12</xdr:col>
      <xdr:colOff>106680</xdr:colOff>
      <xdr:row>330</xdr:row>
      <xdr:rowOff>60960</xdr:rowOff>
    </xdr:to>
    <xdr:sp macro="" textlink="">
      <xdr:nvSpPr>
        <xdr:cNvPr id="219" name="Oval 218">
          <a:extLst>
            <a:ext uri="{FF2B5EF4-FFF2-40B4-BE49-F238E27FC236}">
              <a16:creationId xmlns:a16="http://schemas.microsoft.com/office/drawing/2014/main" id="{BE6ABAD7-7C1E-4DF4-86D5-898295A67A29}"/>
            </a:ext>
          </a:extLst>
        </xdr:cNvPr>
        <xdr:cNvSpPr/>
      </xdr:nvSpPr>
      <xdr:spPr>
        <a:xfrm>
          <a:off x="533400" y="68195190"/>
          <a:ext cx="5345430" cy="833120"/>
        </a:xfrm>
        <a:prstGeom prst="ellipse">
          <a:avLst/>
        </a:prstGeom>
        <a:gradFill flip="none" rotWithShape="1">
          <a:gsLst>
            <a:gs pos="0">
              <a:schemeClr val="accent4">
                <a:lumMod val="60000"/>
                <a:lumOff val="40000"/>
              </a:schemeClr>
            </a:gs>
            <a:gs pos="50000">
              <a:srgbClr val="FFFF00"/>
            </a:gs>
            <a:gs pos="100000">
              <a:schemeClr val="accent4">
                <a:lumMod val="60000"/>
                <a:lumOff val="40000"/>
              </a:schemeClr>
            </a:gs>
          </a:gsLst>
          <a:path path="circle">
            <a:fillToRect l="100000" t="100000"/>
          </a:path>
          <a:tileRect r="-100000" b="-100000"/>
        </a:gradFill>
        <a:ln>
          <a:noFill/>
        </a:ln>
        <a:effectLst>
          <a:softEdge rad="6350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xdr:colOff>
      <xdr:row>103</xdr:row>
      <xdr:rowOff>7620</xdr:rowOff>
    </xdr:from>
    <xdr:to>
      <xdr:col>27</xdr:col>
      <xdr:colOff>2</xdr:colOff>
      <xdr:row>108</xdr:row>
      <xdr:rowOff>7620</xdr:rowOff>
    </xdr:to>
    <xdr:grpSp>
      <xdr:nvGrpSpPr>
        <xdr:cNvPr id="220" name="Group 219" hidden="1">
          <a:extLst>
            <a:ext uri="{FF2B5EF4-FFF2-40B4-BE49-F238E27FC236}">
              <a16:creationId xmlns:a16="http://schemas.microsoft.com/office/drawing/2014/main" id="{DBF3D78C-54AF-4F28-9084-E46E44B7542B}"/>
            </a:ext>
          </a:extLst>
        </xdr:cNvPr>
        <xdr:cNvGrpSpPr/>
      </xdr:nvGrpSpPr>
      <xdr:grpSpPr>
        <a:xfrm>
          <a:off x="6515101" y="20924520"/>
          <a:ext cx="6172201" cy="1270000"/>
          <a:chOff x="7787640" y="586740"/>
          <a:chExt cx="2983245" cy="922020"/>
        </a:xfrm>
      </xdr:grpSpPr>
      <xdr:sp macro="" textlink="">
        <xdr:nvSpPr>
          <xdr:cNvPr id="221" name="Speech Bubble: Rectangle with Corners Rounded 220">
            <a:extLst>
              <a:ext uri="{FF2B5EF4-FFF2-40B4-BE49-F238E27FC236}">
                <a16:creationId xmlns:a16="http://schemas.microsoft.com/office/drawing/2014/main" id="{FDE59A30-FB5B-48E9-B0E1-1D277AF21283}"/>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2" name="Speech Bubble: Rectangle with Corners Rounded 221">
            <a:extLst>
              <a:ext uri="{FF2B5EF4-FFF2-40B4-BE49-F238E27FC236}">
                <a16:creationId xmlns:a16="http://schemas.microsoft.com/office/drawing/2014/main" id="{A1220AFB-5873-7942-9EFA-056D10A06CED}"/>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13</xdr:col>
      <xdr:colOff>18626</xdr:colOff>
      <xdr:row>973</xdr:row>
      <xdr:rowOff>131336</xdr:rowOff>
    </xdr:from>
    <xdr:to>
      <xdr:col>28</xdr:col>
      <xdr:colOff>67904</xdr:colOff>
      <xdr:row>987</xdr:row>
      <xdr:rowOff>58537</xdr:rowOff>
    </xdr:to>
    <xdr:pic>
      <xdr:nvPicPr>
        <xdr:cNvPr id="223" name="value frame PNP" hidden="1">
          <a:extLst>
            <a:ext uri="{FF2B5EF4-FFF2-40B4-BE49-F238E27FC236}">
              <a16:creationId xmlns:a16="http://schemas.microsoft.com/office/drawing/2014/main" id="{25ABCB7E-96C5-4C42-8E34-81EB4B67E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183151036"/>
          <a:ext cx="6564378" cy="3356201"/>
        </a:xfrm>
        <a:prstGeom prst="rect">
          <a:avLst/>
        </a:prstGeom>
      </xdr:spPr>
    </xdr:pic>
    <xdr:clientData/>
  </xdr:twoCellAnchor>
  <xdr:twoCellAnchor>
    <xdr:from>
      <xdr:col>26</xdr:col>
      <xdr:colOff>0</xdr:colOff>
      <xdr:row>91</xdr:row>
      <xdr:rowOff>380999</xdr:rowOff>
    </xdr:from>
    <xdr:to>
      <xdr:col>26</xdr:col>
      <xdr:colOff>186267</xdr:colOff>
      <xdr:row>91</xdr:row>
      <xdr:rowOff>567266</xdr:rowOff>
    </xdr:to>
    <xdr:grpSp>
      <xdr:nvGrpSpPr>
        <xdr:cNvPr id="224" name="dropdown button image" hidden="1">
          <a:extLst>
            <a:ext uri="{FF2B5EF4-FFF2-40B4-BE49-F238E27FC236}">
              <a16:creationId xmlns:a16="http://schemas.microsoft.com/office/drawing/2014/main" id="{9B4A5949-4ED4-42E9-9B58-C80B3CD67290}"/>
            </a:ext>
          </a:extLst>
        </xdr:cNvPr>
        <xdr:cNvGrpSpPr/>
      </xdr:nvGrpSpPr>
      <xdr:grpSpPr>
        <a:xfrm>
          <a:off x="12172950" y="17741899"/>
          <a:ext cx="186267" cy="186267"/>
          <a:chOff x="11430000" y="1828800"/>
          <a:chExt cx="508000" cy="508000"/>
        </a:xfrm>
      </xdr:grpSpPr>
      <xdr:sp macro="" textlink="">
        <xdr:nvSpPr>
          <xdr:cNvPr id="225" name="Rectangle 224">
            <a:extLst>
              <a:ext uri="{FF2B5EF4-FFF2-40B4-BE49-F238E27FC236}">
                <a16:creationId xmlns:a16="http://schemas.microsoft.com/office/drawing/2014/main" id="{F00C7A3A-1F02-B1F8-1D13-98B692B64889}"/>
              </a:ext>
            </a:extLst>
          </xdr:cNvPr>
          <xdr:cNvSpPr/>
        </xdr:nvSpPr>
        <xdr:spPr>
          <a:xfrm>
            <a:off x="11430000" y="1828800"/>
            <a:ext cx="508000" cy="508000"/>
          </a:xfrm>
          <a:prstGeom prst="rect">
            <a:avLst/>
          </a:prstGeom>
          <a:solidFill>
            <a:schemeClr val="bg1">
              <a:lumMod val="9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6" name="Isosceles Triangle 225">
            <a:extLst>
              <a:ext uri="{FF2B5EF4-FFF2-40B4-BE49-F238E27FC236}">
                <a16:creationId xmlns:a16="http://schemas.microsoft.com/office/drawing/2014/main" id="{0AB3CDCB-1331-47B4-0C5E-036518EA70DA}"/>
              </a:ext>
            </a:extLst>
          </xdr:cNvPr>
          <xdr:cNvSpPr>
            <a:spLocks noChangeAspect="1"/>
          </xdr:cNvSpPr>
        </xdr:nvSpPr>
        <xdr:spPr>
          <a:xfrm flipV="1">
            <a:off x="11590866" y="2031999"/>
            <a:ext cx="182880" cy="137160"/>
          </a:xfrm>
          <a:prstGeom prst="triangle">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25</xdr:col>
      <xdr:colOff>433091</xdr:colOff>
      <xdr:row>91</xdr:row>
      <xdr:rowOff>525460</xdr:rowOff>
    </xdr:from>
    <xdr:to>
      <xdr:col>26</xdr:col>
      <xdr:colOff>24997</xdr:colOff>
      <xdr:row>93</xdr:row>
      <xdr:rowOff>16263</xdr:rowOff>
    </xdr:to>
    <xdr:sp macro="" textlink="">
      <xdr:nvSpPr>
        <xdr:cNvPr id="227" name="Arrow: Left 226" hidden="1">
          <a:extLst>
            <a:ext uri="{FF2B5EF4-FFF2-40B4-BE49-F238E27FC236}">
              <a16:creationId xmlns:a16="http://schemas.microsoft.com/office/drawing/2014/main" id="{DA7E1DCA-B874-4DE1-84C3-046573657675}"/>
            </a:ext>
          </a:extLst>
        </xdr:cNvPr>
        <xdr:cNvSpPr>
          <a:spLocks noChangeAspect="1"/>
        </xdr:cNvSpPr>
      </xdr:nvSpPr>
      <xdr:spPr>
        <a:xfrm rot="4020000">
          <a:off x="12031117" y="18073934"/>
          <a:ext cx="227403" cy="106256"/>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14</xdr:col>
      <xdr:colOff>110067</xdr:colOff>
      <xdr:row>124</xdr:row>
      <xdr:rowOff>8467</xdr:rowOff>
    </xdr:from>
    <xdr:to>
      <xdr:col>27</xdr:col>
      <xdr:colOff>8311</xdr:colOff>
      <xdr:row>130</xdr:row>
      <xdr:rowOff>2503</xdr:rowOff>
    </xdr:to>
    <xdr:pic>
      <xdr:nvPicPr>
        <xdr:cNvPr id="228" name="Picture 227" hidden="1">
          <a:extLst>
            <a:ext uri="{FF2B5EF4-FFF2-40B4-BE49-F238E27FC236}">
              <a16:creationId xmlns:a16="http://schemas.microsoft.com/office/drawing/2014/main" id="{A8A98C30-9202-4BB0-8122-16D1FB5BB4A7}"/>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10867" y="26157767"/>
          <a:ext cx="6184744" cy="1518036"/>
        </a:xfrm>
        <a:prstGeom prst="rect">
          <a:avLst/>
        </a:prstGeom>
      </xdr:spPr>
    </xdr:pic>
    <xdr:clientData/>
  </xdr:twoCellAnchor>
  <xdr:twoCellAnchor editAs="oneCell">
    <xdr:from>
      <xdr:col>16</xdr:col>
      <xdr:colOff>426720</xdr:colOff>
      <xdr:row>93</xdr:row>
      <xdr:rowOff>205740</xdr:rowOff>
    </xdr:from>
    <xdr:to>
      <xdr:col>18</xdr:col>
      <xdr:colOff>269292</xdr:colOff>
      <xdr:row>95</xdr:row>
      <xdr:rowOff>358140</xdr:rowOff>
    </xdr:to>
    <xdr:pic>
      <xdr:nvPicPr>
        <xdr:cNvPr id="229" name="thumbs down, light red" hidden="1">
          <a:extLst>
            <a:ext uri="{FF2B5EF4-FFF2-40B4-BE49-F238E27FC236}">
              <a16:creationId xmlns:a16="http://schemas.microsoft.com/office/drawing/2014/main" id="{33535522-34AE-4396-A3FB-0D7070A0E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56170" y="18430240"/>
          <a:ext cx="871272" cy="914400"/>
        </a:xfrm>
        <a:prstGeom prst="rect">
          <a:avLst/>
        </a:prstGeom>
      </xdr:spPr>
    </xdr:pic>
    <xdr:clientData/>
  </xdr:twoCellAnchor>
  <xdr:twoCellAnchor editAs="oneCell">
    <xdr:from>
      <xdr:col>24</xdr:col>
      <xdr:colOff>231420</xdr:colOff>
      <xdr:row>93</xdr:row>
      <xdr:rowOff>33300</xdr:rowOff>
    </xdr:from>
    <xdr:to>
      <xdr:col>26</xdr:col>
      <xdr:colOff>73992</xdr:colOff>
      <xdr:row>95</xdr:row>
      <xdr:rowOff>185700</xdr:rowOff>
    </xdr:to>
    <xdr:pic>
      <xdr:nvPicPr>
        <xdr:cNvPr id="230" name="thumbs up, light green" hidden="1">
          <a:extLst>
            <a:ext uri="{FF2B5EF4-FFF2-40B4-BE49-F238E27FC236}">
              <a16:creationId xmlns:a16="http://schemas.microsoft.com/office/drawing/2014/main" id="{573B5808-B9B9-4EF9-A875-5CCF143E9E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375670" y="18257800"/>
          <a:ext cx="871272" cy="914400"/>
        </a:xfrm>
        <a:prstGeom prst="rect">
          <a:avLst/>
        </a:prstGeom>
      </xdr:spPr>
    </xdr:pic>
    <xdr:clientData/>
  </xdr:twoCellAnchor>
  <xdr:twoCellAnchor>
    <xdr:from>
      <xdr:col>1</xdr:col>
      <xdr:colOff>30480</xdr:colOff>
      <xdr:row>699</xdr:row>
      <xdr:rowOff>7620</xdr:rowOff>
    </xdr:from>
    <xdr:to>
      <xdr:col>12</xdr:col>
      <xdr:colOff>457200</xdr:colOff>
      <xdr:row>708</xdr:row>
      <xdr:rowOff>59267</xdr:rowOff>
    </xdr:to>
    <xdr:grpSp>
      <xdr:nvGrpSpPr>
        <xdr:cNvPr id="231" name="Group 230">
          <a:extLst>
            <a:ext uri="{FF2B5EF4-FFF2-40B4-BE49-F238E27FC236}">
              <a16:creationId xmlns:a16="http://schemas.microsoft.com/office/drawing/2014/main" id="{B6CAE4D1-6964-4FAF-9DEE-C8E8845351AD}"/>
            </a:ext>
          </a:extLst>
        </xdr:cNvPr>
        <xdr:cNvGrpSpPr/>
      </xdr:nvGrpSpPr>
      <xdr:grpSpPr>
        <a:xfrm>
          <a:off x="144780" y="134202170"/>
          <a:ext cx="6084570" cy="1537547"/>
          <a:chOff x="137160" y="128168400"/>
          <a:chExt cx="5875020" cy="1628987"/>
        </a:xfrm>
      </xdr:grpSpPr>
      <xdr:sp macro="" textlink="">
        <xdr:nvSpPr>
          <xdr:cNvPr id="232" name="TextBox 231">
            <a:extLst>
              <a:ext uri="{FF2B5EF4-FFF2-40B4-BE49-F238E27FC236}">
                <a16:creationId xmlns:a16="http://schemas.microsoft.com/office/drawing/2014/main" id="{604D73B7-429F-58F0-D9D4-E27EDEFE120F}"/>
              </a:ext>
            </a:extLst>
          </xdr:cNvPr>
          <xdr:cNvSpPr txBox="1"/>
        </xdr:nvSpPr>
        <xdr:spPr>
          <a:xfrm>
            <a:off x="137160" y="128168400"/>
            <a:ext cx="5875020" cy="1516380"/>
          </a:xfrm>
          <a:prstGeom prst="rect">
            <a:avLst/>
          </a:prstGeom>
          <a:gradFill flip="none" rotWithShape="1">
            <a:gsLst>
              <a:gs pos="75000">
                <a:srgbClr val="D7B9FF"/>
              </a:gs>
              <a:gs pos="0">
                <a:srgbClr val="FF99FF"/>
              </a:gs>
              <a:gs pos="50000">
                <a:srgbClr val="FFCCFF"/>
              </a:gs>
            </a:gsLst>
            <a:lin ang="10800000" scaled="1"/>
            <a:tileRect/>
          </a:gradFill>
          <a:ln w="9525" cmpd="sng">
            <a:no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91440" rIns="0" rtlCol="0" anchor="t"/>
          <a:lstStyle/>
          <a:p>
            <a:pPr algn="ctr"/>
            <a:r>
              <a:rPr lang="en-US" sz="1200" b="1" spc="-50" baseline="0">
                <a:solidFill>
                  <a:schemeClr val="dk1"/>
                </a:solidFill>
                <a:latin typeface="Tahoma" panose="020B0604030504040204" pitchFamily="34" charset="0"/>
                <a:ea typeface="Tahoma" panose="020B0604030504040204" pitchFamily="34" charset="0"/>
                <a:cs typeface="Tahoma" panose="020B0604030504040204" pitchFamily="34" charset="0"/>
              </a:rPr>
              <a:t>Elites share the same psychosocial bias, but at a higher level of need satisfaction</a:t>
            </a:r>
            <a:r>
              <a:rPr lang="en-US" sz="1200" b="0" spc="-50" baseline="0">
                <a:solidFill>
                  <a:schemeClr val="dk1"/>
                </a:solidFill>
                <a:latin typeface="Tahoma" panose="020B0604030504040204" pitchFamily="34" charset="0"/>
                <a:ea typeface="Tahoma" panose="020B0604030504040204" pitchFamily="34" charset="0"/>
                <a:cs typeface="Tahoma" panose="020B0604030504040204" pitchFamily="34" charset="0"/>
              </a:rPr>
              <a:t>.</a:t>
            </a:r>
          </a:p>
        </xdr:txBody>
      </xdr:sp>
      <xdr:grpSp>
        <xdr:nvGrpSpPr>
          <xdr:cNvPr id="233" name="Group 232">
            <a:extLst>
              <a:ext uri="{FF2B5EF4-FFF2-40B4-BE49-F238E27FC236}">
                <a16:creationId xmlns:a16="http://schemas.microsoft.com/office/drawing/2014/main" id="{2D9BDEA1-ED7C-4A0C-91F1-6B64A36073A5}"/>
              </a:ext>
            </a:extLst>
          </xdr:cNvPr>
          <xdr:cNvGrpSpPr/>
        </xdr:nvGrpSpPr>
        <xdr:grpSpPr>
          <a:xfrm>
            <a:off x="137160" y="128540087"/>
            <a:ext cx="2743200" cy="1257300"/>
            <a:chOff x="167640" y="48415787"/>
            <a:chExt cx="2743200" cy="1371600"/>
          </a:xfrm>
        </xdr:grpSpPr>
        <xdr:grpSp>
          <xdr:nvGrpSpPr>
            <xdr:cNvPr id="248" name="Group 247">
              <a:extLst>
                <a:ext uri="{FF2B5EF4-FFF2-40B4-BE49-F238E27FC236}">
                  <a16:creationId xmlns:a16="http://schemas.microsoft.com/office/drawing/2014/main" id="{743B7179-6122-A53C-7708-C62B21F576F5}"/>
                </a:ext>
              </a:extLst>
            </xdr:cNvPr>
            <xdr:cNvGrpSpPr>
              <a:grpSpLocks noChangeAspect="1"/>
            </xdr:cNvGrpSpPr>
          </xdr:nvGrpSpPr>
          <xdr:grpSpPr>
            <a:xfrm>
              <a:off x="167640" y="48415787"/>
              <a:ext cx="2743200" cy="1371600"/>
              <a:chOff x="0" y="0"/>
              <a:chExt cx="3200400" cy="1554480"/>
            </a:xfrm>
          </xdr:grpSpPr>
          <xdr:sp macro="" textlink="">
            <xdr:nvSpPr>
              <xdr:cNvPr id="253" name="Rectangle 252">
                <a:extLst>
                  <a:ext uri="{FF2B5EF4-FFF2-40B4-BE49-F238E27FC236}">
                    <a16:creationId xmlns:a16="http://schemas.microsoft.com/office/drawing/2014/main" id="{D4ED832B-CABE-63BB-95BE-96FE2E358865}"/>
                  </a:ext>
                </a:extLst>
              </xdr:cNvPr>
              <xdr:cNvSpPr/>
            </xdr:nvSpPr>
            <xdr:spPr>
              <a:xfrm>
                <a:off x="0" y="0"/>
                <a:ext cx="3200400" cy="1554480"/>
              </a:xfrm>
              <a:prstGeom prst="rect">
                <a:avLst/>
              </a:prstGeom>
              <a:solidFill>
                <a:schemeClr val="accent5">
                  <a:lumMod val="60000"/>
                  <a:lumOff val="40000"/>
                </a:schemeClr>
              </a:solidFill>
              <a:ln w="28575">
                <a:solidFill>
                  <a:srgbClr val="0070C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254" name="Group 253">
                <a:extLst>
                  <a:ext uri="{FF2B5EF4-FFF2-40B4-BE49-F238E27FC236}">
                    <a16:creationId xmlns:a16="http://schemas.microsoft.com/office/drawing/2014/main" id="{7558C252-B3EA-7400-5586-70B39FF72AB7}"/>
                  </a:ext>
                </a:extLst>
              </xdr:cNvPr>
              <xdr:cNvGrpSpPr/>
            </xdr:nvGrpSpPr>
            <xdr:grpSpPr>
              <a:xfrm>
                <a:off x="213360" y="99060"/>
                <a:ext cx="2750820" cy="1371600"/>
                <a:chOff x="0" y="0"/>
                <a:chExt cx="2750820" cy="1371600"/>
              </a:xfrm>
            </xdr:grpSpPr>
            <xdr:sp macro="" textlink="">
              <xdr:nvSpPr>
                <xdr:cNvPr id="255" name="Rectangle 254">
                  <a:extLst>
                    <a:ext uri="{FF2B5EF4-FFF2-40B4-BE49-F238E27FC236}">
                      <a16:creationId xmlns:a16="http://schemas.microsoft.com/office/drawing/2014/main" id="{68E8B625-8B34-7D68-85B5-9E1565FC607A}"/>
                    </a:ext>
                  </a:extLst>
                </xdr:cNvPr>
                <xdr:cNvSpPr/>
              </xdr:nvSpPr>
              <xdr:spPr>
                <a:xfrm>
                  <a:off x="0" y="0"/>
                  <a:ext cx="457200" cy="1371600"/>
                </a:xfrm>
                <a:prstGeom prst="rect">
                  <a:avLst/>
                </a:prstGeom>
                <a:gradFill>
                  <a:gsLst>
                    <a:gs pos="0">
                      <a:schemeClr val="accent4">
                        <a:lumMod val="20000"/>
                        <a:lumOff val="80000"/>
                      </a:schemeClr>
                    </a:gs>
                    <a:gs pos="69000">
                      <a:schemeClr val="accent4">
                        <a:lumMod val="20000"/>
                        <a:lumOff val="80000"/>
                      </a:schemeClr>
                    </a:gs>
                    <a:gs pos="7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56" name="Rectangle 255">
                  <a:extLst>
                    <a:ext uri="{FF2B5EF4-FFF2-40B4-BE49-F238E27FC236}">
                      <a16:creationId xmlns:a16="http://schemas.microsoft.com/office/drawing/2014/main" id="{0F444E0B-EAE6-6A39-254A-E5D380E489AF}"/>
                    </a:ext>
                  </a:extLst>
                </xdr:cNvPr>
                <xdr:cNvSpPr/>
              </xdr:nvSpPr>
              <xdr:spPr>
                <a:xfrm>
                  <a:off x="655320" y="0"/>
                  <a:ext cx="457200" cy="1371600"/>
                </a:xfrm>
                <a:prstGeom prst="rect">
                  <a:avLst/>
                </a:prstGeom>
                <a:gradFill>
                  <a:gsLst>
                    <a:gs pos="0">
                      <a:schemeClr val="accent4">
                        <a:lumMod val="20000"/>
                        <a:lumOff val="80000"/>
                      </a:schemeClr>
                    </a:gs>
                    <a:gs pos="79000">
                      <a:schemeClr val="accent4">
                        <a:lumMod val="20000"/>
                        <a:lumOff val="80000"/>
                      </a:schemeClr>
                    </a:gs>
                    <a:gs pos="80000">
                      <a:srgbClr val="F0CDFF"/>
                    </a:gs>
                    <a:gs pos="100000">
                      <a:srgbClr val="D7B9FF"/>
                    </a:gs>
                  </a:gsLst>
                  <a:lin ang="5400000" scaled="1"/>
                </a:gradFill>
                <a:ln>
                  <a:solidFill>
                    <a:srgbClr val="7030A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57" name="Straight Connector 256">
                  <a:extLst>
                    <a:ext uri="{FF2B5EF4-FFF2-40B4-BE49-F238E27FC236}">
                      <a16:creationId xmlns:a16="http://schemas.microsoft.com/office/drawing/2014/main" id="{AC93BF7B-7B4E-2A66-86FB-0E6483E3BEFC}"/>
                    </a:ext>
                  </a:extLst>
                </xdr:cNvPr>
                <xdr:cNvCxnSpPr/>
              </xdr:nvCxnSpPr>
              <xdr:spPr>
                <a:xfrm flipH="1" flipV="1">
                  <a:off x="457200" y="968563"/>
                  <a:ext cx="198120" cy="12974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58" name="Rectangle 257">
                  <a:extLst>
                    <a:ext uri="{FF2B5EF4-FFF2-40B4-BE49-F238E27FC236}">
                      <a16:creationId xmlns:a16="http://schemas.microsoft.com/office/drawing/2014/main" id="{339567CE-E257-F814-9DCB-DA046AAEF54C}"/>
                    </a:ext>
                  </a:extLst>
                </xdr:cNvPr>
                <xdr:cNvSpPr/>
              </xdr:nvSpPr>
              <xdr:spPr>
                <a:xfrm>
                  <a:off x="1638300" y="0"/>
                  <a:ext cx="457200" cy="1371600"/>
                </a:xfrm>
                <a:prstGeom prst="rect">
                  <a:avLst/>
                </a:prstGeom>
                <a:gradFill>
                  <a:gsLst>
                    <a:gs pos="0">
                      <a:schemeClr val="accent4">
                        <a:lumMod val="20000"/>
                        <a:lumOff val="80000"/>
                      </a:schemeClr>
                    </a:gs>
                    <a:gs pos="29000">
                      <a:schemeClr val="accent4">
                        <a:lumMod val="20000"/>
                        <a:lumOff val="80000"/>
                      </a:schemeClr>
                    </a:gs>
                    <a:gs pos="3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59" name="Rectangle 258">
                  <a:extLst>
                    <a:ext uri="{FF2B5EF4-FFF2-40B4-BE49-F238E27FC236}">
                      <a16:creationId xmlns:a16="http://schemas.microsoft.com/office/drawing/2014/main" id="{4A1F9F20-6689-4DBB-8AA5-50438456485A}"/>
                    </a:ext>
                  </a:extLst>
                </xdr:cNvPr>
                <xdr:cNvSpPr/>
              </xdr:nvSpPr>
              <xdr:spPr>
                <a:xfrm>
                  <a:off x="2293620" y="0"/>
                  <a:ext cx="457200" cy="1371600"/>
                </a:xfrm>
                <a:prstGeom prst="rect">
                  <a:avLst/>
                </a:prstGeom>
                <a:gradFill>
                  <a:gsLst>
                    <a:gs pos="0">
                      <a:schemeClr val="accent4">
                        <a:lumMod val="20000"/>
                        <a:lumOff val="80000"/>
                      </a:schemeClr>
                    </a:gs>
                    <a:gs pos="39000">
                      <a:schemeClr val="accent4">
                        <a:lumMod val="20000"/>
                        <a:lumOff val="80000"/>
                      </a:schemeClr>
                    </a:gs>
                    <a:gs pos="40000">
                      <a:srgbClr val="F0CDFF"/>
                    </a:gs>
                    <a:gs pos="100000">
                      <a:srgbClr val="D7B9FF"/>
                    </a:gs>
                  </a:gsLst>
                  <a:lin ang="5400000" scaled="1"/>
                </a:gradFill>
                <a:ln>
                  <a:solidFill>
                    <a:srgbClr val="7030A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60" name="Straight Connector 259">
                  <a:extLst>
                    <a:ext uri="{FF2B5EF4-FFF2-40B4-BE49-F238E27FC236}">
                      <a16:creationId xmlns:a16="http://schemas.microsoft.com/office/drawing/2014/main" id="{22B84DDD-1663-6128-BB94-C5EEDFCEF1B3}"/>
                    </a:ext>
                  </a:extLst>
                </xdr:cNvPr>
                <xdr:cNvCxnSpPr/>
              </xdr:nvCxnSpPr>
              <xdr:spPr>
                <a:xfrm flipH="1" flipV="1">
                  <a:off x="2095500" y="418496"/>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49" name="TextBox 248">
              <a:extLst>
                <a:ext uri="{FF2B5EF4-FFF2-40B4-BE49-F238E27FC236}">
                  <a16:creationId xmlns:a16="http://schemas.microsoft.com/office/drawing/2014/main" id="{FCCD3252-6230-7F66-A18C-07B503E7390D}"/>
                </a:ext>
              </a:extLst>
            </xdr:cNvPr>
            <xdr:cNvSpPr txBox="1"/>
          </xdr:nvSpPr>
          <xdr:spPr>
            <a:xfrm>
              <a:off x="33528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50" name="TextBox 249">
              <a:extLst>
                <a:ext uri="{FF2B5EF4-FFF2-40B4-BE49-F238E27FC236}">
                  <a16:creationId xmlns:a16="http://schemas.microsoft.com/office/drawing/2014/main" id="{DB6F1EE7-DFB4-B8F5-B920-7B69AB31D7A2}"/>
                </a:ext>
              </a:extLst>
            </xdr:cNvPr>
            <xdr:cNvSpPr txBox="1"/>
          </xdr:nvSpPr>
          <xdr:spPr>
            <a:xfrm>
              <a:off x="89916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251" name="TextBox 250">
              <a:extLst>
                <a:ext uri="{FF2B5EF4-FFF2-40B4-BE49-F238E27FC236}">
                  <a16:creationId xmlns:a16="http://schemas.microsoft.com/office/drawing/2014/main" id="{AC83E04A-E320-4DC1-D35B-4F9B0810CE12}"/>
                </a:ext>
              </a:extLst>
            </xdr:cNvPr>
            <xdr:cNvSpPr txBox="1"/>
          </xdr:nvSpPr>
          <xdr:spPr>
            <a:xfrm>
              <a:off x="173736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52" name="TextBox 251">
              <a:extLst>
                <a:ext uri="{FF2B5EF4-FFF2-40B4-BE49-F238E27FC236}">
                  <a16:creationId xmlns:a16="http://schemas.microsoft.com/office/drawing/2014/main" id="{CCFE73C8-B271-8CF3-2C29-1CBEB8666206}"/>
                </a:ext>
              </a:extLst>
            </xdr:cNvPr>
            <xdr:cNvSpPr txBox="1"/>
          </xdr:nvSpPr>
          <xdr:spPr>
            <a:xfrm>
              <a:off x="230124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grpSp>
      <xdr:grpSp>
        <xdr:nvGrpSpPr>
          <xdr:cNvPr id="234" name="Group 233">
            <a:extLst>
              <a:ext uri="{FF2B5EF4-FFF2-40B4-BE49-F238E27FC236}">
                <a16:creationId xmlns:a16="http://schemas.microsoft.com/office/drawing/2014/main" id="{76A2E2F9-51DB-104D-D2FE-9D1595987378}"/>
              </a:ext>
            </a:extLst>
          </xdr:cNvPr>
          <xdr:cNvGrpSpPr/>
        </xdr:nvGrpSpPr>
        <xdr:grpSpPr>
          <a:xfrm>
            <a:off x="3268980" y="128540087"/>
            <a:ext cx="2743200" cy="1257300"/>
            <a:chOff x="3299460" y="48415787"/>
            <a:chExt cx="2743200" cy="1371600"/>
          </a:xfrm>
        </xdr:grpSpPr>
        <xdr:grpSp>
          <xdr:nvGrpSpPr>
            <xdr:cNvPr id="235" name="Group 234">
              <a:extLst>
                <a:ext uri="{FF2B5EF4-FFF2-40B4-BE49-F238E27FC236}">
                  <a16:creationId xmlns:a16="http://schemas.microsoft.com/office/drawing/2014/main" id="{CFCB9226-1DFF-65C2-2F9D-B8E2FCEB31F6}"/>
                </a:ext>
              </a:extLst>
            </xdr:cNvPr>
            <xdr:cNvGrpSpPr>
              <a:grpSpLocks noChangeAspect="1"/>
            </xdr:cNvGrpSpPr>
          </xdr:nvGrpSpPr>
          <xdr:grpSpPr>
            <a:xfrm>
              <a:off x="3299460" y="48415787"/>
              <a:ext cx="2743200" cy="1371600"/>
              <a:chOff x="0" y="0"/>
              <a:chExt cx="3200400" cy="1554480"/>
            </a:xfrm>
          </xdr:grpSpPr>
          <xdr:sp macro="" textlink="">
            <xdr:nvSpPr>
              <xdr:cNvPr id="240" name="Rectangle 239">
                <a:extLst>
                  <a:ext uri="{FF2B5EF4-FFF2-40B4-BE49-F238E27FC236}">
                    <a16:creationId xmlns:a16="http://schemas.microsoft.com/office/drawing/2014/main" id="{D28C13E3-B205-199B-819C-F45B89B543FA}"/>
                  </a:ext>
                </a:extLst>
              </xdr:cNvPr>
              <xdr:cNvSpPr/>
            </xdr:nvSpPr>
            <xdr:spPr>
              <a:xfrm>
                <a:off x="0" y="0"/>
                <a:ext cx="3200400" cy="1554480"/>
              </a:xfrm>
              <a:prstGeom prst="rect">
                <a:avLst/>
              </a:prstGeom>
              <a:solidFill>
                <a:srgbClr val="FF9999"/>
              </a:solidFill>
              <a:ln w="28575">
                <a:solidFill>
                  <a:srgbClr val="C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241" name="Group 240">
                <a:extLst>
                  <a:ext uri="{FF2B5EF4-FFF2-40B4-BE49-F238E27FC236}">
                    <a16:creationId xmlns:a16="http://schemas.microsoft.com/office/drawing/2014/main" id="{B2317131-A253-E6C9-1541-E0F09C1D83E1}"/>
                  </a:ext>
                </a:extLst>
              </xdr:cNvPr>
              <xdr:cNvGrpSpPr/>
            </xdr:nvGrpSpPr>
            <xdr:grpSpPr>
              <a:xfrm>
                <a:off x="213360" y="99060"/>
                <a:ext cx="2750820" cy="1371600"/>
                <a:chOff x="0" y="0"/>
                <a:chExt cx="2750820" cy="1371600"/>
              </a:xfrm>
            </xdr:grpSpPr>
            <xdr:sp macro="" textlink="">
              <xdr:nvSpPr>
                <xdr:cNvPr id="242" name="Rectangle 241">
                  <a:extLst>
                    <a:ext uri="{FF2B5EF4-FFF2-40B4-BE49-F238E27FC236}">
                      <a16:creationId xmlns:a16="http://schemas.microsoft.com/office/drawing/2014/main" id="{D162C3E1-66DE-FD53-B110-5BBF9F31C1B2}"/>
                    </a:ext>
                  </a:extLst>
                </xdr:cNvPr>
                <xdr:cNvSpPr/>
              </xdr:nvSpPr>
              <xdr:spPr>
                <a:xfrm>
                  <a:off x="0" y="0"/>
                  <a:ext cx="457200" cy="1371600"/>
                </a:xfrm>
                <a:prstGeom prst="rect">
                  <a:avLst/>
                </a:prstGeom>
                <a:gradFill>
                  <a:gsLst>
                    <a:gs pos="0">
                      <a:schemeClr val="accent4">
                        <a:lumMod val="20000"/>
                        <a:lumOff val="80000"/>
                      </a:schemeClr>
                    </a:gs>
                    <a:gs pos="79000">
                      <a:schemeClr val="accent4">
                        <a:lumMod val="20000"/>
                        <a:lumOff val="80000"/>
                      </a:schemeClr>
                    </a:gs>
                    <a:gs pos="8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3" name="Rectangle 242">
                  <a:extLst>
                    <a:ext uri="{FF2B5EF4-FFF2-40B4-BE49-F238E27FC236}">
                      <a16:creationId xmlns:a16="http://schemas.microsoft.com/office/drawing/2014/main" id="{B518C7CD-8F38-9289-808B-7DB268C7B4B8}"/>
                    </a:ext>
                  </a:extLst>
                </xdr:cNvPr>
                <xdr:cNvSpPr/>
              </xdr:nvSpPr>
              <xdr:spPr>
                <a:xfrm>
                  <a:off x="655320" y="0"/>
                  <a:ext cx="457200" cy="1371600"/>
                </a:xfrm>
                <a:prstGeom prst="rect">
                  <a:avLst/>
                </a:prstGeom>
                <a:gradFill>
                  <a:gsLst>
                    <a:gs pos="0">
                      <a:schemeClr val="accent4">
                        <a:lumMod val="20000"/>
                        <a:lumOff val="80000"/>
                      </a:schemeClr>
                    </a:gs>
                    <a:gs pos="69000">
                      <a:schemeClr val="accent4">
                        <a:lumMod val="20000"/>
                        <a:lumOff val="80000"/>
                      </a:schemeClr>
                    </a:gs>
                    <a:gs pos="70000">
                      <a:srgbClr val="F0CDFF"/>
                    </a:gs>
                    <a:gs pos="100000">
                      <a:srgbClr val="D7B9FF"/>
                    </a:gs>
                  </a:gsLst>
                  <a:lin ang="5400000" scaled="1"/>
                </a:gradFill>
                <a:ln>
                  <a:solidFill>
                    <a:srgbClr val="7030A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44" name="Straight Connector 243">
                  <a:extLst>
                    <a:ext uri="{FF2B5EF4-FFF2-40B4-BE49-F238E27FC236}">
                      <a16:creationId xmlns:a16="http://schemas.microsoft.com/office/drawing/2014/main" id="{84031344-FD6B-04B7-966B-414B1E672CDF}"/>
                    </a:ext>
                  </a:extLst>
                </xdr:cNvPr>
                <xdr:cNvCxnSpPr/>
              </xdr:nvCxnSpPr>
              <xdr:spPr>
                <a:xfrm flipV="1">
                  <a:off x="457200" y="967135"/>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45" name="Rectangle 244">
                  <a:extLst>
                    <a:ext uri="{FF2B5EF4-FFF2-40B4-BE49-F238E27FC236}">
                      <a16:creationId xmlns:a16="http://schemas.microsoft.com/office/drawing/2014/main" id="{43474CE2-207D-6439-92A0-8240ED8DB404}"/>
                    </a:ext>
                  </a:extLst>
                </xdr:cNvPr>
                <xdr:cNvSpPr/>
              </xdr:nvSpPr>
              <xdr:spPr>
                <a:xfrm>
                  <a:off x="1638300" y="0"/>
                  <a:ext cx="457200" cy="1371600"/>
                </a:xfrm>
                <a:prstGeom prst="rect">
                  <a:avLst/>
                </a:prstGeom>
                <a:gradFill>
                  <a:gsLst>
                    <a:gs pos="0">
                      <a:schemeClr val="accent4">
                        <a:lumMod val="20000"/>
                        <a:lumOff val="80000"/>
                      </a:schemeClr>
                    </a:gs>
                    <a:gs pos="39000">
                      <a:schemeClr val="accent4">
                        <a:lumMod val="20000"/>
                        <a:lumOff val="80000"/>
                      </a:schemeClr>
                    </a:gs>
                    <a:gs pos="4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6" name="Rectangle 245">
                  <a:extLst>
                    <a:ext uri="{FF2B5EF4-FFF2-40B4-BE49-F238E27FC236}">
                      <a16:creationId xmlns:a16="http://schemas.microsoft.com/office/drawing/2014/main" id="{6D6149EE-70D8-B6EC-F466-B611A3CA6C61}"/>
                    </a:ext>
                  </a:extLst>
                </xdr:cNvPr>
                <xdr:cNvSpPr/>
              </xdr:nvSpPr>
              <xdr:spPr>
                <a:xfrm>
                  <a:off x="2293620" y="0"/>
                  <a:ext cx="457200" cy="1371600"/>
                </a:xfrm>
                <a:prstGeom prst="rect">
                  <a:avLst/>
                </a:prstGeom>
                <a:gradFill>
                  <a:gsLst>
                    <a:gs pos="0">
                      <a:schemeClr val="accent4">
                        <a:lumMod val="20000"/>
                        <a:lumOff val="80000"/>
                      </a:schemeClr>
                    </a:gs>
                    <a:gs pos="29000">
                      <a:schemeClr val="accent4">
                        <a:lumMod val="20000"/>
                        <a:lumOff val="80000"/>
                      </a:schemeClr>
                    </a:gs>
                    <a:gs pos="30000">
                      <a:srgbClr val="F0CDFF"/>
                    </a:gs>
                    <a:gs pos="100000">
                      <a:srgbClr val="D7B9FF"/>
                    </a:gs>
                  </a:gsLst>
                  <a:lin ang="5400000" scaled="1"/>
                </a:gradFill>
                <a:ln>
                  <a:solidFill>
                    <a:srgbClr val="7030A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47" name="Straight Connector 246">
                  <a:extLst>
                    <a:ext uri="{FF2B5EF4-FFF2-40B4-BE49-F238E27FC236}">
                      <a16:creationId xmlns:a16="http://schemas.microsoft.com/office/drawing/2014/main" id="{8AD1A293-5041-39D7-F389-AF6DE3AC251F}"/>
                    </a:ext>
                  </a:extLst>
                </xdr:cNvPr>
                <xdr:cNvCxnSpPr/>
              </xdr:nvCxnSpPr>
              <xdr:spPr>
                <a:xfrm flipV="1">
                  <a:off x="2095500" y="411288"/>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6" name="TextBox 235">
              <a:extLst>
                <a:ext uri="{FF2B5EF4-FFF2-40B4-BE49-F238E27FC236}">
                  <a16:creationId xmlns:a16="http://schemas.microsoft.com/office/drawing/2014/main" id="{7DC629E3-1D6D-EB82-965A-5E5D0F831935}"/>
                </a:ext>
              </a:extLst>
            </xdr:cNvPr>
            <xdr:cNvSpPr txBox="1"/>
          </xdr:nvSpPr>
          <xdr:spPr>
            <a:xfrm>
              <a:off x="347472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37" name="TextBox 236">
              <a:extLst>
                <a:ext uri="{FF2B5EF4-FFF2-40B4-BE49-F238E27FC236}">
                  <a16:creationId xmlns:a16="http://schemas.microsoft.com/office/drawing/2014/main" id="{226A4073-A541-8390-253B-185BE9BED4FC}"/>
                </a:ext>
              </a:extLst>
            </xdr:cNvPr>
            <xdr:cNvSpPr txBox="1"/>
          </xdr:nvSpPr>
          <xdr:spPr>
            <a:xfrm>
              <a:off x="403860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238" name="TextBox 237">
              <a:extLst>
                <a:ext uri="{FF2B5EF4-FFF2-40B4-BE49-F238E27FC236}">
                  <a16:creationId xmlns:a16="http://schemas.microsoft.com/office/drawing/2014/main" id="{0B37164A-F39F-C9FA-C5FE-3F8453955ACF}"/>
                </a:ext>
              </a:extLst>
            </xdr:cNvPr>
            <xdr:cNvSpPr txBox="1"/>
          </xdr:nvSpPr>
          <xdr:spPr>
            <a:xfrm>
              <a:off x="487680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39" name="TextBox 238">
              <a:extLst>
                <a:ext uri="{FF2B5EF4-FFF2-40B4-BE49-F238E27FC236}">
                  <a16:creationId xmlns:a16="http://schemas.microsoft.com/office/drawing/2014/main" id="{5A8452A3-85EA-32BF-EBB0-B4101D5B06CC}"/>
                </a:ext>
              </a:extLst>
            </xdr:cNvPr>
            <xdr:cNvSpPr txBox="1"/>
          </xdr:nvSpPr>
          <xdr:spPr>
            <a:xfrm>
              <a:off x="544068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grpSp>
    </xdr:grpSp>
    <xdr:clientData/>
  </xdr:twoCellAnchor>
  <xdr:twoCellAnchor>
    <xdr:from>
      <xdr:col>14</xdr:col>
      <xdr:colOff>54972</xdr:colOff>
      <xdr:row>202</xdr:row>
      <xdr:rowOff>94240</xdr:rowOff>
    </xdr:from>
    <xdr:to>
      <xdr:col>26</xdr:col>
      <xdr:colOff>495299</xdr:colOff>
      <xdr:row>222</xdr:row>
      <xdr:rowOff>0</xdr:rowOff>
    </xdr:to>
    <xdr:grpSp>
      <xdr:nvGrpSpPr>
        <xdr:cNvPr id="261" name="SWOT lettering" hidden="1">
          <a:extLst>
            <a:ext uri="{FF2B5EF4-FFF2-40B4-BE49-F238E27FC236}">
              <a16:creationId xmlns:a16="http://schemas.microsoft.com/office/drawing/2014/main" id="{8BF9C024-A68D-42E0-A1BD-5FB7AE185845}"/>
            </a:ext>
          </a:extLst>
        </xdr:cNvPr>
        <xdr:cNvGrpSpPr/>
      </xdr:nvGrpSpPr>
      <xdr:grpSpPr>
        <a:xfrm>
          <a:off x="6455772" y="42950390"/>
          <a:ext cx="6212477" cy="4903210"/>
          <a:chOff x="6242412" y="35123380"/>
          <a:chExt cx="6010547" cy="4493000"/>
        </a:xfrm>
      </xdr:grpSpPr>
      <xdr:sp macro="" textlink="">
        <xdr:nvSpPr>
          <xdr:cNvPr id="262" name="S blue of SWOT">
            <a:extLst>
              <a:ext uri="{FF2B5EF4-FFF2-40B4-BE49-F238E27FC236}">
                <a16:creationId xmlns:a16="http://schemas.microsoft.com/office/drawing/2014/main" id="{48F56A3E-26A5-AA3A-5701-7B57FC9BA2BF}"/>
              </a:ext>
            </a:extLst>
          </xdr:cNvPr>
          <xdr:cNvSpPr/>
        </xdr:nvSpPr>
        <xdr:spPr>
          <a:xfrm>
            <a:off x="6242412" y="3552724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S</a:t>
            </a:r>
          </a:p>
        </xdr:txBody>
      </xdr:sp>
      <xdr:sp macro="" textlink="">
        <xdr:nvSpPr>
          <xdr:cNvPr id="263" name="W blue of SWOT">
            <a:extLst>
              <a:ext uri="{FF2B5EF4-FFF2-40B4-BE49-F238E27FC236}">
                <a16:creationId xmlns:a16="http://schemas.microsoft.com/office/drawing/2014/main" id="{C48FA19B-8CE3-D826-326C-26176863C7C2}"/>
              </a:ext>
            </a:extLst>
          </xdr:cNvPr>
          <xdr:cNvSpPr/>
        </xdr:nvSpPr>
        <xdr:spPr>
          <a:xfrm>
            <a:off x="7286352" y="35527240"/>
            <a:ext cx="1529987" cy="2344160"/>
          </a:xfrm>
          <a:prstGeom prst="rect">
            <a:avLst/>
          </a:prstGeom>
          <a:noFill/>
        </xdr:spPr>
        <xdr:txBody>
          <a:bodyPr wrap="none" lIns="0" tIns="0" rIns="0" bIns="0">
            <a:noAutofit/>
          </a:bodyPr>
          <a:lstStyle/>
          <a:p>
            <a:pPr algn="ctr"/>
            <a:r>
              <a:rPr lang="en-US" sz="16500" b="0" cap="none" spc="-6000" baseline="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264" name="O blue of SWOT">
            <a:extLst>
              <a:ext uri="{FF2B5EF4-FFF2-40B4-BE49-F238E27FC236}">
                <a16:creationId xmlns:a16="http://schemas.microsoft.com/office/drawing/2014/main" id="{7AA05EA0-2B67-3221-70DB-C243ADAE000B}"/>
              </a:ext>
            </a:extLst>
          </xdr:cNvPr>
          <xdr:cNvSpPr/>
        </xdr:nvSpPr>
        <xdr:spPr>
          <a:xfrm>
            <a:off x="627289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O</a:t>
            </a:r>
          </a:p>
        </xdr:txBody>
      </xdr:sp>
      <xdr:sp macro="" textlink="">
        <xdr:nvSpPr>
          <xdr:cNvPr id="265" name="T blue of SWOT">
            <a:extLst>
              <a:ext uri="{FF2B5EF4-FFF2-40B4-BE49-F238E27FC236}">
                <a16:creationId xmlns:a16="http://schemas.microsoft.com/office/drawing/2014/main" id="{298520B6-FCE3-F881-5ACB-468BA63CF233}"/>
              </a:ext>
            </a:extLst>
          </xdr:cNvPr>
          <xdr:cNvSpPr/>
        </xdr:nvSpPr>
        <xdr:spPr>
          <a:xfrm>
            <a:off x="777403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T</a:t>
            </a:r>
          </a:p>
        </xdr:txBody>
      </xdr:sp>
      <xdr:sp macro="" textlink="">
        <xdr:nvSpPr>
          <xdr:cNvPr id="266" name="S red of SWOT">
            <a:extLst>
              <a:ext uri="{FF2B5EF4-FFF2-40B4-BE49-F238E27FC236}">
                <a16:creationId xmlns:a16="http://schemas.microsoft.com/office/drawing/2014/main" id="{630C56CC-D421-8FF8-D25F-47DEF4BCF74F}"/>
              </a:ext>
            </a:extLst>
          </xdr:cNvPr>
          <xdr:cNvSpPr/>
        </xdr:nvSpPr>
        <xdr:spPr>
          <a:xfrm>
            <a:off x="9275172" y="3512338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S</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267" name="W red of SWOT">
            <a:extLst>
              <a:ext uri="{FF2B5EF4-FFF2-40B4-BE49-F238E27FC236}">
                <a16:creationId xmlns:a16="http://schemas.microsoft.com/office/drawing/2014/main" id="{8C91ACD6-FB27-47CA-FB7A-9A993E72F3D9}"/>
              </a:ext>
            </a:extLst>
          </xdr:cNvPr>
          <xdr:cNvSpPr/>
        </xdr:nvSpPr>
        <xdr:spPr>
          <a:xfrm>
            <a:off x="10326732" y="35527240"/>
            <a:ext cx="1529987" cy="2344160"/>
          </a:xfrm>
          <a:prstGeom prst="rect">
            <a:avLst/>
          </a:prstGeom>
          <a:noFill/>
        </xdr:spPr>
        <xdr:txBody>
          <a:bodyPr wrap="none" lIns="0" tIns="0" rIns="0" bIns="0">
            <a:noAutofit/>
          </a:bodyPr>
          <a:lstStyle/>
          <a:p>
            <a:pPr algn="ctr"/>
            <a:r>
              <a:rPr lang="en-US" sz="16500" b="0" cap="none" spc="-6000" baseline="0">
                <a:ln w="0">
                  <a:solidFill>
                    <a:srgbClr val="FF3C3C"/>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268" name="O red of SWOT">
            <a:extLst>
              <a:ext uri="{FF2B5EF4-FFF2-40B4-BE49-F238E27FC236}">
                <a16:creationId xmlns:a16="http://schemas.microsoft.com/office/drawing/2014/main" id="{BF59C8D2-06E6-01B3-AF62-E8CBA18E2AAD}"/>
              </a:ext>
            </a:extLst>
          </xdr:cNvPr>
          <xdr:cNvSpPr/>
        </xdr:nvSpPr>
        <xdr:spPr>
          <a:xfrm>
            <a:off x="92751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O</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269" name="T red of SWOT">
            <a:extLst>
              <a:ext uri="{FF2B5EF4-FFF2-40B4-BE49-F238E27FC236}">
                <a16:creationId xmlns:a16="http://schemas.microsoft.com/office/drawing/2014/main" id="{21CFB685-7A27-CC37-8BD1-6432CBEB6099}"/>
              </a:ext>
            </a:extLst>
          </xdr:cNvPr>
          <xdr:cNvSpPr/>
        </xdr:nvSpPr>
        <xdr:spPr>
          <a:xfrm>
            <a:off x="107229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T</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grpSp>
    <xdr:clientData/>
  </xdr:twoCellAnchor>
  <xdr:twoCellAnchor>
    <xdr:from>
      <xdr:col>0</xdr:col>
      <xdr:colOff>22861</xdr:colOff>
      <xdr:row>204</xdr:row>
      <xdr:rowOff>53341</xdr:rowOff>
    </xdr:from>
    <xdr:to>
      <xdr:col>2</xdr:col>
      <xdr:colOff>457200</xdr:colOff>
      <xdr:row>207</xdr:row>
      <xdr:rowOff>175260</xdr:rowOff>
    </xdr:to>
    <xdr:sp macro="" textlink="">
      <xdr:nvSpPr>
        <xdr:cNvPr id="270" name="You believe whatever serves your needs.">
          <a:extLst>
            <a:ext uri="{FF2B5EF4-FFF2-40B4-BE49-F238E27FC236}">
              <a16:creationId xmlns:a16="http://schemas.microsoft.com/office/drawing/2014/main" id="{A9AF878D-BBB9-4F2D-ADB3-8807FCE2A14C}"/>
            </a:ext>
          </a:extLst>
        </xdr:cNvPr>
        <xdr:cNvSpPr txBox="1">
          <a:spLocks/>
        </xdr:cNvSpPr>
      </xdr:nvSpPr>
      <xdr:spPr>
        <a:xfrm>
          <a:off x="22861" y="43658791"/>
          <a:ext cx="1062989" cy="88391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1" spc="-50">
              <a:solidFill>
                <a:srgbClr val="007332"/>
              </a:solidFill>
              <a:latin typeface="Franklin Gothic Demi" panose="020B0703020102020204" pitchFamily="34" charset="0"/>
              <a:ea typeface="Tahoma" panose="020B0604030504040204" pitchFamily="34" charset="0"/>
              <a:cs typeface="Tahoma" panose="020B0604030504040204" pitchFamily="34" charset="0"/>
            </a:rPr>
            <a:t>I need to focus more on wider relationships, minorities oppressed by historical trauma.</a:t>
          </a:r>
        </a:p>
      </xdr:txBody>
    </xdr:sp>
    <xdr:clientData/>
  </xdr:twoCellAnchor>
  <xdr:twoCellAnchor>
    <xdr:from>
      <xdr:col>1</xdr:col>
      <xdr:colOff>27989</xdr:colOff>
      <xdr:row>200</xdr:row>
      <xdr:rowOff>126617</xdr:rowOff>
    </xdr:from>
    <xdr:to>
      <xdr:col>2</xdr:col>
      <xdr:colOff>327660</xdr:colOff>
      <xdr:row>204</xdr:row>
      <xdr:rowOff>7628</xdr:rowOff>
    </xdr:to>
    <xdr:grpSp>
      <xdr:nvGrpSpPr>
        <xdr:cNvPr id="271" name="Group 270">
          <a:extLst>
            <a:ext uri="{FF2B5EF4-FFF2-40B4-BE49-F238E27FC236}">
              <a16:creationId xmlns:a16="http://schemas.microsoft.com/office/drawing/2014/main" id="{B88ED5BE-38DC-4F7D-8991-6EB1B197F7B3}"/>
            </a:ext>
          </a:extLst>
        </xdr:cNvPr>
        <xdr:cNvGrpSpPr/>
      </xdr:nvGrpSpPr>
      <xdr:grpSpPr>
        <a:xfrm>
          <a:off x="142289" y="42557317"/>
          <a:ext cx="814021" cy="814461"/>
          <a:chOff x="294689" y="26110809"/>
          <a:chExt cx="794971" cy="659752"/>
        </a:xfrm>
        <a:effectLst>
          <a:outerShdw blurRad="50800" dist="38100" dir="2700000" algn="tl" rotWithShape="0">
            <a:prstClr val="black">
              <a:alpha val="40000"/>
            </a:prstClr>
          </a:outerShdw>
        </a:effectLst>
      </xdr:grpSpPr>
      <xdr:sp macro="" textlink="">
        <xdr:nvSpPr>
          <xdr:cNvPr id="272" name="Rectangle: Rounded Corners 271">
            <a:extLst>
              <a:ext uri="{FF2B5EF4-FFF2-40B4-BE49-F238E27FC236}">
                <a16:creationId xmlns:a16="http://schemas.microsoft.com/office/drawing/2014/main" id="{2E349BE8-6031-8D81-AFE6-DE58A95611AB}"/>
              </a:ext>
            </a:extLst>
          </xdr:cNvPr>
          <xdr:cNvSpPr>
            <a:spLocks noChangeAspect="1"/>
          </xdr:cNvSpPr>
        </xdr:nvSpPr>
        <xdr:spPr>
          <a:xfrm>
            <a:off x="353997" y="26193394"/>
            <a:ext cx="685800" cy="552944"/>
          </a:xfrm>
          <a:prstGeom prst="roundRect">
            <a:avLst/>
          </a:prstGeom>
          <a:solidFill>
            <a:srgbClr val="0070C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050"/>
          </a:p>
        </xdr:txBody>
      </xdr:sp>
      <xdr:sp macro="" textlink="">
        <xdr:nvSpPr>
          <xdr:cNvPr id="273" name="Rectangle 272">
            <a:extLst>
              <a:ext uri="{FF2B5EF4-FFF2-40B4-BE49-F238E27FC236}">
                <a16:creationId xmlns:a16="http://schemas.microsoft.com/office/drawing/2014/main" id="{D3557E30-2489-A634-9D61-DC7F964D5397}"/>
              </a:ext>
            </a:extLst>
          </xdr:cNvPr>
          <xdr:cNvSpPr/>
        </xdr:nvSpPr>
        <xdr:spPr>
          <a:xfrm>
            <a:off x="294689" y="26110809"/>
            <a:ext cx="794971" cy="659752"/>
          </a:xfrm>
          <a:prstGeom prst="rect">
            <a:avLst/>
          </a:prstGeom>
          <a:noFill/>
        </xdr:spPr>
        <xdr:txBody>
          <a:bodyPr wrap="square" lIns="91440" tIns="45720" rIns="91440" bIns="4572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4400" b="1" cap="none" spc="50">
                <a:ln w="9525" cmpd="sng">
                  <a:solidFill>
                    <a:srgbClr val="0070C0"/>
                  </a:solidFill>
                  <a:prstDash val="solid"/>
                </a:ln>
                <a:solidFill>
                  <a:srgbClr val="A0E6FF"/>
                </a:solidFill>
                <a:effectLst>
                  <a:glow rad="38100">
                    <a:schemeClr val="accent1">
                      <a:alpha val="40000"/>
                    </a:schemeClr>
                  </a:glow>
                </a:effectLst>
                <a:latin typeface="Arial Black" panose="020B0A04020102020204" pitchFamily="34" charset="0"/>
              </a:rPr>
              <a:t>W</a:t>
            </a:r>
          </a:p>
        </xdr:txBody>
      </xdr:sp>
    </xdr:grpSp>
    <xdr:clientData/>
  </xdr:twoCellAnchor>
  <xdr:twoCellAnchor>
    <xdr:from>
      <xdr:col>11</xdr:col>
      <xdr:colOff>208899</xdr:colOff>
      <xdr:row>200</xdr:row>
      <xdr:rowOff>80899</xdr:rowOff>
    </xdr:from>
    <xdr:to>
      <xdr:col>12</xdr:col>
      <xdr:colOff>472440</xdr:colOff>
      <xdr:row>204</xdr:row>
      <xdr:rowOff>60971</xdr:rowOff>
    </xdr:to>
    <xdr:grpSp>
      <xdr:nvGrpSpPr>
        <xdr:cNvPr id="274" name="Group 273">
          <a:extLst>
            <a:ext uri="{FF2B5EF4-FFF2-40B4-BE49-F238E27FC236}">
              <a16:creationId xmlns:a16="http://schemas.microsoft.com/office/drawing/2014/main" id="{564E25A9-E502-4833-A988-5AA8ADF253E7}"/>
            </a:ext>
          </a:extLst>
        </xdr:cNvPr>
        <xdr:cNvGrpSpPr/>
      </xdr:nvGrpSpPr>
      <xdr:grpSpPr>
        <a:xfrm>
          <a:off x="5466699" y="42511599"/>
          <a:ext cx="777891" cy="913522"/>
          <a:chOff x="5207619" y="25575012"/>
          <a:chExt cx="758841" cy="683449"/>
        </a:xfrm>
      </xdr:grpSpPr>
      <xdr:sp macro="" textlink="">
        <xdr:nvSpPr>
          <xdr:cNvPr id="275" name="Rectangle: Rounded Corners 274">
            <a:extLst>
              <a:ext uri="{FF2B5EF4-FFF2-40B4-BE49-F238E27FC236}">
                <a16:creationId xmlns:a16="http://schemas.microsoft.com/office/drawing/2014/main" id="{2BC8AA3E-11EA-57CA-8B22-43858CD837B2}"/>
              </a:ext>
            </a:extLst>
          </xdr:cNvPr>
          <xdr:cNvSpPr>
            <a:spLocks noChangeAspect="1"/>
          </xdr:cNvSpPr>
        </xdr:nvSpPr>
        <xdr:spPr>
          <a:xfrm>
            <a:off x="5227534" y="25690474"/>
            <a:ext cx="685800" cy="510949"/>
          </a:xfrm>
          <a:prstGeom prst="roundRect">
            <a:avLst/>
          </a:prstGeom>
          <a:solidFill>
            <a:srgbClr val="AF0000"/>
          </a:solidFill>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050"/>
          </a:p>
        </xdr:txBody>
      </xdr:sp>
      <xdr:sp macro="" textlink="">
        <xdr:nvSpPr>
          <xdr:cNvPr id="276" name="Rectangle 275">
            <a:extLst>
              <a:ext uri="{FF2B5EF4-FFF2-40B4-BE49-F238E27FC236}">
                <a16:creationId xmlns:a16="http://schemas.microsoft.com/office/drawing/2014/main" id="{B3D5D9F6-B045-6CEA-50FF-DE588119D9E9}"/>
              </a:ext>
            </a:extLst>
          </xdr:cNvPr>
          <xdr:cNvSpPr/>
        </xdr:nvSpPr>
        <xdr:spPr>
          <a:xfrm>
            <a:off x="5207619" y="25575012"/>
            <a:ext cx="758841" cy="683449"/>
          </a:xfrm>
          <a:prstGeom prst="rect">
            <a:avLst/>
          </a:prstGeom>
          <a:noFill/>
          <a:effectLst>
            <a:outerShdw blurRad="50800" dist="38100" dir="8100000" algn="tr" rotWithShape="0">
              <a:prstClr val="black">
                <a:alpha val="40000"/>
              </a:prstClr>
            </a:outerShdw>
          </a:effectLst>
        </xdr:spPr>
        <xdr:txBody>
          <a:bodyPr wrap="square" lIns="91440" tIns="45720" rIns="91440" bIns="4572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4800" b="1" cap="none" spc="150" baseline="0">
                <a:ln w="9525" cmpd="sng">
                  <a:solidFill>
                    <a:srgbClr val="C00000"/>
                  </a:solidFill>
                  <a:prstDash val="solid"/>
                </a:ln>
                <a:solidFill>
                  <a:srgbClr val="FFDDDD"/>
                </a:solidFill>
                <a:effectLst>
                  <a:glow rad="38100">
                    <a:schemeClr val="accent1">
                      <a:alpha val="40000"/>
                    </a:schemeClr>
                  </a:glow>
                </a:effectLst>
                <a:latin typeface="Arial Black" panose="020B0A04020102020204" pitchFamily="34" charset="0"/>
              </a:rPr>
              <a:t>D</a:t>
            </a:r>
            <a:endParaRPr lang="en-US" sz="4400" b="1" cap="none" spc="150" baseline="0">
              <a:ln w="9525" cmpd="sng">
                <a:solidFill>
                  <a:srgbClr val="C00000"/>
                </a:solidFill>
                <a:prstDash val="solid"/>
              </a:ln>
              <a:solidFill>
                <a:srgbClr val="FFDDDD"/>
              </a:solidFill>
              <a:effectLst>
                <a:glow rad="38100">
                  <a:schemeClr val="accent1">
                    <a:alpha val="40000"/>
                  </a:schemeClr>
                </a:glow>
              </a:effectLst>
              <a:latin typeface="Arial Black" panose="020B0A04020102020204" pitchFamily="34" charset="0"/>
            </a:endParaRPr>
          </a:p>
        </xdr:txBody>
      </xdr:sp>
    </xdr:grpSp>
    <xdr:clientData/>
  </xdr:twoCellAnchor>
  <xdr:oneCellAnchor>
    <xdr:from>
      <xdr:col>15</xdr:col>
      <xdr:colOff>22860</xdr:colOff>
      <xdr:row>658</xdr:row>
      <xdr:rowOff>60960</xdr:rowOff>
    </xdr:from>
    <xdr:ext cx="5943600" cy="3110484"/>
    <xdr:pic>
      <xdr:nvPicPr>
        <xdr:cNvPr id="277" name="Picture 276" hidden="1">
          <a:extLst>
            <a:ext uri="{FF2B5EF4-FFF2-40B4-BE49-F238E27FC236}">
              <a16:creationId xmlns:a16="http://schemas.microsoft.com/office/drawing/2014/main" id="{AF94F148-8DED-4612-B83A-9FC89740838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37960" y="126279910"/>
          <a:ext cx="5943600" cy="3110484"/>
        </a:xfrm>
        <a:prstGeom prst="rect">
          <a:avLst/>
        </a:prstGeom>
      </xdr:spPr>
    </xdr:pic>
    <xdr:clientData/>
  </xdr:oneCellAnchor>
  <xdr:twoCellAnchor>
    <xdr:from>
      <xdr:col>1</xdr:col>
      <xdr:colOff>0</xdr:colOff>
      <xdr:row>89</xdr:row>
      <xdr:rowOff>92287</xdr:rowOff>
    </xdr:from>
    <xdr:to>
      <xdr:col>12</xdr:col>
      <xdr:colOff>472440</xdr:colOff>
      <xdr:row>93</xdr:row>
      <xdr:rowOff>99060</xdr:rowOff>
    </xdr:to>
    <xdr:sp macro="" textlink="">
      <xdr:nvSpPr>
        <xdr:cNvPr id="278" name="TextBox 277">
          <a:extLst>
            <a:ext uri="{FF2B5EF4-FFF2-40B4-BE49-F238E27FC236}">
              <a16:creationId xmlns:a16="http://schemas.microsoft.com/office/drawing/2014/main" id="{FA517814-1C9B-4C1B-9835-626C0132FFD9}"/>
            </a:ext>
          </a:extLst>
        </xdr:cNvPr>
        <xdr:cNvSpPr txBox="1"/>
      </xdr:nvSpPr>
      <xdr:spPr>
        <a:xfrm>
          <a:off x="114300" y="17249987"/>
          <a:ext cx="6130290" cy="1073573"/>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91440" rtlCol="0" anchor="ctr"/>
        <a:lstStyle/>
        <a:p>
          <a:pPr algn="ctr"/>
          <a:r>
            <a:rPr lang="en-US" sz="4600" b="1">
              <a:latin typeface="Verdana" panose="020B0604030504040204" pitchFamily="34" charset="0"/>
              <a:ea typeface="Verdana" panose="020B0604030504040204" pitchFamily="34" charset="0"/>
            </a:rPr>
            <a:t>Harmony Politics</a:t>
          </a:r>
          <a:r>
            <a:rPr lang="en-US" sz="4400" b="1">
              <a:latin typeface="Verdana" panose="020B0604030504040204" pitchFamily="34" charset="0"/>
              <a:ea typeface="Verdana" panose="020B0604030504040204" pitchFamily="34" charset="0"/>
            </a:rPr>
            <a:t> </a:t>
          </a:r>
        </a:p>
        <a:p>
          <a:pPr algn="ctr"/>
          <a:r>
            <a:rPr lang="en-US" sz="1300">
              <a:latin typeface="Verdana" panose="020B0604030504040204" pitchFamily="34" charset="0"/>
              <a:ea typeface="Verdana" panose="020B0604030504040204" pitchFamily="34" charset="0"/>
            </a:rPr>
            <a:t>answers</a:t>
          </a:r>
          <a:r>
            <a:rPr lang="en-US" sz="1300" baseline="0">
              <a:latin typeface="Verdana" panose="020B0604030504040204" pitchFamily="34" charset="0"/>
              <a:ea typeface="Verdana" panose="020B0604030504040204" pitchFamily="34" charset="0"/>
            </a:rPr>
            <a:t> </a:t>
          </a:r>
          <a:r>
            <a:rPr lang="en-US" sz="1300" b="0" i="1" u="none" baseline="0">
              <a:ln w="9525">
                <a:solidFill>
                  <a:schemeClr val="tx1">
                    <a:lumMod val="85000"/>
                    <a:lumOff val="15000"/>
                  </a:schemeClr>
                </a:solidFill>
              </a:ln>
              <a:latin typeface="Verdana" panose="020B0604030504040204" pitchFamily="34" charset="0"/>
              <a:ea typeface="Verdana" panose="020B0604030504040204" pitchFamily="34" charset="0"/>
            </a:rPr>
            <a:t>polarized politics</a:t>
          </a:r>
          <a:r>
            <a:rPr lang="en-US" sz="1300" b="0" i="1" u="none" baseline="0">
              <a:ln w="19050">
                <a:solidFill>
                  <a:schemeClr val="tx1">
                    <a:lumMod val="85000"/>
                    <a:lumOff val="15000"/>
                  </a:schemeClr>
                </a:solidFill>
              </a:ln>
              <a:latin typeface="Verdana" panose="020B0604030504040204" pitchFamily="34" charset="0"/>
              <a:ea typeface="Verdana" panose="020B0604030504040204" pitchFamily="34" charset="0"/>
            </a:rPr>
            <a:t> </a:t>
          </a:r>
          <a:r>
            <a:rPr lang="en-US" sz="1300" baseline="0">
              <a:latin typeface="Verdana" panose="020B0604030504040204" pitchFamily="34" charset="0"/>
              <a:ea typeface="Verdana" panose="020B0604030504040204" pitchFamily="34" charset="0"/>
            </a:rPr>
            <a:t>by addressing the needs behind politics.</a:t>
          </a:r>
          <a:endParaRPr lang="en-US" sz="1300" baseline="0"/>
        </a:p>
      </xdr:txBody>
    </xdr:sp>
    <xdr:clientData/>
  </xdr:twoCellAnchor>
  <xdr:twoCellAnchor>
    <xdr:from>
      <xdr:col>1</xdr:col>
      <xdr:colOff>373380</xdr:colOff>
      <xdr:row>110</xdr:row>
      <xdr:rowOff>198121</xdr:rowOff>
    </xdr:from>
    <xdr:to>
      <xdr:col>11</xdr:col>
      <xdr:colOff>426720</xdr:colOff>
      <xdr:row>112</xdr:row>
      <xdr:rowOff>198121</xdr:rowOff>
    </xdr:to>
    <xdr:sp macro="" textlink="">
      <xdr:nvSpPr>
        <xdr:cNvPr id="279" name="TextBox 278">
          <a:extLst>
            <a:ext uri="{FF2B5EF4-FFF2-40B4-BE49-F238E27FC236}">
              <a16:creationId xmlns:a16="http://schemas.microsoft.com/office/drawing/2014/main" id="{76522822-48DE-4B6D-A42B-22428D84C9F8}"/>
            </a:ext>
          </a:extLst>
        </xdr:cNvPr>
        <xdr:cNvSpPr txBox="1"/>
      </xdr:nvSpPr>
      <xdr:spPr>
        <a:xfrm>
          <a:off x="487680" y="23020021"/>
          <a:ext cx="519684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Verdana" panose="020B0604030504040204" pitchFamily="34" charset="0"/>
              <a:ea typeface="Verdana" panose="020B0604030504040204" pitchFamily="34" charset="0"/>
            </a:rPr>
            <a:t>You can't force anyone's needs with political reasoning</a:t>
          </a:r>
          <a:r>
            <a:rPr lang="en-US" sz="1200" b="0">
              <a:latin typeface="Verdana" panose="020B0604030504040204" pitchFamily="34" charset="0"/>
              <a:ea typeface="Verdana" panose="020B0604030504040204" pitchFamily="34" charset="0"/>
            </a:rPr>
            <a:t>.</a:t>
          </a:r>
          <a:r>
            <a:rPr lang="en-US" sz="1200" b="1">
              <a:latin typeface="Verdana" panose="020B0604030504040204" pitchFamily="34" charset="0"/>
              <a:ea typeface="Verdana" panose="020B0604030504040204" pitchFamily="34" charset="0"/>
            </a:rPr>
            <a:t> Their needs, as yours, force</a:t>
          </a:r>
          <a:r>
            <a:rPr lang="en-US" sz="1200" b="1" baseline="0">
              <a:latin typeface="Verdana" panose="020B0604030504040204" pitchFamily="34" charset="0"/>
              <a:ea typeface="Verdana" panose="020B0604030504040204" pitchFamily="34" charset="0"/>
            </a:rPr>
            <a:t> their own political reasons</a:t>
          </a:r>
          <a:r>
            <a:rPr lang="en-US" sz="1200">
              <a:latin typeface="Verdana" panose="020B0604030504040204" pitchFamily="34" charset="0"/>
              <a:ea typeface="Verdana" panose="020B0604030504040204" pitchFamily="34" charset="0"/>
            </a:rPr>
            <a:t>.</a:t>
          </a:r>
          <a:endParaRPr lang="en-US" sz="1100" baseline="0"/>
        </a:p>
      </xdr:txBody>
    </xdr:sp>
    <xdr:clientData/>
  </xdr:twoCellAnchor>
  <xdr:twoCellAnchor>
    <xdr:from>
      <xdr:col>1</xdr:col>
      <xdr:colOff>20244</xdr:colOff>
      <xdr:row>112</xdr:row>
      <xdr:rowOff>222618</xdr:rowOff>
    </xdr:from>
    <xdr:to>
      <xdr:col>13</xdr:col>
      <xdr:colOff>20244</xdr:colOff>
      <xdr:row>118</xdr:row>
      <xdr:rowOff>167640</xdr:rowOff>
    </xdr:to>
    <xdr:sp macro="" textlink="">
      <xdr:nvSpPr>
        <xdr:cNvPr id="280" name="You believe whatever serves your needs.">
          <a:extLst>
            <a:ext uri="{FF2B5EF4-FFF2-40B4-BE49-F238E27FC236}">
              <a16:creationId xmlns:a16="http://schemas.microsoft.com/office/drawing/2014/main" id="{6583AF81-0746-4C6F-862D-9AABDCAB4AC7}"/>
            </a:ext>
          </a:extLst>
        </xdr:cNvPr>
        <xdr:cNvSpPr txBox="1">
          <a:spLocks/>
        </xdr:cNvSpPr>
      </xdr:nvSpPr>
      <xdr:spPr>
        <a:xfrm>
          <a:off x="134544" y="23552518"/>
          <a:ext cx="6172200" cy="1469022"/>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200"/>
            </a:lnSpc>
            <a:buNone/>
          </a:pPr>
          <a:r>
            <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According to anankelogy, we all share the same </a:t>
          </a:r>
          <a:r>
            <a:rPr lang="en-US" sz="1200" b="0" i="1"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core-needs</a:t>
          </a:r>
          <a:r>
            <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 We experience the same optimal range of body temperature. The same optimal range of water in our system. The same need for love, for acceptance, for belonging. How we get these</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diverges. </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2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Politics can address this divergence. Politics cannot eliminate the needs themselves.</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2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Anankelogy distinguishes between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core-needs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and less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resource-needs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to ease those core-needs, even less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access-needs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to get such resources, and </a:t>
          </a:r>
          <a:r>
            <a:rPr lang="en-US" sz="1200" b="0"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least shared </a:t>
          </a:r>
          <a:r>
            <a:rPr lang="en-US" sz="1200" b="0" i="1"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psychosocial-needs</a:t>
          </a:r>
          <a:r>
            <a:rPr lang="en-US" sz="1200" b="0"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for who is to access such resources to ease core-needs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endPar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22860</xdr:colOff>
      <xdr:row>108</xdr:row>
      <xdr:rowOff>45720</xdr:rowOff>
    </xdr:from>
    <xdr:to>
      <xdr:col>13</xdr:col>
      <xdr:colOff>114300</xdr:colOff>
      <xdr:row>110</xdr:row>
      <xdr:rowOff>182880</xdr:rowOff>
    </xdr:to>
    <xdr:sp macro="" textlink="">
      <xdr:nvSpPr>
        <xdr:cNvPr id="281" name="You believe whatever serves your needs.">
          <a:extLst>
            <a:ext uri="{FF2B5EF4-FFF2-40B4-BE49-F238E27FC236}">
              <a16:creationId xmlns:a16="http://schemas.microsoft.com/office/drawing/2014/main" id="{3609A672-0B3F-4AE1-AF91-15808C6E3EB2}"/>
            </a:ext>
          </a:extLst>
        </xdr:cNvPr>
        <xdr:cNvSpPr txBox="1">
          <a:spLocks/>
        </xdr:cNvSpPr>
      </xdr:nvSpPr>
      <xdr:spPr>
        <a:xfrm>
          <a:off x="137160" y="22359620"/>
          <a:ext cx="6263640" cy="6451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According to anankelogy, there is no good nor bad except for need. Morality is code for need. Good politics for you fits your needs.</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If it threatens the needs of others, then it's bad politics for them. No amount of political debating can change each other's needs.</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93</xdr:row>
      <xdr:rowOff>281941</xdr:rowOff>
    </xdr:from>
    <xdr:to>
      <xdr:col>13</xdr:col>
      <xdr:colOff>15240</xdr:colOff>
      <xdr:row>95</xdr:row>
      <xdr:rowOff>198121</xdr:rowOff>
    </xdr:to>
    <xdr:sp macro="" textlink="">
      <xdr:nvSpPr>
        <xdr:cNvPr id="282" name="TextBox 281">
          <a:extLst>
            <a:ext uri="{FF2B5EF4-FFF2-40B4-BE49-F238E27FC236}">
              <a16:creationId xmlns:a16="http://schemas.microsoft.com/office/drawing/2014/main" id="{27667F15-F1ED-4A5C-8082-684FC7B7A7EF}"/>
            </a:ext>
          </a:extLst>
        </xdr:cNvPr>
        <xdr:cNvSpPr txBox="1"/>
      </xdr:nvSpPr>
      <xdr:spPr>
        <a:xfrm>
          <a:off x="45720" y="18506441"/>
          <a:ext cx="6256020" cy="67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i="1">
              <a:ln>
                <a:solidFill>
                  <a:schemeClr val="tx1"/>
                </a:solidFill>
              </a:ln>
              <a:latin typeface="Tahoma" panose="020B0604030504040204" pitchFamily="34" charset="0"/>
              <a:ea typeface="Tahoma" panose="020B0604030504040204" pitchFamily="34" charset="0"/>
              <a:cs typeface="Tahoma" panose="020B0604030504040204" pitchFamily="34" charset="0"/>
            </a:rPr>
            <a:t>Anankelogy</a:t>
          </a:r>
          <a:r>
            <a:rPr lang="en-US" sz="1200">
              <a:latin typeface="Tahoma" panose="020B0604030504040204" pitchFamily="34" charset="0"/>
              <a:ea typeface="Tahoma" panose="020B0604030504040204" pitchFamily="34" charset="0"/>
              <a:cs typeface="Tahoma" panose="020B0604030504040204" pitchFamily="34" charset="0"/>
            </a:rPr>
            <a:t> (the study of need) shines a fresh light on politics. Until we look through </a:t>
          </a:r>
          <a:r>
            <a:rPr lang="en-US" sz="1200" spc="10" baseline="0">
              <a:latin typeface="Tahoma" panose="020B0604030504040204" pitchFamily="34" charset="0"/>
              <a:ea typeface="Tahoma" panose="020B0604030504040204" pitchFamily="34" charset="0"/>
              <a:cs typeface="Tahoma" panose="020B0604030504040204" pitchFamily="34" charset="0"/>
            </a:rPr>
            <a:t>the lens of how politics exists to serve needs, we miss its most basic point: Politics </a:t>
          </a:r>
          <a:r>
            <a:rPr lang="en-US" sz="1200" spc="-10" baseline="0">
              <a:latin typeface="Tahoma" panose="020B0604030504040204" pitchFamily="34" charset="0"/>
              <a:ea typeface="Tahoma" panose="020B0604030504040204" pitchFamily="34" charset="0"/>
              <a:cs typeface="Tahoma" panose="020B0604030504040204" pitchFamily="34" charset="0"/>
            </a:rPr>
            <a:t>exist to express needs. Apart from needs to express, there is no such thing as politics</a:t>
          </a:r>
          <a:r>
            <a:rPr lang="en-US" sz="1200">
              <a:latin typeface="Tahoma" panose="020B0604030504040204" pitchFamily="34" charset="0"/>
              <a:ea typeface="Tahoma" panose="020B0604030504040204" pitchFamily="34" charset="0"/>
              <a:cs typeface="Tahoma" panose="020B0604030504040204" pitchFamily="34" charset="0"/>
            </a:rPr>
            <a:t>. </a:t>
          </a:r>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38100</xdr:colOff>
      <xdr:row>95</xdr:row>
      <xdr:rowOff>198121</xdr:rowOff>
    </xdr:from>
    <xdr:to>
      <xdr:col>13</xdr:col>
      <xdr:colOff>7620</xdr:colOff>
      <xdr:row>97</xdr:row>
      <xdr:rowOff>160020</xdr:rowOff>
    </xdr:to>
    <xdr:sp macro="" textlink="">
      <xdr:nvSpPr>
        <xdr:cNvPr id="283" name="TextBox 282">
          <a:extLst>
            <a:ext uri="{FF2B5EF4-FFF2-40B4-BE49-F238E27FC236}">
              <a16:creationId xmlns:a16="http://schemas.microsoft.com/office/drawing/2014/main" id="{47E49E6B-E111-4725-B1FC-7A2F9AB93298}"/>
            </a:ext>
          </a:extLst>
        </xdr:cNvPr>
        <xdr:cNvSpPr txBox="1"/>
      </xdr:nvSpPr>
      <xdr:spPr>
        <a:xfrm>
          <a:off x="38100" y="19184621"/>
          <a:ext cx="6256020" cy="507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Anankelogy defines politics as </a:t>
          </a:r>
        </a:p>
      </xdr:txBody>
    </xdr:sp>
    <xdr:clientData/>
  </xdr:twoCellAnchor>
  <xdr:twoCellAnchor>
    <xdr:from>
      <xdr:col>0</xdr:col>
      <xdr:colOff>106680</xdr:colOff>
      <xdr:row>105</xdr:row>
      <xdr:rowOff>76200</xdr:rowOff>
    </xdr:from>
    <xdr:to>
      <xdr:col>12</xdr:col>
      <xdr:colOff>480060</xdr:colOff>
      <xdr:row>107</xdr:row>
      <xdr:rowOff>213360</xdr:rowOff>
    </xdr:to>
    <xdr:sp macro="" textlink="">
      <xdr:nvSpPr>
        <xdr:cNvPr id="284" name="TextBox green: Until you understand...">
          <a:extLst>
            <a:ext uri="{FF2B5EF4-FFF2-40B4-BE49-F238E27FC236}">
              <a16:creationId xmlns:a16="http://schemas.microsoft.com/office/drawing/2014/main" id="{9490B61B-8075-4FF6-9256-4092272AB3B6}"/>
            </a:ext>
          </a:extLst>
        </xdr:cNvPr>
        <xdr:cNvSpPr txBox="1"/>
      </xdr:nvSpPr>
      <xdr:spPr>
        <a:xfrm>
          <a:off x="106680" y="21628100"/>
          <a:ext cx="6145530" cy="645160"/>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ctr"/>
        <a:lstStyle/>
        <a:p>
          <a:pPr algn="ctr"/>
          <a:r>
            <a:rPr lang="en-US" sz="1600" b="1" baseline="0">
              <a:solidFill>
                <a:schemeClr val="tx1">
                  <a:lumMod val="75000"/>
                  <a:lumOff val="25000"/>
                </a:schemeClr>
              </a:solidFill>
              <a:latin typeface="Verdana" panose="020B0604030504040204" pitchFamily="34" charset="0"/>
              <a:ea typeface="Verdana" panose="020B0604030504040204" pitchFamily="34" charset="0"/>
            </a:rPr>
            <a:t>Until we understand our needs behind </a:t>
          </a:r>
          <a:r>
            <a:rPr lang="en-US" sz="1600" b="1" baseline="0">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rPr>
            <a:t>politics</a:t>
          </a:r>
          <a:r>
            <a:rPr lang="en-US" sz="1600" b="1" baseline="0">
              <a:latin typeface="Verdana" panose="020B0604030504040204" pitchFamily="34" charset="0"/>
              <a:ea typeface="Verdana" panose="020B0604030504040204" pitchFamily="34" charset="0"/>
            </a:rPr>
            <a:t>, </a:t>
          </a:r>
          <a:r>
            <a:rPr lang="en-US" sz="1600" b="1" baseline="0">
              <a:solidFill>
                <a:schemeClr val="tx1">
                  <a:lumMod val="75000"/>
                  <a:lumOff val="25000"/>
                </a:schemeClr>
              </a:solidFill>
              <a:latin typeface="Verdana" panose="020B0604030504040204" pitchFamily="34" charset="0"/>
              <a:ea typeface="Verdana" panose="020B0604030504040204" pitchFamily="34" charset="0"/>
            </a:rPr>
            <a:t>we cannot really understand our </a:t>
          </a:r>
          <a:r>
            <a:rPr lang="en-US" sz="1600" b="1" baseline="0">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rPr>
            <a:t>politics</a:t>
          </a:r>
          <a:r>
            <a:rPr lang="en-US" sz="1600" b="1" baseline="0">
              <a:latin typeface="Verdana" panose="020B0604030504040204" pitchFamily="34" charset="0"/>
              <a:ea typeface="Verdana" panose="020B0604030504040204" pitchFamily="34" charset="0"/>
            </a:rPr>
            <a:t>.</a:t>
          </a:r>
          <a:endParaRPr lang="en-US" sz="1600" b="1" baseline="0"/>
        </a:p>
      </xdr:txBody>
    </xdr:sp>
    <xdr:clientData/>
  </xdr:twoCellAnchor>
  <xdr:twoCellAnchor>
    <xdr:from>
      <xdr:col>0</xdr:col>
      <xdr:colOff>0</xdr:colOff>
      <xdr:row>320</xdr:row>
      <xdr:rowOff>68580</xdr:rowOff>
    </xdr:from>
    <xdr:to>
      <xdr:col>13</xdr:col>
      <xdr:colOff>11635</xdr:colOff>
      <xdr:row>368</xdr:row>
      <xdr:rowOff>68580</xdr:rowOff>
    </xdr:to>
    <xdr:grpSp>
      <xdr:nvGrpSpPr>
        <xdr:cNvPr id="285" name="Group 284">
          <a:extLst>
            <a:ext uri="{FF2B5EF4-FFF2-40B4-BE49-F238E27FC236}">
              <a16:creationId xmlns:a16="http://schemas.microsoft.com/office/drawing/2014/main" id="{07CD4D04-A700-4112-8E8E-C8EE75F29A91}"/>
            </a:ext>
          </a:extLst>
        </xdr:cNvPr>
        <xdr:cNvGrpSpPr/>
      </xdr:nvGrpSpPr>
      <xdr:grpSpPr>
        <a:xfrm>
          <a:off x="0" y="67296030"/>
          <a:ext cx="6298135" cy="8420100"/>
          <a:chOff x="0" y="59740800"/>
          <a:chExt cx="6077155" cy="8618220"/>
        </a:xfrm>
      </xdr:grpSpPr>
      <xdr:sp macro="" textlink="">
        <xdr:nvSpPr>
          <xdr:cNvPr id="286" name="You believe whatever serves your needs.">
            <a:extLst>
              <a:ext uri="{FF2B5EF4-FFF2-40B4-BE49-F238E27FC236}">
                <a16:creationId xmlns:a16="http://schemas.microsoft.com/office/drawing/2014/main" id="{BE99E911-D2D5-300A-9007-D13ABF1DCB92}"/>
              </a:ext>
            </a:extLst>
          </xdr:cNvPr>
          <xdr:cNvSpPr txBox="1">
            <a:spLocks/>
          </xdr:cNvSpPr>
        </xdr:nvSpPr>
        <xdr:spPr>
          <a:xfrm>
            <a:off x="381001" y="63771780"/>
            <a:ext cx="5486400" cy="2743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Why this clashing</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set of priorities</a:t>
            </a: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180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87" name="L PO">
            <a:extLst>
              <a:ext uri="{FF2B5EF4-FFF2-40B4-BE49-F238E27FC236}">
                <a16:creationId xmlns:a16="http://schemas.microsoft.com/office/drawing/2014/main" id="{476AE938-5994-DE11-2EDC-CE378615B50A}"/>
              </a:ext>
            </a:extLst>
          </xdr:cNvPr>
          <xdr:cNvSpPr txBox="1">
            <a:spLocks/>
          </xdr:cNvSpPr>
        </xdr:nvSpPr>
        <xdr:spPr>
          <a:xfrm>
            <a:off x="0" y="64853820"/>
            <a:ext cx="2377440" cy="6400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spcBef>
                <a:spcPts val="0"/>
              </a:spcBef>
              <a:buNone/>
            </a:pP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more your </a:t>
            </a:r>
            <a:r>
              <a:rPr lang="en-US" sz="1200" b="1" spc="-40">
                <a:ln>
                  <a:solidFill>
                    <a:srgbClr val="C8FFE1"/>
                  </a:solidFill>
                </a:ln>
                <a:solidFill>
                  <a:srgbClr val="C8FFE1"/>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spc="-40">
                <a:ln>
                  <a:solidFill>
                    <a:schemeClr val="accent6">
                      <a:lumMod val="20000"/>
                      <a:lumOff val="80000"/>
                    </a:schemeClr>
                  </a:solidFill>
                </a:ln>
                <a:solidFill>
                  <a:schemeClr val="accent6">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resolve than your </a:t>
            </a:r>
            <a:r>
              <a:rPr lang="en-US" sz="1200" b="1"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more </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orient to a</a:t>
            </a:r>
            <a:r>
              <a:rPr lang="en-US" sz="1200"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b="1" spc="-40">
                <a:ln>
                  <a:solidFill>
                    <a:srgbClr val="CDF0FF"/>
                  </a:solidFill>
                </a:ln>
                <a:solidFill>
                  <a:srgbClr val="CDF0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WIDE-focus</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spc="9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gravitate politically</a:t>
            </a:r>
            <a:r>
              <a:rPr lang="en-US" sz="1200"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b="1" spc="-40">
                <a:ln>
                  <a:solidFill>
                    <a:srgbClr val="CDF0FF"/>
                  </a:solidFill>
                </a:ln>
                <a:solidFill>
                  <a:srgbClr val="CDF0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leftward</a:t>
            </a:r>
            <a:r>
              <a:rPr lang="en-US" sz="1200" spc="-40">
                <a:ln>
                  <a:solidFill>
                    <a:schemeClr val="accent4">
                      <a:lumMod val="20000"/>
                      <a:lumOff val="80000"/>
                    </a:schemeClr>
                  </a:solidFill>
                </a:ln>
                <a:solidFill>
                  <a:schemeClr val="accent4">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288" name="R PO">
            <a:extLst>
              <a:ext uri="{FF2B5EF4-FFF2-40B4-BE49-F238E27FC236}">
                <a16:creationId xmlns:a16="http://schemas.microsoft.com/office/drawing/2014/main" id="{97571F6B-B0CC-21AA-C27A-E609457CD7DE}"/>
              </a:ext>
            </a:extLst>
          </xdr:cNvPr>
          <xdr:cNvSpPr txBox="1">
            <a:spLocks/>
          </xdr:cNvSpPr>
        </xdr:nvSpPr>
        <xdr:spPr>
          <a:xfrm>
            <a:off x="3699715" y="64854748"/>
            <a:ext cx="2377440" cy="6400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100000"/>
              </a:lnSpc>
              <a:spcBef>
                <a:spcPts val="0"/>
              </a:spcBef>
              <a:buNone/>
            </a:pPr>
            <a:r>
              <a:rPr lang="en-US" sz="1200" spc="-6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more your </a:t>
            </a:r>
            <a:r>
              <a:rPr lang="en-US" sz="1200" b="1" spc="-60">
                <a:ln>
                  <a:solidFill>
                    <a:srgbClr val="F0CDFF"/>
                  </a:solidFill>
                </a:ln>
                <a:solidFill>
                  <a:srgbClr val="F0CDFF"/>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spc="-60">
                <a:ln>
                  <a:solidFill>
                    <a:srgbClr val="F0CDFF"/>
                  </a:solidFill>
                </a:ln>
                <a:solidFill>
                  <a:srgbClr val="F0CDFF"/>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spc="-6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resolve </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than your </a:t>
            </a:r>
            <a:r>
              <a:rPr lang="en-US" sz="1200" b="1" spc="20">
                <a:ln>
                  <a:solidFill>
                    <a:srgbClr val="C8FFE1"/>
                  </a:solidFill>
                </a:ln>
                <a:solidFill>
                  <a:srgbClr val="C8FFE1"/>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more </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 orient to a </a:t>
            </a:r>
            <a:r>
              <a:rPr lang="en-US" sz="1200" b="1" spc="10">
                <a:ln>
                  <a:solidFill>
                    <a:srgbClr val="FF9999"/>
                  </a:solidFill>
                </a:ln>
                <a:solidFill>
                  <a:srgbClr val="FF9999"/>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DEEP-focus</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spc="0" baseline="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gravitate politically </a:t>
            </a:r>
            <a:r>
              <a:rPr lang="en-US" sz="1200" b="1" spc="0" baseline="0">
                <a:ln>
                  <a:solidFill>
                    <a:srgbClr val="FF9999"/>
                  </a:solidFill>
                </a:ln>
                <a:solidFill>
                  <a:srgbClr val="FF9999"/>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rightward</a:t>
            </a:r>
            <a:r>
              <a:rPr lang="en-US" sz="1200" spc="0" baseline="0">
                <a:ln>
                  <a:solidFill>
                    <a:schemeClr val="accent4">
                      <a:lumMod val="20000"/>
                      <a:lumOff val="80000"/>
                    </a:schemeClr>
                  </a:solidFill>
                </a:ln>
                <a:solidFill>
                  <a:schemeClr val="accent4">
                    <a:lumMod val="20000"/>
                    <a:lumOff val="80000"/>
                  </a:schemeClr>
                </a:solidFill>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289" name="Political orientation is the outwrdly...">
            <a:extLst>
              <a:ext uri="{FF2B5EF4-FFF2-40B4-BE49-F238E27FC236}">
                <a16:creationId xmlns:a16="http://schemas.microsoft.com/office/drawing/2014/main" id="{FE23D687-EE3E-F271-5F41-EA312C572FB0}"/>
              </a:ext>
            </a:extLst>
          </xdr:cNvPr>
          <xdr:cNvSpPr txBox="1">
            <a:spLocks/>
          </xdr:cNvSpPr>
        </xdr:nvSpPr>
        <xdr:spPr>
          <a:xfrm>
            <a:off x="352268" y="60062822"/>
            <a:ext cx="5486400" cy="623690"/>
          </a:xfrm>
          <a:prstGeom prst="rect">
            <a:avLst/>
          </a:prstGeom>
          <a:ln w="28575">
            <a:noFill/>
          </a:ln>
          <a:effectLst/>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600"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Your guarded</a:t>
            </a:r>
            <a:r>
              <a:rPr lang="en-US" sz="1600" b="1"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a:t>
            </a:r>
            <a:r>
              <a:rPr lang="en-US" sz="1600" b="1" spc="100">
                <a:solidFill>
                  <a:srgbClr val="FBA9FD"/>
                </a:solidFill>
                <a:effectLst>
                  <a:glow rad="50800">
                    <a:srgbClr val="7030A0"/>
                  </a:glow>
                  <a:outerShdw blurRad="38100" dist="38100" dir="2700000" algn="tl">
                    <a:srgbClr val="000000">
                      <a:alpha val="43137"/>
                    </a:srgbClr>
                  </a:outerShdw>
                </a:effectLst>
                <a:latin typeface="Tahoma" panose="020B0604030504040204" pitchFamily="34" charset="0"/>
                <a:ea typeface="Tahoma" panose="020B0604030504040204" pitchFamily="34" charset="0"/>
                <a:cs typeface="Tahoma" panose="020B0604030504040204" pitchFamily="34" charset="0"/>
              </a:rPr>
              <a:t>political views </a:t>
            </a:r>
            <a:r>
              <a:rPr lang="en-US" sz="1600" i="1"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outwardly</a:t>
            </a:r>
            <a:r>
              <a:rPr lang="en-US" sz="1600"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express </a:t>
            </a:r>
            <a:br>
              <a:rPr lang="en-US" sz="1600" spc="100">
                <a:solidFill>
                  <a:srgbClr val="FBA9FD"/>
                </a:solidFill>
                <a:effectLst>
                  <a:glow rad="381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br>
            <a:r>
              <a:rPr lang="en-US" sz="1600"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your </a:t>
            </a:r>
            <a:r>
              <a:rPr lang="en-US" sz="1600" i="1"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inwardly</a:t>
            </a:r>
            <a:r>
              <a:rPr lang="en-US" sz="1600"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needy </a:t>
            </a:r>
            <a:r>
              <a:rPr lang="en-US" sz="1600" b="1" spc="100">
                <a:ln>
                  <a:solidFill>
                    <a:srgbClr val="B4FFB4"/>
                  </a:solidFill>
                </a:ln>
                <a:solidFill>
                  <a:srgbClr val="B4FFB4"/>
                </a:solidFill>
                <a:effectLst>
                  <a:glow rad="50800">
                    <a:schemeClr val="accent6">
                      <a:lumMod val="50000"/>
                    </a:schemeClr>
                  </a:glow>
                  <a:outerShdw blurRad="12700" dist="50800" dir="2700000" algn="tl">
                    <a:schemeClr val="tx1">
                      <a:alpha val="43000"/>
                    </a:schemeClr>
                  </a:outerShdw>
                </a:effectLst>
                <a:latin typeface="Tahoma" panose="020B0604030504040204" pitchFamily="34" charset="0"/>
                <a:ea typeface="Tahoma" panose="020B0604030504040204" pitchFamily="34" charset="0"/>
                <a:cs typeface="Tahoma" panose="020B0604030504040204" pitchFamily="34" charset="0"/>
              </a:rPr>
              <a:t>psychosocial orientation</a:t>
            </a:r>
            <a:r>
              <a:rPr lang="en-US" sz="1600" spc="-40">
                <a:solidFill>
                  <a:srgbClr val="FBA9FD"/>
                </a:solidFill>
                <a:effectLst>
                  <a:glow rad="762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290" name="Or?">
            <a:extLst>
              <a:ext uri="{FF2B5EF4-FFF2-40B4-BE49-F238E27FC236}">
                <a16:creationId xmlns:a16="http://schemas.microsoft.com/office/drawing/2014/main" id="{DFEDA74A-5859-8022-BB14-D8FF0BDA464C}"/>
              </a:ext>
            </a:extLst>
          </xdr:cNvPr>
          <xdr:cNvSpPr txBox="1">
            <a:spLocks/>
          </xdr:cNvSpPr>
        </xdr:nvSpPr>
        <xdr:spPr>
          <a:xfrm>
            <a:off x="312421" y="59740800"/>
            <a:ext cx="5486400"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E600E6"/>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Now let’s </a:t>
            </a:r>
            <a:r>
              <a:rPr lang="en-US" sz="1500" b="1" spc="-60">
                <a:ln>
                  <a:solidFill>
                    <a:srgbClr val="A564D2"/>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harmonize politics </a:t>
            </a:r>
            <a:r>
              <a:rPr lang="en-US" sz="1500" spc="-40">
                <a:ln>
                  <a:solidFill>
                    <a:srgbClr val="E600E6"/>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to</a:t>
            </a:r>
            <a:r>
              <a:rPr lang="en-US" sz="1500" spc="-40">
                <a:ln>
                  <a:solidFill>
                    <a:srgbClr val="00B050"/>
                  </a:solidFill>
                </a:ln>
                <a:solidFill>
                  <a:srgbClr val="99FF66"/>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500" spc="-40">
                <a:ln>
                  <a:solidFill>
                    <a:srgbClr val="00B050"/>
                  </a:solidFill>
                </a:ln>
                <a:solidFill>
                  <a:srgbClr val="4BFF4B"/>
                </a:solidFill>
                <a:effectLst>
                  <a:glow rad="38100">
                    <a:schemeClr val="accent6">
                      <a:lumMod val="50000"/>
                    </a:scheme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each other’s </a:t>
            </a:r>
            <a:r>
              <a:rPr lang="en-US" sz="1500" b="1">
                <a:ln>
                  <a:solidFill>
                    <a:srgbClr val="00B050"/>
                  </a:solidFill>
                </a:ln>
                <a:solidFill>
                  <a:srgbClr val="4BFF4B"/>
                </a:solidFill>
                <a:effectLst>
                  <a:glow rad="38100">
                    <a:schemeClr val="accent6">
                      <a:lumMod val="50000"/>
                    </a:scheme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inflexible needs</a:t>
            </a:r>
            <a:r>
              <a:rPr lang="en-US" sz="1500" spc="-40">
                <a:ln>
                  <a:solidFill>
                    <a:schemeClr val="tx1"/>
                  </a:solidFill>
                </a:ln>
                <a:solidFill>
                  <a:sysClr val="windowText" lastClr="000000"/>
                </a:solidFill>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291" name="end hate">
            <a:extLst>
              <a:ext uri="{FF2B5EF4-FFF2-40B4-BE49-F238E27FC236}">
                <a16:creationId xmlns:a16="http://schemas.microsoft.com/office/drawing/2014/main" id="{E0E7C400-8B82-CA22-A569-1E1E89B6A60B}"/>
              </a:ext>
            </a:extLst>
          </xdr:cNvPr>
          <xdr:cNvSpPr txBox="1">
            <a:spLocks/>
          </xdr:cNvSpPr>
        </xdr:nvSpPr>
        <xdr:spPr>
          <a:xfrm>
            <a:off x="1089461" y="60804718"/>
            <a:ext cx="4054040" cy="50580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spc="30">
                <a:ln>
                  <a:solidFill>
                    <a:srgbClr val="3C195A"/>
                  </a:solidFill>
                </a:ln>
                <a:solidFill>
                  <a:srgbClr val="732D7F"/>
                </a:solidFill>
                <a:latin typeface="Tahoma" panose="020B0604030504040204" pitchFamily="34" charset="0"/>
                <a:ea typeface="Tahoma" panose="020B0604030504040204" pitchFamily="34" charset="0"/>
                <a:cs typeface="Tahoma" panose="020B0604030504040204" pitchFamily="34" charset="0"/>
              </a:rPr>
              <a:t>Let’s stop hating on each other for what we cannot easily change. </a:t>
            </a:r>
          </a:p>
        </xdr:txBody>
      </xdr:sp>
      <xdr:sp macro="" textlink="">
        <xdr:nvSpPr>
          <xdr:cNvPr id="292" name="You believe whatever serves your needs.">
            <a:extLst>
              <a:ext uri="{FF2B5EF4-FFF2-40B4-BE49-F238E27FC236}">
                <a16:creationId xmlns:a16="http://schemas.microsoft.com/office/drawing/2014/main" id="{22FB7869-3783-8AA7-37DA-7E7E13D87FAB}"/>
              </a:ext>
            </a:extLst>
          </xdr:cNvPr>
          <xdr:cNvSpPr txBox="1">
            <a:spLocks/>
          </xdr:cNvSpPr>
        </xdr:nvSpPr>
        <xdr:spPr>
          <a:xfrm>
            <a:off x="1163222" y="61508640"/>
            <a:ext cx="3919105" cy="73151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400" b="1" spc="-3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Needs come first</a:t>
            </a:r>
            <a:r>
              <a:rPr lang="en-US" sz="1400" b="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You politically believe what serves your needs. And no one </a:t>
            </a:r>
            <a:r>
              <a:rPr lang="en-US" sz="1400" i="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chooses</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their needs. Your different needs </a:t>
            </a:r>
            <a:r>
              <a:rPr lang="en-US" sz="1400" b="1" i="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orient</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you to different views</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rPr>
              <a:t>. </a:t>
            </a:r>
          </a:p>
        </xdr:txBody>
      </xdr:sp>
      <xdr:sp macro="" textlink="">
        <xdr:nvSpPr>
          <xdr:cNvPr id="293" name="You believe whatever serves your needs.">
            <a:extLst>
              <a:ext uri="{FF2B5EF4-FFF2-40B4-BE49-F238E27FC236}">
                <a16:creationId xmlns:a16="http://schemas.microsoft.com/office/drawing/2014/main" id="{25C377D5-28D9-BA21-AEAE-D510C047D47C}"/>
              </a:ext>
            </a:extLst>
          </xdr:cNvPr>
          <xdr:cNvSpPr txBox="1">
            <a:spLocks/>
          </xdr:cNvSpPr>
        </xdr:nvSpPr>
        <xdr:spPr>
          <a:xfrm>
            <a:off x="106680" y="68084700"/>
            <a:ext cx="5943600" cy="2743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Over</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time, your </a:t>
            </a:r>
            <a:r>
              <a:rPr lang="en-US" sz="1800" b="1" spc="0" baseline="0">
                <a:ln>
                  <a:solidFill>
                    <a:srgbClr val="E1FFEB"/>
                  </a:solidFill>
                </a:ln>
                <a:solidFill>
                  <a:srgbClr val="00F587"/>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focus</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crystallizes in an </a:t>
            </a:r>
            <a:r>
              <a:rPr lang="en-US" sz="1800" b="1" spc="0" baseline="0">
                <a:ln>
                  <a:solidFill>
                    <a:schemeClr val="accent6">
                      <a:lumMod val="40000"/>
                      <a:lumOff val="60000"/>
                    </a:schemeClr>
                  </a:solidFill>
                </a:ln>
                <a:solidFill>
                  <a:srgbClr val="CC66FF"/>
                </a:solidFill>
                <a:effectLst>
                  <a:glow rad="25400">
                    <a:srgbClr val="281437"/>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orientation</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a:t>
            </a:r>
            <a:endParaRPr lang="en-US" sz="180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11</xdr:col>
      <xdr:colOff>60960</xdr:colOff>
      <xdr:row>204</xdr:row>
      <xdr:rowOff>53341</xdr:rowOff>
    </xdr:from>
    <xdr:to>
      <xdr:col>13</xdr:col>
      <xdr:colOff>53490</xdr:colOff>
      <xdr:row>207</xdr:row>
      <xdr:rowOff>60960</xdr:rowOff>
    </xdr:to>
    <xdr:sp macro="" textlink="">
      <xdr:nvSpPr>
        <xdr:cNvPr id="294" name="You believe whatever serves your needs.">
          <a:extLst>
            <a:ext uri="{FF2B5EF4-FFF2-40B4-BE49-F238E27FC236}">
              <a16:creationId xmlns:a16="http://schemas.microsoft.com/office/drawing/2014/main" id="{760CE8FA-DBC6-417D-B32A-4E8E6DA393E9}"/>
            </a:ext>
          </a:extLst>
        </xdr:cNvPr>
        <xdr:cNvSpPr txBox="1">
          <a:spLocks/>
        </xdr:cNvSpPr>
      </xdr:nvSpPr>
      <xdr:spPr>
        <a:xfrm>
          <a:off x="5318760" y="43658791"/>
          <a:ext cx="1021230" cy="76961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1" spc="-50">
              <a:solidFill>
                <a:srgbClr val="007332"/>
              </a:solidFill>
              <a:latin typeface="Franklin Gothic Demi" panose="020B0703020102020204" pitchFamily="34" charset="0"/>
              <a:ea typeface="Tahoma" panose="020B0604030504040204" pitchFamily="34" charset="0"/>
              <a:cs typeface="Tahoma" panose="020B0604030504040204" pitchFamily="34" charset="0"/>
            </a:rPr>
            <a:t>I need to focus more on deeper relationships, traditional ways of community and the nation.</a:t>
          </a:r>
        </a:p>
      </xdr:txBody>
    </xdr:sp>
    <xdr:clientData/>
  </xdr:twoCellAnchor>
  <xdr:twoCellAnchor>
    <xdr:from>
      <xdr:col>1</xdr:col>
      <xdr:colOff>0</xdr:colOff>
      <xdr:row>290</xdr:row>
      <xdr:rowOff>91508</xdr:rowOff>
    </xdr:from>
    <xdr:to>
      <xdr:col>12</xdr:col>
      <xdr:colOff>443706</xdr:colOff>
      <xdr:row>316</xdr:row>
      <xdr:rowOff>91440</xdr:rowOff>
    </xdr:to>
    <xdr:grpSp>
      <xdr:nvGrpSpPr>
        <xdr:cNvPr id="295" name="Group 294">
          <a:extLst>
            <a:ext uri="{FF2B5EF4-FFF2-40B4-BE49-F238E27FC236}">
              <a16:creationId xmlns:a16="http://schemas.microsoft.com/office/drawing/2014/main" id="{A13B43F2-2262-47DD-B762-788A0B6C9E3C}"/>
            </a:ext>
          </a:extLst>
        </xdr:cNvPr>
        <xdr:cNvGrpSpPr/>
      </xdr:nvGrpSpPr>
      <xdr:grpSpPr>
        <a:xfrm>
          <a:off x="114300" y="61870658"/>
          <a:ext cx="6101556" cy="4292532"/>
          <a:chOff x="99060" y="46093448"/>
          <a:chExt cx="5899957" cy="4556692"/>
        </a:xfrm>
      </xdr:grpSpPr>
      <xdr:sp macro="" textlink="">
        <xdr:nvSpPr>
          <xdr:cNvPr id="296" name="Government serves best when it serves least.">
            <a:extLst>
              <a:ext uri="{FF2B5EF4-FFF2-40B4-BE49-F238E27FC236}">
                <a16:creationId xmlns:a16="http://schemas.microsoft.com/office/drawing/2014/main" id="{DA0B9D3D-901A-07B3-CF3B-9D7458EF5855}"/>
              </a:ext>
            </a:extLst>
          </xdr:cNvPr>
          <xdr:cNvSpPr txBox="1">
            <a:spLocks/>
          </xdr:cNvSpPr>
        </xdr:nvSpPr>
        <xdr:spPr>
          <a:xfrm>
            <a:off x="3238500" y="46101000"/>
            <a:ext cx="2743200" cy="5486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3000" b="1">
                <a:solidFill>
                  <a:srgbClr val="FF3C3C"/>
                </a:solidFill>
                <a:effectLst>
                  <a:outerShdw blurRad="50800" dist="38100" dir="5400000" algn="t" rotWithShape="0">
                    <a:srgbClr val="C00000">
                      <a:alpha val="40000"/>
                    </a:srgbClr>
                  </a:outerShdw>
                </a:effectLst>
                <a:latin typeface="Franklin Gothic Demi" panose="020B0703020102020204" pitchFamily="34" charset="0"/>
                <a:ea typeface="Tahoma" panose="020B0604030504040204" pitchFamily="34" charset="0"/>
                <a:cs typeface="Tahoma" panose="020B0604030504040204" pitchFamily="34" charset="0"/>
              </a:rPr>
              <a:t>If DEEP focused</a:t>
            </a:r>
          </a:p>
        </xdr:txBody>
      </xdr:sp>
      <xdr:sp macro="" textlink="">
        <xdr:nvSpPr>
          <xdr:cNvPr id="297" name="Government exists as a force for good.">
            <a:extLst>
              <a:ext uri="{FF2B5EF4-FFF2-40B4-BE49-F238E27FC236}">
                <a16:creationId xmlns:a16="http://schemas.microsoft.com/office/drawing/2014/main" id="{72FEFB80-FDDB-ACDA-D971-DFF2F2E230EB}"/>
              </a:ext>
            </a:extLst>
          </xdr:cNvPr>
          <xdr:cNvSpPr txBox="1">
            <a:spLocks/>
          </xdr:cNvSpPr>
        </xdr:nvSpPr>
        <xdr:spPr>
          <a:xfrm>
            <a:off x="99060" y="46093448"/>
            <a:ext cx="2743200" cy="5486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3000" b="1" spc="-50">
                <a:solidFill>
                  <a:srgbClr val="00B0F0"/>
                </a:solidFill>
                <a:effectLst>
                  <a:outerShdw blurRad="50800" dist="38100" dir="5400000" algn="t" rotWithShape="0">
                    <a:srgbClr val="0070C0">
                      <a:alpha val="40000"/>
                    </a:srgbClr>
                  </a:outerShdw>
                </a:effectLst>
                <a:latin typeface="Franklin Gothic Demi" panose="020B0703020102020204" pitchFamily="34" charset="0"/>
                <a:ea typeface="Tahoma" panose="020B0604030504040204" pitchFamily="34" charset="0"/>
                <a:cs typeface="Tahoma" panose="020B0604030504040204" pitchFamily="34" charset="0"/>
              </a:rPr>
              <a:t>If WIDE focused</a:t>
            </a:r>
          </a:p>
        </xdr:txBody>
      </xdr:sp>
      <xdr:sp macro="" textlink="">
        <xdr:nvSpPr>
          <xdr:cNvPr id="298" name="Or?">
            <a:extLst>
              <a:ext uri="{FF2B5EF4-FFF2-40B4-BE49-F238E27FC236}">
                <a16:creationId xmlns:a16="http://schemas.microsoft.com/office/drawing/2014/main" id="{DA09D424-FD69-5FAC-68DC-72669D0F9EA6}"/>
              </a:ext>
            </a:extLst>
          </xdr:cNvPr>
          <xdr:cNvSpPr txBox="1">
            <a:spLocks/>
          </xdr:cNvSpPr>
        </xdr:nvSpPr>
        <xdr:spPr>
          <a:xfrm>
            <a:off x="129540" y="47579280"/>
            <a:ext cx="2743200" cy="1143000"/>
          </a:xfrm>
          <a:prstGeom prst="rect">
            <a:avLst/>
          </a:prstGeom>
          <a:solidFill>
            <a:schemeClr val="accent5">
              <a:lumMod val="20000"/>
              <a:lumOff val="80000"/>
            </a:schemeClr>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On</a:t>
            </a:r>
            <a:r>
              <a:rPr lang="en-US" sz="15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the political Left, you see </a:t>
            </a:r>
            <a:r>
              <a:rPr lang="en-US" sz="2000" b="1" spc="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WIDE</a:t>
            </a:r>
            <a:r>
              <a:rPr lang="en-US" sz="2000" spc="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inclusiveness</a:t>
            </a:r>
          </a:p>
          <a:p>
            <a:pPr marL="0" indent="0" algn="ctr">
              <a:buNone/>
            </a:pPr>
            <a:r>
              <a:rPr lang="en-US" sz="15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for those who uniqueness left them historically out in the cold.</a:t>
            </a:r>
            <a:endParaRPr lang="en-US" sz="15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99" name="Or?">
            <a:extLst>
              <a:ext uri="{FF2B5EF4-FFF2-40B4-BE49-F238E27FC236}">
                <a16:creationId xmlns:a16="http://schemas.microsoft.com/office/drawing/2014/main" id="{553CA968-D89B-0186-1CDD-0EAA22F196D0}"/>
              </a:ext>
            </a:extLst>
          </xdr:cNvPr>
          <xdr:cNvSpPr txBox="1">
            <a:spLocks/>
          </xdr:cNvSpPr>
        </xdr:nvSpPr>
        <xdr:spPr>
          <a:xfrm>
            <a:off x="3223260" y="47586900"/>
            <a:ext cx="2743200" cy="1143000"/>
          </a:xfrm>
          <a:prstGeom prst="rect">
            <a:avLst/>
          </a:prstGeom>
          <a:solidFill>
            <a:srgbClr val="FFCCCC"/>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On</a:t>
            </a:r>
            <a:r>
              <a:rPr lang="en-US" sz="1500" spc="-4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the political Right, you see </a:t>
            </a:r>
            <a:r>
              <a:rPr lang="en-US" sz="2000" b="1" spc="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DEEP</a:t>
            </a:r>
            <a:r>
              <a:rPr lang="en-US" sz="2000" spc="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cohesiveness</a:t>
            </a:r>
          </a:p>
          <a:p>
            <a:pPr marL="0" indent="0" algn="ctr">
              <a:buNone/>
            </a:pPr>
            <a:r>
              <a:rPr lang="en-US" sz="1500" spc="-5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for those with a satisfying tradi-tional relationship with each other.</a:t>
            </a:r>
            <a:endParaRPr lang="en-US" sz="1500" spc="-5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00" name="Or?">
            <a:extLst>
              <a:ext uri="{FF2B5EF4-FFF2-40B4-BE49-F238E27FC236}">
                <a16:creationId xmlns:a16="http://schemas.microsoft.com/office/drawing/2014/main" id="{86D7E356-566F-6903-AF6F-E5E40BCA32CB}"/>
              </a:ext>
            </a:extLst>
          </xdr:cNvPr>
          <xdr:cNvSpPr txBox="1">
            <a:spLocks/>
          </xdr:cNvSpPr>
        </xdr:nvSpPr>
        <xdr:spPr>
          <a:xfrm>
            <a:off x="3215640" y="49141380"/>
            <a:ext cx="2743200" cy="335280"/>
          </a:xfrm>
          <a:prstGeom prst="rect">
            <a:avLst/>
          </a:prstGeom>
          <a:solidFill>
            <a:schemeClr val="accent5">
              <a:lumMod val="20000"/>
              <a:lumOff val="80000"/>
            </a:schemeClr>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00B050"/>
                  </a:solidFill>
                </a:ln>
                <a:solidFill>
                  <a:srgbClr val="00B05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400" i="1"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than</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spc="-40">
                <a:ln>
                  <a:solidFill>
                    <a:srgbClr val="A05FCD"/>
                  </a:solidFill>
                </a:ln>
                <a:solidFill>
                  <a:srgbClr val="A05FCD"/>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spc="-4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01" name="Or?">
            <a:extLst>
              <a:ext uri="{FF2B5EF4-FFF2-40B4-BE49-F238E27FC236}">
                <a16:creationId xmlns:a16="http://schemas.microsoft.com/office/drawing/2014/main" id="{9723AE47-8C36-95CE-DDBF-7F8E3EF91866}"/>
              </a:ext>
            </a:extLst>
          </xdr:cNvPr>
          <xdr:cNvSpPr txBox="1">
            <a:spLocks/>
          </xdr:cNvSpPr>
        </xdr:nvSpPr>
        <xdr:spPr>
          <a:xfrm>
            <a:off x="129540" y="49133760"/>
            <a:ext cx="2743200" cy="335280"/>
          </a:xfrm>
          <a:prstGeom prst="rect">
            <a:avLst/>
          </a:prstGeom>
          <a:solidFill>
            <a:srgbClr val="FFCCCC"/>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A05FCD"/>
                  </a:solidFill>
                </a:ln>
                <a:solidFill>
                  <a:srgbClr val="A05FCD"/>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4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400" i="1"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than</a:t>
            </a:r>
            <a:r>
              <a:rPr lang="en-US" sz="1400" i="1"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spc="-40" baseline="0">
                <a:ln>
                  <a:solidFill>
                    <a:srgbClr val="00B050"/>
                  </a:solidFill>
                </a:ln>
                <a:solidFill>
                  <a:srgbClr val="00B05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5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500" spc="-40">
              <a:ln>
                <a:solidFill>
                  <a:srgbClr val="FF0000"/>
                </a:solidFill>
              </a:ln>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02" name="Or?">
            <a:extLst>
              <a:ext uri="{FF2B5EF4-FFF2-40B4-BE49-F238E27FC236}">
                <a16:creationId xmlns:a16="http://schemas.microsoft.com/office/drawing/2014/main" id="{087937F7-0332-009E-D26C-8FACAEE6E4D2}"/>
              </a:ext>
            </a:extLst>
          </xdr:cNvPr>
          <xdr:cNvSpPr txBox="1">
            <a:spLocks/>
          </xdr:cNvSpPr>
        </xdr:nvSpPr>
        <xdr:spPr>
          <a:xfrm>
            <a:off x="160018" y="48768000"/>
            <a:ext cx="5779708"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6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You experience</a:t>
            </a:r>
            <a:r>
              <a:rPr lang="en-US" sz="1400"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your </a:t>
            </a:r>
            <a:r>
              <a:rPr lang="en-US" sz="1400" b="1"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psychosocial needs</a:t>
            </a:r>
            <a:r>
              <a:rPr lang="en-US" sz="1400" b="0"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quite differently from one another.</a:t>
            </a:r>
            <a:endParaRPr lang="en-US" sz="1400" spc="-6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03" name="Or?">
            <a:extLst>
              <a:ext uri="{FF2B5EF4-FFF2-40B4-BE49-F238E27FC236}">
                <a16:creationId xmlns:a16="http://schemas.microsoft.com/office/drawing/2014/main" id="{4038C4FD-AA90-34FF-E197-7A28EFE427E9}"/>
              </a:ext>
            </a:extLst>
          </xdr:cNvPr>
          <xdr:cNvSpPr txBox="1">
            <a:spLocks/>
          </xdr:cNvSpPr>
        </xdr:nvSpPr>
        <xdr:spPr>
          <a:xfrm>
            <a:off x="190500" y="49545240"/>
            <a:ext cx="5745480" cy="11049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600" b="1" spc="-4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And that's what forms the basis for political differences.</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Not rationally chosen differences. But stubborn needs. </a:t>
            </a:r>
            <a:r>
              <a:rPr lang="en-US" sz="1600" b="1" spc="-7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Your needs exist first, then prioritize you if left unresolved</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Political reasoning emerges </a:t>
            </a:r>
            <a:r>
              <a:rPr lang="en-US" sz="1600" b="1" i="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afterwards</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for their relief.</a:t>
            </a:r>
            <a:endParaRPr lang="en-US" sz="1600" b="1" spc="-40">
              <a:ln>
                <a:solidFill>
                  <a:srgbClr val="FFD9FF"/>
                </a:solidFill>
              </a:ln>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grpSp>
        <xdr:nvGrpSpPr>
          <xdr:cNvPr id="304" name="Group 303">
            <a:extLst>
              <a:ext uri="{FF2B5EF4-FFF2-40B4-BE49-F238E27FC236}">
                <a16:creationId xmlns:a16="http://schemas.microsoft.com/office/drawing/2014/main" id="{F8020EF2-E512-659A-C665-86E765954E76}"/>
              </a:ext>
            </a:extLst>
          </xdr:cNvPr>
          <xdr:cNvGrpSpPr/>
        </xdr:nvGrpSpPr>
        <xdr:grpSpPr>
          <a:xfrm>
            <a:off x="129540" y="46649640"/>
            <a:ext cx="5869477" cy="906780"/>
            <a:chOff x="220980" y="38336220"/>
            <a:chExt cx="5869477" cy="906780"/>
          </a:xfrm>
        </xdr:grpSpPr>
        <xdr:sp macro="" textlink="">
          <xdr:nvSpPr>
            <xdr:cNvPr id="306" name="You believe whatever serves your needs.">
              <a:extLst>
                <a:ext uri="{FF2B5EF4-FFF2-40B4-BE49-F238E27FC236}">
                  <a16:creationId xmlns:a16="http://schemas.microsoft.com/office/drawing/2014/main" id="{DC8D4AA0-284A-14C0-286C-CA158D26814E}"/>
                </a:ext>
              </a:extLst>
            </xdr:cNvPr>
            <xdr:cNvSpPr txBox="1">
              <a:spLocks/>
            </xdr:cNvSpPr>
          </xdr:nvSpPr>
          <xdr:spPr>
            <a:xfrm>
              <a:off x="1379221" y="38732461"/>
              <a:ext cx="1280159" cy="510539"/>
            </a:xfrm>
            <a:prstGeom prst="rect">
              <a:avLst/>
            </a:prstGeom>
            <a:gradFill flip="none" rotWithShape="1">
              <a:gsLst>
                <a:gs pos="75000">
                  <a:srgbClr val="F0CDFF"/>
                </a:gs>
                <a:gs pos="0">
                  <a:schemeClr val="accent5">
                    <a:lumMod val="20000"/>
                    <a:lumOff val="80000"/>
                  </a:schemeClr>
                </a:gs>
              </a:gsLst>
              <a:lin ang="0" scaled="1"/>
              <a:tileRect/>
            </a:gra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07" name="You believe whatever serves your needs.">
              <a:extLst>
                <a:ext uri="{FF2B5EF4-FFF2-40B4-BE49-F238E27FC236}">
                  <a16:creationId xmlns:a16="http://schemas.microsoft.com/office/drawing/2014/main" id="{BB299FF4-B1CE-35AD-A9F3-46B63AF2874F}"/>
                </a:ext>
              </a:extLst>
            </xdr:cNvPr>
            <xdr:cNvSpPr txBox="1">
              <a:spLocks/>
            </xdr:cNvSpPr>
          </xdr:nvSpPr>
          <xdr:spPr>
            <a:xfrm>
              <a:off x="3566161" y="38732461"/>
              <a:ext cx="1280159" cy="510539"/>
            </a:xfrm>
            <a:prstGeom prst="rect">
              <a:avLst/>
            </a:prstGeom>
            <a:gradFill flip="none" rotWithShape="1">
              <a:gsLst>
                <a:gs pos="25000">
                  <a:srgbClr val="F0CDFF"/>
                </a:gs>
                <a:gs pos="100000">
                  <a:srgbClr val="FFCCCC"/>
                </a:gs>
              </a:gsLst>
              <a:lin ang="0" scaled="1"/>
              <a:tileRect/>
            </a:gra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08" name="You believe whatever serves your needs.">
              <a:extLst>
                <a:ext uri="{FF2B5EF4-FFF2-40B4-BE49-F238E27FC236}">
                  <a16:creationId xmlns:a16="http://schemas.microsoft.com/office/drawing/2014/main" id="{0FF4A431-C932-70B0-6B07-D64A5171B04B}"/>
                </a:ext>
              </a:extLst>
            </xdr:cNvPr>
            <xdr:cNvSpPr txBox="1">
              <a:spLocks/>
            </xdr:cNvSpPr>
          </xdr:nvSpPr>
          <xdr:spPr>
            <a:xfrm>
              <a:off x="220981" y="38732461"/>
              <a:ext cx="1305096" cy="510539"/>
            </a:xfrm>
            <a:prstGeom prst="rect">
              <a:avLst/>
            </a:prstGeom>
            <a:solidFill>
              <a:schemeClr val="accent5">
                <a:lumMod val="20000"/>
                <a:lumOff val="80000"/>
              </a:schemeClr>
            </a:soli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You</a:t>
              </a:r>
              <a:r>
                <a:rPr lang="en-US" sz="1100" b="0" spc="-50" baseline="0">
                  <a:solidFill>
                    <a:srgbClr val="0070C0"/>
                  </a:solidFill>
                  <a:latin typeface="Arial" panose="020B0604020202020204" pitchFamily="34" charset="0"/>
                  <a:ea typeface="Tahoma" panose="020B0604030504040204" pitchFamily="34" charset="0"/>
                  <a:cs typeface="Arial" panose="020B0604020202020204" pitchFamily="34" charset="0"/>
                </a:rPr>
                <a:t> s</a:t>
              </a: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eek</a:t>
              </a:r>
              <a:r>
                <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rPr>
                <a:t> inclusion</a:t>
              </a: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0070C0"/>
                  </a:solidFill>
                  <a:latin typeface="Arial" panose="020B0604020202020204" pitchFamily="34" charset="0"/>
                  <a:ea typeface="Tahoma" panose="020B0604030504040204" pitchFamily="34" charset="0"/>
                  <a:cs typeface="Arial" panose="020B0604020202020204" pitchFamily="34" charset="0"/>
                </a:rPr>
                <a:t> to ease less resolved social needs</a:t>
              </a: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09" name="You believe whatever serves your needs.">
              <a:extLst>
                <a:ext uri="{FF2B5EF4-FFF2-40B4-BE49-F238E27FC236}">
                  <a16:creationId xmlns:a16="http://schemas.microsoft.com/office/drawing/2014/main" id="{48587340-2E85-4E30-60F6-5988469EB180}"/>
                </a:ext>
              </a:extLst>
            </xdr:cNvPr>
            <xdr:cNvSpPr txBox="1">
              <a:spLocks/>
            </xdr:cNvSpPr>
          </xdr:nvSpPr>
          <xdr:spPr>
            <a:xfrm>
              <a:off x="4785361" y="38732461"/>
              <a:ext cx="1305096" cy="510539"/>
            </a:xfrm>
            <a:prstGeom prst="rect">
              <a:avLst/>
            </a:prstGeom>
            <a:solidFill>
              <a:srgbClr val="FFCCCC"/>
            </a:solidFill>
          </xdr:spPr>
          <xdr:txBody>
            <a:bodyPr vert="horz" wrap="square" lIns="0" tIns="45720" rIns="9144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You</a:t>
              </a:r>
              <a:r>
                <a:rPr lang="en-US" sz="1100" b="0" spc="-50" baseline="0">
                  <a:solidFill>
                    <a:srgbClr val="C00000"/>
                  </a:solidFill>
                  <a:latin typeface="Arial" panose="020B0604020202020204" pitchFamily="34" charset="0"/>
                  <a:ea typeface="Tahoma" panose="020B0604030504040204" pitchFamily="34" charset="0"/>
                  <a:cs typeface="Arial" panose="020B0604020202020204" pitchFamily="34" charset="0"/>
                </a:rPr>
                <a:t> s</a:t>
              </a: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eek</a:t>
              </a:r>
              <a:r>
                <a:rPr lang="en-US" sz="1100" b="1" spc="-50">
                  <a:solidFill>
                    <a:srgbClr val="C00000"/>
                  </a:solidFill>
                  <a:latin typeface="Arial" panose="020B0604020202020204" pitchFamily="34" charset="0"/>
                  <a:ea typeface="Tahoma" panose="020B0604030504040204" pitchFamily="34" charset="0"/>
                  <a:cs typeface="Arial" panose="020B0604020202020204" pitchFamily="34" charset="0"/>
                </a:rPr>
                <a:t> freedom</a:t>
              </a: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C00000"/>
                  </a:solidFill>
                  <a:latin typeface="Arial" panose="020B0604020202020204" pitchFamily="34" charset="0"/>
                  <a:ea typeface="Tahoma" panose="020B0604030504040204" pitchFamily="34" charset="0"/>
                  <a:cs typeface="Arial" panose="020B0604020202020204" pitchFamily="34" charset="0"/>
                </a:rPr>
                <a:t> to ease less resolved personal needs</a:t>
              </a:r>
              <a:endParaRPr lang="en-US" sz="1100" b="1" spc="-50">
                <a:solidFill>
                  <a:srgbClr val="C0000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10" name="You believe whatever serves your needs.">
              <a:extLst>
                <a:ext uri="{FF2B5EF4-FFF2-40B4-BE49-F238E27FC236}">
                  <a16:creationId xmlns:a16="http://schemas.microsoft.com/office/drawing/2014/main" id="{F11485A9-9ED6-3A37-4531-C6A3C1A868DD}"/>
                </a:ext>
              </a:extLst>
            </xdr:cNvPr>
            <xdr:cNvSpPr txBox="1">
              <a:spLocks/>
            </xdr:cNvSpPr>
          </xdr:nvSpPr>
          <xdr:spPr>
            <a:xfrm>
              <a:off x="2506981" y="38724841"/>
              <a:ext cx="1280159" cy="510539"/>
            </a:xfrm>
            <a:prstGeom prst="rect">
              <a:avLst/>
            </a:prstGeom>
            <a:solidFill>
              <a:srgbClr val="F0CDFF"/>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0" spc="-50">
                  <a:solidFill>
                    <a:srgbClr val="4B1E64"/>
                  </a:solidFill>
                  <a:latin typeface="Arial" panose="020B0604020202020204" pitchFamily="34" charset="0"/>
                  <a:ea typeface="Tahoma" panose="020B0604030504040204" pitchFamily="34" charset="0"/>
                  <a:cs typeface="Arial" panose="020B0604020202020204" pitchFamily="34" charset="0"/>
                </a:rPr>
                <a:t>You may seek</a:t>
              </a:r>
              <a:r>
                <a:rPr lang="en-US" sz="1100" b="1" spc="-50">
                  <a:solidFill>
                    <a:srgbClr val="4B1E64"/>
                  </a:solidFill>
                  <a:latin typeface="Arial" panose="020B0604020202020204" pitchFamily="34" charset="0"/>
                  <a:ea typeface="Tahoma" panose="020B0604030504040204" pitchFamily="34" charset="0"/>
                  <a:cs typeface="Arial" panose="020B0604020202020204" pitchFamily="34" charset="0"/>
                </a:rPr>
                <a:t> both</a:t>
              </a:r>
              <a:r>
                <a:rPr lang="en-US" sz="1100" b="0" spc="-50">
                  <a:solidFill>
                    <a:srgbClr val="4B1E64"/>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4B1E64"/>
                  </a:solidFill>
                  <a:latin typeface="Arial" panose="020B0604020202020204" pitchFamily="34" charset="0"/>
                  <a:ea typeface="Tahoma" panose="020B0604030504040204" pitchFamily="34" charset="0"/>
                  <a:cs typeface="Arial" panose="020B0604020202020204" pitchFamily="34" charset="0"/>
                </a:rPr>
                <a:t> </a:t>
              </a:r>
            </a:p>
            <a:p>
              <a:pPr marL="0" indent="0" algn="ctr">
                <a:lnSpc>
                  <a:spcPct val="80000"/>
                </a:lnSpc>
                <a:buNone/>
              </a:pPr>
              <a:r>
                <a:rPr lang="en-US" sz="1100" b="0" spc="-50" baseline="0">
                  <a:solidFill>
                    <a:srgbClr val="4B1E64"/>
                  </a:solidFill>
                  <a:latin typeface="Arial" panose="020B0604020202020204" pitchFamily="34" charset="0"/>
                  <a:ea typeface="Tahoma" panose="020B0604030504040204" pitchFamily="34" charset="0"/>
                  <a:cs typeface="Arial" panose="020B0604020202020204" pitchFamily="34" charset="0"/>
                </a:rPr>
                <a:t>personal &amp; social needs equally</a:t>
              </a:r>
              <a:endParaRPr lang="en-US" sz="1100" b="1" spc="-50">
                <a:solidFill>
                  <a:srgbClr val="4B1E64"/>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11" name="You believe whatever serves your needs.">
              <a:extLst>
                <a:ext uri="{FF2B5EF4-FFF2-40B4-BE49-F238E27FC236}">
                  <a16:creationId xmlns:a16="http://schemas.microsoft.com/office/drawing/2014/main" id="{6CFFC0DE-3EF3-2D40-13DE-BC53711E7C19}"/>
                </a:ext>
              </a:extLst>
            </xdr:cNvPr>
            <xdr:cNvSpPr txBox="1">
              <a:spLocks/>
            </xdr:cNvSpPr>
          </xdr:nvSpPr>
          <xdr:spPr>
            <a:xfrm>
              <a:off x="220980" y="38336220"/>
              <a:ext cx="2743200" cy="365760"/>
            </a:xfrm>
            <a:prstGeom prst="rect">
              <a:avLst/>
            </a:prstGeom>
            <a:solidFill>
              <a:srgbClr val="002060"/>
            </a:solidFill>
          </xdr:spPr>
          <xdr:txBody>
            <a:bodyPr vert="horz" wrap="square" lIns="45720" tIns="45720" rIns="4572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200" b="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you</a:t>
              </a:r>
              <a:r>
                <a:rPr lang="en-US" sz="1200" b="0"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a:t>
              </a:r>
              <a:r>
                <a:rPr lang="en-US" sz="1200" b="1"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f</a:t>
              </a:r>
              <a:r>
                <a:rPr lang="en-US" sz="1200" b="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ocus</a:t>
              </a:r>
              <a:r>
                <a:rPr lang="en-US" sz="1200" b="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more on</a:t>
              </a:r>
              <a:r>
                <a:rPr lang="en-US" sz="1200" b="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a:t>
              </a:r>
              <a:r>
                <a:rPr lang="en-US" sz="1200" b="0" i="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social equality </a:t>
              </a:r>
              <a:r>
                <a:rPr lang="en-US" sz="1200" b="0" i="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than</a:t>
              </a:r>
              <a:r>
                <a:rPr lang="en-US" sz="1200" b="0" i="0"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on </a:t>
              </a:r>
              <a:r>
                <a:rPr lang="en-US" sz="1200" b="0" i="1"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individual freedoms</a:t>
              </a:r>
              <a:endParaRPr lang="en-US" sz="1200" b="1" i="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312" name="You believe whatever serves your needs.">
              <a:extLst>
                <a:ext uri="{FF2B5EF4-FFF2-40B4-BE49-F238E27FC236}">
                  <a16:creationId xmlns:a16="http://schemas.microsoft.com/office/drawing/2014/main" id="{CA275243-C06E-9ED7-C54F-780E61FD444F}"/>
                </a:ext>
              </a:extLst>
            </xdr:cNvPr>
            <xdr:cNvSpPr txBox="1">
              <a:spLocks/>
            </xdr:cNvSpPr>
          </xdr:nvSpPr>
          <xdr:spPr>
            <a:xfrm>
              <a:off x="3329941" y="38336220"/>
              <a:ext cx="2743200" cy="365760"/>
            </a:xfrm>
            <a:prstGeom prst="rect">
              <a:avLst/>
            </a:prstGeom>
            <a:solidFill>
              <a:srgbClr val="C00000"/>
            </a:solidFill>
          </xdr:spPr>
          <xdr:txBody>
            <a:bodyPr vert="horz" wrap="square" lIns="45720" tIns="45720" rIns="4572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200" b="0" spc="-70">
                  <a:solidFill>
                    <a:srgbClr val="FFCCCC"/>
                  </a:solidFill>
                  <a:latin typeface="Arial" panose="020B0604020202020204" pitchFamily="34" charset="0"/>
                  <a:ea typeface="Tahoma" panose="020B0604030504040204" pitchFamily="34" charset="0"/>
                  <a:cs typeface="Arial" panose="020B0604020202020204" pitchFamily="34" charset="0"/>
                </a:rPr>
                <a:t>you</a:t>
              </a:r>
              <a:r>
                <a:rPr lang="en-US" sz="1200" b="0" spc="-70" baseline="0">
                  <a:solidFill>
                    <a:srgbClr val="FFCCCC"/>
                  </a:solidFill>
                  <a:latin typeface="Arial" panose="020B0604020202020204" pitchFamily="34" charset="0"/>
                  <a:ea typeface="Tahoma" panose="020B0604030504040204" pitchFamily="34" charset="0"/>
                  <a:cs typeface="Arial" panose="020B0604020202020204" pitchFamily="34" charset="0"/>
                </a:rPr>
                <a:t> </a:t>
              </a:r>
              <a:r>
                <a:rPr lang="en-US" sz="1200" b="1" spc="-70" baseline="0">
                  <a:solidFill>
                    <a:srgbClr val="FFCCCC"/>
                  </a:solidFill>
                  <a:latin typeface="Arial" panose="020B0604020202020204" pitchFamily="34" charset="0"/>
                  <a:ea typeface="Tahoma" panose="020B0604030504040204" pitchFamily="34" charset="0"/>
                  <a:cs typeface="Arial" panose="020B0604020202020204" pitchFamily="34" charset="0"/>
                </a:rPr>
                <a:t>f</a:t>
              </a:r>
              <a:r>
                <a:rPr lang="en-US" sz="1200" b="1" spc="-70">
                  <a:solidFill>
                    <a:srgbClr val="FFCCCC"/>
                  </a:solidFill>
                  <a:latin typeface="Arial" panose="020B0604020202020204" pitchFamily="34" charset="0"/>
                  <a:ea typeface="Tahoma" panose="020B0604030504040204" pitchFamily="34" charset="0"/>
                  <a:cs typeface="Arial" panose="020B0604020202020204" pitchFamily="34" charset="0"/>
                </a:rPr>
                <a:t>ocus</a:t>
              </a:r>
              <a:r>
                <a:rPr lang="en-US" sz="1200" b="0" spc="-70">
                  <a:solidFill>
                    <a:srgbClr val="FFCCCC"/>
                  </a:solidFill>
                  <a:latin typeface="Arial" panose="020B0604020202020204" pitchFamily="34" charset="0"/>
                  <a:ea typeface="Tahoma" panose="020B0604030504040204" pitchFamily="34" charset="0"/>
                  <a:cs typeface="Arial" panose="020B0604020202020204" pitchFamily="34" charset="0"/>
                </a:rPr>
                <a:t> more on </a:t>
              </a:r>
              <a:r>
                <a:rPr lang="en-US" sz="1200" b="0" i="1" spc="-70">
                  <a:solidFill>
                    <a:srgbClr val="FFCCCC"/>
                  </a:solidFill>
                  <a:latin typeface="Arial" panose="020B0604020202020204" pitchFamily="34" charset="0"/>
                  <a:ea typeface="Tahoma" panose="020B0604030504040204" pitchFamily="34" charset="0"/>
                  <a:cs typeface="Arial" panose="020B0604020202020204" pitchFamily="34" charset="0"/>
                </a:rPr>
                <a:t>individual freedoms</a:t>
              </a:r>
              <a:r>
                <a:rPr lang="en-US" sz="1200" b="0" i="1" spc="-70" baseline="0">
                  <a:solidFill>
                    <a:srgbClr val="FFCCCC"/>
                  </a:solidFill>
                  <a:latin typeface="Arial" panose="020B0604020202020204" pitchFamily="34" charset="0"/>
                  <a:ea typeface="Tahoma" panose="020B0604030504040204" pitchFamily="34" charset="0"/>
                  <a:cs typeface="Arial" panose="020B0604020202020204" pitchFamily="34" charset="0"/>
                </a:rPr>
                <a:t> </a:t>
              </a:r>
              <a:r>
                <a:rPr lang="en-US" sz="1200" b="0" i="0" spc="-70" baseline="0">
                  <a:solidFill>
                    <a:srgbClr val="FFCCCC"/>
                  </a:solidFill>
                  <a:latin typeface="Arial" panose="020B0604020202020204" pitchFamily="34" charset="0"/>
                  <a:ea typeface="Tahoma" panose="020B0604030504040204" pitchFamily="34" charset="0"/>
                  <a:cs typeface="Arial" panose="020B0604020202020204" pitchFamily="34" charset="0"/>
                </a:rPr>
                <a:t>than </a:t>
              </a:r>
              <a:r>
                <a:rPr lang="en-US" sz="1200" b="0" i="0" spc="-50" baseline="0">
                  <a:solidFill>
                    <a:srgbClr val="FFCCCC"/>
                  </a:solidFill>
                  <a:latin typeface="Arial" panose="020B0604020202020204" pitchFamily="34" charset="0"/>
                  <a:ea typeface="Tahoma" panose="020B0604030504040204" pitchFamily="34" charset="0"/>
                  <a:cs typeface="Arial" panose="020B0604020202020204" pitchFamily="34" charset="0"/>
                </a:rPr>
                <a:t>on </a:t>
              </a:r>
              <a:r>
                <a:rPr lang="en-US" sz="1200" b="0" i="1" spc="-50" baseline="0">
                  <a:solidFill>
                    <a:srgbClr val="FFCCCC"/>
                  </a:solidFill>
                  <a:latin typeface="Arial" panose="020B0604020202020204" pitchFamily="34" charset="0"/>
                  <a:ea typeface="Tahoma" panose="020B0604030504040204" pitchFamily="34" charset="0"/>
                  <a:cs typeface="Arial" panose="020B0604020202020204" pitchFamily="34" charset="0"/>
                </a:rPr>
                <a:t>social equality</a:t>
              </a:r>
              <a:endParaRPr lang="en-US" sz="1200" b="1" spc="-50">
                <a:solidFill>
                  <a:srgbClr val="FFCCCC"/>
                </a:solidFill>
                <a:latin typeface="Arial" panose="020B0604020202020204" pitchFamily="34" charset="0"/>
                <a:ea typeface="Tahoma" panose="020B0604030504040204" pitchFamily="34" charset="0"/>
                <a:cs typeface="Arial" panose="020B0604020202020204" pitchFamily="34" charset="0"/>
              </a:endParaRPr>
            </a:p>
          </xdr:txBody>
        </xdr:sp>
      </xdr:grpSp>
      <xdr:sp macro="" textlink="">
        <xdr:nvSpPr>
          <xdr:cNvPr id="305" name="Or?">
            <a:extLst>
              <a:ext uri="{FF2B5EF4-FFF2-40B4-BE49-F238E27FC236}">
                <a16:creationId xmlns:a16="http://schemas.microsoft.com/office/drawing/2014/main" id="{BA20690A-B894-422E-0195-C9EA477B2200}"/>
              </a:ext>
            </a:extLst>
          </xdr:cNvPr>
          <xdr:cNvSpPr txBox="1">
            <a:spLocks/>
          </xdr:cNvSpPr>
        </xdr:nvSpPr>
        <xdr:spPr>
          <a:xfrm>
            <a:off x="2903220" y="49118520"/>
            <a:ext cx="320040"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E600E6"/>
                  </a:solidFill>
                </a:ln>
                <a:solidFill>
                  <a:srgbClr val="FF3CFF"/>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or</a:t>
            </a:r>
            <a:endParaRPr lang="en-US" sz="1400" spc="-40">
              <a:ln>
                <a:solidFill>
                  <a:srgbClr val="FFD9FF"/>
                </a:solidFill>
              </a:ln>
              <a:solidFill>
                <a:srgbClr val="C304C8"/>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355</xdr:row>
      <xdr:rowOff>85725</xdr:rowOff>
    </xdr:from>
    <xdr:to>
      <xdr:col>7</xdr:col>
      <xdr:colOff>0</xdr:colOff>
      <xdr:row>363</xdr:row>
      <xdr:rowOff>55245</xdr:rowOff>
    </xdr:to>
    <xdr:sp macro="" textlink="">
      <xdr:nvSpPr>
        <xdr:cNvPr id="313" name="WIDE">
          <a:extLst>
            <a:ext uri="{FF2B5EF4-FFF2-40B4-BE49-F238E27FC236}">
              <a16:creationId xmlns:a16="http://schemas.microsoft.com/office/drawing/2014/main" id="{3B0111A9-8AAF-4226-8561-1C19E9590BDC}"/>
            </a:ext>
          </a:extLst>
        </xdr:cNvPr>
        <xdr:cNvSpPr txBox="1"/>
      </xdr:nvSpPr>
      <xdr:spPr>
        <a:xfrm>
          <a:off x="114300" y="73180575"/>
          <a:ext cx="3086100" cy="1290320"/>
        </a:xfrm>
        <a:prstGeom prst="rect">
          <a:avLst/>
        </a:prstGeom>
        <a:noFill/>
        <a:ln>
          <a:noFill/>
        </a:ln>
      </xdr:spPr>
      <xdr:txBody>
        <a:bodyPr rot="0" spcFirstLastPara="0" vert="horz" wrap="square" lIns="91440" tIns="45720" rIns="91440" bIns="45720" numCol="1" spcCol="0" rtlCol="0" fromWordArt="0" anchor="t" anchorCtr="0" forceAA="0" compatLnSpc="1">
          <a:prstTxWarp prst="textInflat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7200">
              <a:ln>
                <a:solidFill>
                  <a:schemeClr val="bg1"/>
                </a:solidFill>
              </a:ln>
              <a:gradFill>
                <a:gsLst>
                  <a:gs pos="0">
                    <a:srgbClr val="1F4E79"/>
                  </a:gs>
                  <a:gs pos="50000">
                    <a:srgbClr val="5B9BD5"/>
                  </a:gs>
                  <a:gs pos="100000">
                    <a:srgbClr val="9DC3E6"/>
                  </a:gs>
                </a:gsLst>
                <a:lin ang="5400000" scaled="0"/>
              </a:gradFill>
              <a:effectLst>
                <a:innerShdw blurRad="63500" dist="50800" dir="54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rPr>
            <a:t>WIDE</a:t>
          </a:r>
          <a:endParaRPr lang="en-US" sz="7200">
            <a:ln>
              <a:solidFill>
                <a:schemeClr val="bg1"/>
              </a:solidFill>
            </a:ln>
            <a:effectLst>
              <a:innerShdw blurRad="63500" dist="50800" dir="54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36467</xdr:colOff>
      <xdr:row>355</xdr:row>
      <xdr:rowOff>91440</xdr:rowOff>
    </xdr:from>
    <xdr:to>
      <xdr:col>13</xdr:col>
      <xdr:colOff>36467</xdr:colOff>
      <xdr:row>363</xdr:row>
      <xdr:rowOff>60960</xdr:rowOff>
    </xdr:to>
    <xdr:sp macro="" textlink="">
      <xdr:nvSpPr>
        <xdr:cNvPr id="314" name="DEEP">
          <a:extLst>
            <a:ext uri="{FF2B5EF4-FFF2-40B4-BE49-F238E27FC236}">
              <a16:creationId xmlns:a16="http://schemas.microsoft.com/office/drawing/2014/main" id="{C35FF110-3946-4431-85CC-8E5BA578C697}"/>
            </a:ext>
          </a:extLst>
        </xdr:cNvPr>
        <xdr:cNvSpPr txBox="1"/>
      </xdr:nvSpPr>
      <xdr:spPr>
        <a:xfrm>
          <a:off x="3236867" y="73186290"/>
          <a:ext cx="3086100" cy="1290320"/>
        </a:xfrm>
        <a:prstGeom prst="rect">
          <a:avLst/>
        </a:prstGeom>
        <a:noFill/>
        <a:ln>
          <a:noFill/>
        </a:ln>
      </xdr:spPr>
      <xdr:txBody>
        <a:bodyPr rot="0" spcFirstLastPara="0" vert="horz" wrap="square" lIns="91440" tIns="45720" rIns="91440" bIns="45720" numCol="1" spcCol="0" rtlCol="0" fromWordArt="0" anchor="t" anchorCtr="0" forceAA="0" compatLnSpc="1">
          <a:prstTxWarp prst="textInflat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7200">
              <a:ln>
                <a:solidFill>
                  <a:schemeClr val="bg1"/>
                </a:solidFill>
              </a:ln>
              <a:gradFill>
                <a:gsLst>
                  <a:gs pos="0">
                    <a:srgbClr val="9B4042"/>
                  </a:gs>
                  <a:gs pos="50000">
                    <a:srgbClr val="DF5F63"/>
                  </a:gs>
                  <a:gs pos="100000">
                    <a:srgbClr val="FF7277"/>
                  </a:gs>
                </a:gsLst>
                <a:lin ang="16200000" scaled="0"/>
              </a:gradFill>
              <a:effectLst>
                <a:innerShdw blurRad="63500" dist="50800" dir="162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rPr>
            <a:t>DEEP</a:t>
          </a:r>
          <a:endParaRPr lang="en-US" sz="7200">
            <a:ln>
              <a:solidFill>
                <a:schemeClr val="bg1"/>
              </a:solidFill>
            </a:ln>
            <a:effectLst>
              <a:innerShdw blurRad="63500" dist="50800" dir="162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239859</xdr:colOff>
      <xdr:row>388</xdr:row>
      <xdr:rowOff>129540</xdr:rowOff>
    </xdr:from>
    <xdr:to>
      <xdr:col>13</xdr:col>
      <xdr:colOff>11259</xdr:colOff>
      <xdr:row>393</xdr:row>
      <xdr:rowOff>167640</xdr:rowOff>
    </xdr:to>
    <xdr:sp macro="" textlink="">
      <xdr:nvSpPr>
        <xdr:cNvPr id="315" name="DEEP emphasis">
          <a:extLst>
            <a:ext uri="{FF2B5EF4-FFF2-40B4-BE49-F238E27FC236}">
              <a16:creationId xmlns:a16="http://schemas.microsoft.com/office/drawing/2014/main" id="{451E4788-2993-4381-8D78-C309A9556EB4}"/>
            </a:ext>
          </a:extLst>
        </xdr:cNvPr>
        <xdr:cNvSpPr/>
      </xdr:nvSpPr>
      <xdr:spPr>
        <a:xfrm>
          <a:off x="3440259" y="79015590"/>
          <a:ext cx="2857500" cy="92710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Since my </a:t>
          </a:r>
          <a:r>
            <a:rPr lang="en-US" sz="1600" b="1">
              <a:ln w="18415" cmpd="sng">
                <a:solidFill>
                  <a:srgbClr val="E1FFEB"/>
                </a:solidFill>
                <a:prstDash val="solid"/>
              </a:ln>
              <a:solidFill>
                <a:srgbClr val="00F587"/>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b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b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are less resolved than my </a:t>
          </a:r>
          <a:r>
            <a:rPr lang="en-US" sz="1600" b="1">
              <a:ln w="18415" cmpd="sng">
                <a:solidFill>
                  <a:srgbClr val="EBDCFF"/>
                </a:solidFill>
                <a:prstDash val="solid"/>
              </a:ln>
              <a:solidFill>
                <a:srgbClr val="CC66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198727</xdr:colOff>
      <xdr:row>401</xdr:row>
      <xdr:rowOff>71036</xdr:rowOff>
    </xdr:from>
    <xdr:to>
      <xdr:col>12</xdr:col>
      <xdr:colOff>465427</xdr:colOff>
      <xdr:row>405</xdr:row>
      <xdr:rowOff>71036</xdr:rowOff>
    </xdr:to>
    <xdr:sp macro="" textlink="">
      <xdr:nvSpPr>
        <xdr:cNvPr id="316" name="DEEP - opposite">
          <a:extLst>
            <a:ext uri="{FF2B5EF4-FFF2-40B4-BE49-F238E27FC236}">
              <a16:creationId xmlns:a16="http://schemas.microsoft.com/office/drawing/2014/main" id="{0AD9E3B6-8299-4AC4-BFE9-DAF80BDE10D1}"/>
            </a:ext>
          </a:extLst>
        </xdr:cNvPr>
        <xdr:cNvSpPr/>
      </xdr:nvSpPr>
      <xdr:spPr>
        <a:xfrm>
          <a:off x="3399127" y="81268486"/>
          <a:ext cx="2838450" cy="69850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believe </a:t>
          </a: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opposite to what</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600" b="1" kern="120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you believe</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388</xdr:row>
      <xdr:rowOff>129539</xdr:rowOff>
    </xdr:from>
    <xdr:to>
      <xdr:col>6</xdr:col>
      <xdr:colOff>266700</xdr:colOff>
      <xdr:row>393</xdr:row>
      <xdr:rowOff>107711</xdr:rowOff>
    </xdr:to>
    <xdr:sp macro="" textlink="">
      <xdr:nvSpPr>
        <xdr:cNvPr id="317" name="WIDE emphasis">
          <a:extLst>
            <a:ext uri="{FF2B5EF4-FFF2-40B4-BE49-F238E27FC236}">
              <a16:creationId xmlns:a16="http://schemas.microsoft.com/office/drawing/2014/main" id="{5A1AC206-6D09-464C-9484-2A89F86590CC}"/>
            </a:ext>
          </a:extLst>
        </xdr:cNvPr>
        <xdr:cNvSpPr/>
      </xdr:nvSpPr>
      <xdr:spPr>
        <a:xfrm>
          <a:off x="114300" y="79015589"/>
          <a:ext cx="2838450" cy="867172"/>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Since my </a:t>
          </a:r>
          <a:r>
            <a:rPr lang="en-US" sz="1600" b="1">
              <a:ln w="18415" cmpd="sng">
                <a:solidFill>
                  <a:srgbClr val="EBDCFF"/>
                </a:solidFill>
                <a:prstDash val="solid"/>
              </a:ln>
              <a:solidFill>
                <a:srgbClr val="CC66FF"/>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E4C9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br>
            <a:rPr lang="en-US" sz="1600" b="1">
              <a:ln w="18415" cmpd="sng">
                <a:solidFill>
                  <a:srgbClr val="FFFFFF"/>
                </a:solidFill>
                <a:prstDash val="solid"/>
              </a:ln>
              <a:solidFill>
                <a:srgbClr val="E4C9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b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are less resolved than my </a:t>
          </a:r>
          <a:r>
            <a:rPr lang="en-US" sz="1600" b="1">
              <a:ln w="18415" cmpd="sng">
                <a:solidFill>
                  <a:srgbClr val="E1FFEB"/>
                </a:solidFill>
                <a:prstDash val="solid"/>
              </a:ln>
              <a:solidFill>
                <a:srgbClr val="00F587"/>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401</xdr:row>
      <xdr:rowOff>71036</xdr:rowOff>
    </xdr:from>
    <xdr:to>
      <xdr:col>6</xdr:col>
      <xdr:colOff>266700</xdr:colOff>
      <xdr:row>404</xdr:row>
      <xdr:rowOff>144411</xdr:rowOff>
    </xdr:to>
    <xdr:sp macro="" textlink="">
      <xdr:nvSpPr>
        <xdr:cNvPr id="318" name="WIDE - opposite">
          <a:extLst>
            <a:ext uri="{FF2B5EF4-FFF2-40B4-BE49-F238E27FC236}">
              <a16:creationId xmlns:a16="http://schemas.microsoft.com/office/drawing/2014/main" id="{5BEEB524-CDF5-4C50-B63A-65B3251EE963}"/>
            </a:ext>
          </a:extLst>
        </xdr:cNvPr>
        <xdr:cNvSpPr/>
      </xdr:nvSpPr>
      <xdr:spPr>
        <a:xfrm>
          <a:off x="114300" y="81268486"/>
          <a:ext cx="2838450" cy="594075"/>
        </a:xfrm>
        <a:prstGeom prst="rect">
          <a:avLst/>
        </a:prstGeom>
        <a:noFill/>
        <a:effectLst>
          <a:glow rad="127000">
            <a:srgbClr val="002060"/>
          </a:glow>
        </a:effectLst>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kern="120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believe </a:t>
          </a: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opposite to what </a:t>
          </a:r>
          <a:r>
            <a:rPr lang="en-US" sz="1600" b="1" kern="1200">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you believe</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49359</xdr:colOff>
      <xdr:row>394</xdr:row>
      <xdr:rowOff>22860</xdr:rowOff>
    </xdr:from>
    <xdr:to>
      <xdr:col>13</xdr:col>
      <xdr:colOff>3639</xdr:colOff>
      <xdr:row>400</xdr:row>
      <xdr:rowOff>160020</xdr:rowOff>
    </xdr:to>
    <xdr:sp macro="" textlink="">
      <xdr:nvSpPr>
        <xdr:cNvPr id="319" name="DEEP emphasis">
          <a:extLst>
            <a:ext uri="{FF2B5EF4-FFF2-40B4-BE49-F238E27FC236}">
              <a16:creationId xmlns:a16="http://schemas.microsoft.com/office/drawing/2014/main" id="{40734434-9F35-4036-B94E-B5036AD71C70}"/>
            </a:ext>
          </a:extLst>
        </xdr:cNvPr>
        <xdr:cNvSpPr/>
      </xdr:nvSpPr>
      <xdr:spPr>
        <a:xfrm>
          <a:off x="3249759" y="79975710"/>
          <a:ext cx="3040380" cy="120396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 must prioritize easing my </a:t>
          </a:r>
          <a:r>
            <a:rPr lang="en-US" sz="1600" b="1">
              <a:ln w="18415" cmpd="sng">
                <a:solidFill>
                  <a:srgbClr val="E1FFEB"/>
                </a:solidFill>
                <a:prstDash val="solid"/>
              </a:ln>
              <a:solidFill>
                <a:srgbClr val="00F587"/>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while</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guarding my more resolved </a:t>
          </a:r>
          <a:r>
            <a:rPr lang="en-US" sz="1600" b="1">
              <a:ln w="18415" cmpd="sng">
                <a:solidFill>
                  <a:srgbClr val="EBDCFF"/>
                </a:solidFill>
                <a:prstDash val="solid"/>
              </a:ln>
              <a:solidFill>
                <a:srgbClr val="CC66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394</xdr:row>
      <xdr:rowOff>22859</xdr:rowOff>
    </xdr:from>
    <xdr:to>
      <xdr:col>6</xdr:col>
      <xdr:colOff>449580</xdr:colOff>
      <xdr:row>400</xdr:row>
      <xdr:rowOff>77276</xdr:rowOff>
    </xdr:to>
    <xdr:sp macro="" textlink="">
      <xdr:nvSpPr>
        <xdr:cNvPr id="320" name="WIDE emphasis">
          <a:extLst>
            <a:ext uri="{FF2B5EF4-FFF2-40B4-BE49-F238E27FC236}">
              <a16:creationId xmlns:a16="http://schemas.microsoft.com/office/drawing/2014/main" id="{B4640F92-99E9-46A5-B7B3-F329BF4A7EDA}"/>
            </a:ext>
          </a:extLst>
        </xdr:cNvPr>
        <xdr:cNvSpPr/>
      </xdr:nvSpPr>
      <xdr:spPr>
        <a:xfrm>
          <a:off x="114300" y="79975709"/>
          <a:ext cx="3021330" cy="112121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 must prioritize</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easing my </a:t>
          </a:r>
          <a:r>
            <a:rPr lang="en-US" sz="1600" b="1" kern="1200">
              <a:ln w="18415" cmpd="sng">
                <a:solidFill>
                  <a:srgbClr val="EBDCFF"/>
                </a:solidFill>
                <a:prstDash val="solid"/>
              </a:ln>
              <a:solidFill>
                <a:srgbClr val="CC66FF"/>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while guarding my more resolved </a:t>
          </a:r>
          <a:r>
            <a:rPr lang="en-US" sz="1600" b="1" kern="1200">
              <a:ln w="18415" cmpd="sng">
                <a:solidFill>
                  <a:srgbClr val="E1FFEB"/>
                </a:solidFill>
                <a:prstDash val="solid"/>
              </a:ln>
              <a:solidFill>
                <a:srgbClr val="00F587"/>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198727</xdr:colOff>
      <xdr:row>405</xdr:row>
      <xdr:rowOff>48176</xdr:rowOff>
    </xdr:from>
    <xdr:to>
      <xdr:col>12</xdr:col>
      <xdr:colOff>465427</xdr:colOff>
      <xdr:row>410</xdr:row>
      <xdr:rowOff>55796</xdr:rowOff>
    </xdr:to>
    <xdr:sp macro="" textlink="">
      <xdr:nvSpPr>
        <xdr:cNvPr id="321" name="DEEP - opposite">
          <a:extLst>
            <a:ext uri="{FF2B5EF4-FFF2-40B4-BE49-F238E27FC236}">
              <a16:creationId xmlns:a16="http://schemas.microsoft.com/office/drawing/2014/main" id="{F91C986E-FD66-4277-A128-70CA23E821B2}"/>
            </a:ext>
          </a:extLst>
        </xdr:cNvPr>
        <xdr:cNvSpPr/>
      </xdr:nvSpPr>
      <xdr:spPr>
        <a:xfrm>
          <a:off x="3399127" y="81944126"/>
          <a:ext cx="2838450" cy="88392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Because our opposite set of affected needs priortize </a:t>
          </a:r>
          <a:r>
            <a:rPr lang="en-US" sz="1600" b="1" kern="1200">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our beliefs</a:t>
          </a:r>
          <a:r>
            <a:rPr lang="en-US" sz="1600" b="1" kern="1200">
              <a:ln w="18415" cmpd="sng">
                <a:solidFill>
                  <a:srgbClr val="FFFFFF"/>
                </a:solidFill>
                <a:prstDash val="solid"/>
              </a:ln>
              <a:solidFill>
                <a:srgbClr val="FFFFFF"/>
              </a:solidFill>
              <a:effectLst>
                <a:glow rad="76200">
                  <a:schemeClr val="bg1">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405</xdr:row>
      <xdr:rowOff>48176</xdr:rowOff>
    </xdr:from>
    <xdr:to>
      <xdr:col>6</xdr:col>
      <xdr:colOff>266700</xdr:colOff>
      <xdr:row>410</xdr:row>
      <xdr:rowOff>7298</xdr:rowOff>
    </xdr:to>
    <xdr:sp macro="" textlink="">
      <xdr:nvSpPr>
        <xdr:cNvPr id="322" name="WIDE - opposite">
          <a:extLst>
            <a:ext uri="{FF2B5EF4-FFF2-40B4-BE49-F238E27FC236}">
              <a16:creationId xmlns:a16="http://schemas.microsoft.com/office/drawing/2014/main" id="{0E2C7D1F-3CE9-42FA-ADD4-D64158048AFD}"/>
            </a:ext>
          </a:extLst>
        </xdr:cNvPr>
        <xdr:cNvSpPr/>
      </xdr:nvSpPr>
      <xdr:spPr>
        <a:xfrm>
          <a:off x="114300" y="81944126"/>
          <a:ext cx="2838450" cy="835422"/>
        </a:xfrm>
        <a:prstGeom prst="rect">
          <a:avLst/>
        </a:prstGeom>
        <a:noFill/>
        <a:effectLst>
          <a:glow rad="127000">
            <a:srgbClr val="002060"/>
          </a:glow>
        </a:effectLst>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Because our opposite set of affected needs priortize </a:t>
          </a:r>
          <a:r>
            <a:rPr lang="en-US" sz="1600" b="1" kern="1200" baseline="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our beliefs</a:t>
          </a:r>
          <a:r>
            <a:rPr lang="en-US" sz="1600" b="1" kern="1200">
              <a:ln w="18415" cmpd="sng">
                <a:solidFill>
                  <a:srgbClr val="FFFFFF"/>
                </a:solidFill>
                <a:prstDash val="solid"/>
              </a:ln>
              <a:solidFill>
                <a:srgbClr val="FFFFFF"/>
              </a:solidFill>
              <a:effectLst>
                <a:glow rad="76200">
                  <a:schemeClr val="bg1">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5</xdr:col>
      <xdr:colOff>457558</xdr:colOff>
      <xdr:row>58</xdr:row>
      <xdr:rowOff>151851</xdr:rowOff>
    </xdr:from>
    <xdr:to>
      <xdr:col>6</xdr:col>
      <xdr:colOff>189515</xdr:colOff>
      <xdr:row>60</xdr:row>
      <xdr:rowOff>54693</xdr:rowOff>
    </xdr:to>
    <xdr:sp macro="" textlink="">
      <xdr:nvSpPr>
        <xdr:cNvPr id="323" name="Freeform: Shape 322">
          <a:extLst>
            <a:ext uri="{FF2B5EF4-FFF2-40B4-BE49-F238E27FC236}">
              <a16:creationId xmlns:a16="http://schemas.microsoft.com/office/drawing/2014/main" id="{D133D176-3C33-43E7-9922-887BEF7C2DE0}"/>
            </a:ext>
          </a:extLst>
        </xdr:cNvPr>
        <xdr:cNvSpPr/>
      </xdr:nvSpPr>
      <xdr:spPr>
        <a:xfrm>
          <a:off x="2629258" y="11848551"/>
          <a:ext cx="24630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F0C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58</xdr:row>
      <xdr:rowOff>151851</xdr:rowOff>
    </xdr:from>
    <xdr:to>
      <xdr:col>8</xdr:col>
      <xdr:colOff>27809</xdr:colOff>
      <xdr:row>60</xdr:row>
      <xdr:rowOff>54693</xdr:rowOff>
    </xdr:to>
    <xdr:sp macro="" textlink="">
      <xdr:nvSpPr>
        <xdr:cNvPr id="324" name="Freeform: Shape 323">
          <a:extLst>
            <a:ext uri="{FF2B5EF4-FFF2-40B4-BE49-F238E27FC236}">
              <a16:creationId xmlns:a16="http://schemas.microsoft.com/office/drawing/2014/main" id="{C40810AD-15A5-4E1A-9639-FD2547552F36}"/>
            </a:ext>
          </a:extLst>
        </xdr:cNvPr>
        <xdr:cNvSpPr/>
      </xdr:nvSpPr>
      <xdr:spPr>
        <a:xfrm flipH="1">
          <a:off x="3496252" y="11848551"/>
          <a:ext cx="24630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94615</xdr:colOff>
      <xdr:row>54</xdr:row>
      <xdr:rowOff>108400</xdr:rowOff>
    </xdr:from>
    <xdr:to>
      <xdr:col>13</xdr:col>
      <xdr:colOff>7239</xdr:colOff>
      <xdr:row>61</xdr:row>
      <xdr:rowOff>46084</xdr:rowOff>
    </xdr:to>
    <xdr:grpSp>
      <xdr:nvGrpSpPr>
        <xdr:cNvPr id="325" name="Group 324">
          <a:extLst>
            <a:ext uri="{FF2B5EF4-FFF2-40B4-BE49-F238E27FC236}">
              <a16:creationId xmlns:a16="http://schemas.microsoft.com/office/drawing/2014/main" id="{36C291C7-1195-440E-AE55-F67951537B62}"/>
            </a:ext>
          </a:extLst>
        </xdr:cNvPr>
        <xdr:cNvGrpSpPr/>
      </xdr:nvGrpSpPr>
      <xdr:grpSpPr>
        <a:xfrm>
          <a:off x="94615" y="11106600"/>
          <a:ext cx="6199124" cy="1144184"/>
          <a:chOff x="104140" y="2857315"/>
          <a:chExt cx="5978144" cy="1134024"/>
        </a:xfrm>
      </xdr:grpSpPr>
      <xdr:sp macro="" textlink="">
        <xdr:nvSpPr>
          <xdr:cNvPr id="326" name="Rectangle 325">
            <a:extLst>
              <a:ext uri="{FF2B5EF4-FFF2-40B4-BE49-F238E27FC236}">
                <a16:creationId xmlns:a16="http://schemas.microsoft.com/office/drawing/2014/main" id="{E1DBCF2B-C9A0-CEB2-0A6D-F8C4391397C5}"/>
              </a:ext>
            </a:extLst>
          </xdr:cNvPr>
          <xdr:cNvSpPr/>
        </xdr:nvSpPr>
        <xdr:spPr>
          <a:xfrm>
            <a:off x="2655558" y="2857315"/>
            <a:ext cx="931916" cy="1134024"/>
          </a:xfrm>
          <a:prstGeom prst="rect">
            <a:avLst/>
          </a:prstGeom>
          <a:noFill/>
        </xdr:spPr>
        <xdr:txBody>
          <a:bodyPr wrap="none" lIns="91440" tIns="45720" rIns="91440" bIns="45720">
            <a:noAutofit/>
          </a:bodyPr>
          <a:lstStyle/>
          <a:p>
            <a:pPr algn="ctr">
              <a:lnSpc>
                <a:spcPts val="9600"/>
              </a:lnSpc>
            </a:pPr>
            <a:r>
              <a:rPr lang="en-US" sz="9600" b="1" cap="none" spc="0">
                <a:ln w="10160">
                  <a:solidFill>
                    <a:schemeClr val="accent5"/>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327" name="Speech Bubble: Rectangle with Corners Rounded 326">
            <a:extLst>
              <a:ext uri="{FF2B5EF4-FFF2-40B4-BE49-F238E27FC236}">
                <a16:creationId xmlns:a16="http://schemas.microsoft.com/office/drawing/2014/main" id="{EAC64604-900E-BB17-0FBE-607ABF2D440C}"/>
              </a:ext>
            </a:extLst>
          </xdr:cNvPr>
          <xdr:cNvSpPr/>
        </xdr:nvSpPr>
        <xdr:spPr>
          <a:xfrm flipH="1">
            <a:off x="3556180" y="3106362"/>
            <a:ext cx="2526104" cy="868102"/>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8" name="Speech Bubble: Rectangle with Corners Rounded 327">
            <a:extLst>
              <a:ext uri="{FF2B5EF4-FFF2-40B4-BE49-F238E27FC236}">
                <a16:creationId xmlns:a16="http://schemas.microsoft.com/office/drawing/2014/main" id="{38102EE6-0204-623B-2C21-7CF8165D8032}"/>
              </a:ext>
            </a:extLst>
          </xdr:cNvPr>
          <xdr:cNvSpPr/>
        </xdr:nvSpPr>
        <xdr:spPr>
          <a:xfrm>
            <a:off x="104140" y="3106362"/>
            <a:ext cx="2522061" cy="868102"/>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48195</xdr:colOff>
      <xdr:row>281</xdr:row>
      <xdr:rowOff>50978</xdr:rowOff>
    </xdr:from>
    <xdr:to>
      <xdr:col>8</xdr:col>
      <xdr:colOff>434340</xdr:colOff>
      <xdr:row>286</xdr:row>
      <xdr:rowOff>155753</xdr:rowOff>
    </xdr:to>
    <xdr:sp macro="" textlink="">
      <xdr:nvSpPr>
        <xdr:cNvPr id="329" name="TextBox 328">
          <a:extLst>
            <a:ext uri="{FF2B5EF4-FFF2-40B4-BE49-F238E27FC236}">
              <a16:creationId xmlns:a16="http://schemas.microsoft.com/office/drawing/2014/main" id="{B4B0FEA0-9C8D-41EE-853E-D8BB254BF6E6}"/>
            </a:ext>
          </a:extLst>
        </xdr:cNvPr>
        <xdr:cNvSpPr txBox="1"/>
      </xdr:nvSpPr>
      <xdr:spPr>
        <a:xfrm>
          <a:off x="48195" y="60712528"/>
          <a:ext cx="4100895" cy="930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latin typeface="Tahoma" panose="020B0604030504040204" pitchFamily="34" charset="0"/>
              <a:ea typeface="Tahoma" panose="020B0604030504040204" pitchFamily="34" charset="0"/>
              <a:cs typeface="Tahoma" panose="020B0604030504040204" pitchFamily="34" charset="0"/>
            </a:rPr>
            <a:t>To paraprhase JFK, ask not how others can agree with you politically; ask how you can better respect their needs. The </a:t>
          </a:r>
          <a:r>
            <a:rPr lang="en-US" sz="1050" spc="-20" baseline="0">
              <a:latin typeface="Tahoma" panose="020B0604030504040204" pitchFamily="34" charset="0"/>
              <a:ea typeface="Tahoma" panose="020B0604030504040204" pitchFamily="34" charset="0"/>
              <a:cs typeface="Tahoma" panose="020B0604030504040204" pitchFamily="34" charset="0"/>
            </a:rPr>
            <a:t>more you respect their needs, the more you earn their respect </a:t>
          </a:r>
          <a:r>
            <a:rPr lang="en-US" sz="1050">
              <a:latin typeface="Tahoma" panose="020B0604030504040204" pitchFamily="34" charset="0"/>
              <a:ea typeface="Tahoma" panose="020B0604030504040204" pitchFamily="34" charset="0"/>
              <a:cs typeface="Tahoma" panose="020B0604030504040204" pitchFamily="34" charset="0"/>
            </a:rPr>
            <a:t>for yours. The standard applied sets the standard replied.</a:t>
          </a:r>
          <a:endParaRPr lang="en-US" sz="10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286</xdr:row>
      <xdr:rowOff>38101</xdr:rowOff>
    </xdr:from>
    <xdr:to>
      <xdr:col>14</xdr:col>
      <xdr:colOff>0</xdr:colOff>
      <xdr:row>288</xdr:row>
      <xdr:rowOff>152400</xdr:rowOff>
    </xdr:to>
    <xdr:sp macro="" textlink="">
      <xdr:nvSpPr>
        <xdr:cNvPr id="330" name="TextBox 329">
          <a:extLst>
            <a:ext uri="{FF2B5EF4-FFF2-40B4-BE49-F238E27FC236}">
              <a16:creationId xmlns:a16="http://schemas.microsoft.com/office/drawing/2014/main" id="{F67BD1B8-62F4-4F3A-988F-BFD12DCA920F}"/>
            </a:ext>
          </a:extLst>
        </xdr:cNvPr>
        <xdr:cNvSpPr txBox="1"/>
      </xdr:nvSpPr>
      <xdr:spPr>
        <a:xfrm>
          <a:off x="45720" y="61525151"/>
          <a:ext cx="6355080" cy="444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spc="-20" baseline="0">
              <a:latin typeface="Tahoma" panose="020B0604030504040204" pitchFamily="34" charset="0"/>
              <a:ea typeface="Tahoma" panose="020B0604030504040204" pitchFamily="34" charset="0"/>
              <a:cs typeface="Tahoma" panose="020B0604030504040204" pitchFamily="34" charset="0"/>
            </a:rPr>
            <a:t>Let's stop hating on each other for what neither can easily change</a:t>
          </a:r>
          <a:r>
            <a:rPr lang="en-US" sz="1400" b="1">
              <a:latin typeface="Tahoma" panose="020B0604030504040204" pitchFamily="34" charset="0"/>
              <a:ea typeface="Tahoma" panose="020B0604030504040204" pitchFamily="34" charset="0"/>
              <a:cs typeface="Tahoma" panose="020B0604030504040204" pitchFamily="34" charset="0"/>
            </a:rPr>
            <a:t>. </a:t>
          </a:r>
          <a:endParaRPr lang="en-US" sz="1200" b="1"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81249</xdr:colOff>
      <xdr:row>276</xdr:row>
      <xdr:rowOff>4007</xdr:rowOff>
    </xdr:from>
    <xdr:to>
      <xdr:col>8</xdr:col>
      <xdr:colOff>41244</xdr:colOff>
      <xdr:row>281</xdr:row>
      <xdr:rowOff>108782</xdr:rowOff>
    </xdr:to>
    <xdr:sp macro="" textlink="">
      <xdr:nvSpPr>
        <xdr:cNvPr id="331" name="TextBox 330">
          <a:extLst>
            <a:ext uri="{FF2B5EF4-FFF2-40B4-BE49-F238E27FC236}">
              <a16:creationId xmlns:a16="http://schemas.microsoft.com/office/drawing/2014/main" id="{8570BACD-4CFC-416A-9BF9-1537CD689763}"/>
            </a:ext>
          </a:extLst>
        </xdr:cNvPr>
        <xdr:cNvSpPr txBox="1"/>
      </xdr:nvSpPr>
      <xdr:spPr>
        <a:xfrm>
          <a:off x="81249" y="59840057"/>
          <a:ext cx="3674745" cy="930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latin typeface="Tahoma" panose="020B0604030504040204" pitchFamily="34" charset="0"/>
              <a:ea typeface="Tahoma" panose="020B0604030504040204" pitchFamily="34" charset="0"/>
              <a:cs typeface="Tahoma" panose="020B0604030504040204" pitchFamily="34" charset="0"/>
            </a:rPr>
            <a:t>Can you change your priority of pressing needs to fit the expectations of another's persuasive political arguments? If not, why try to change their priority of pressing needs to fit your expectations? Why set yourself up to hate them for not agreeing with you?</a:t>
          </a:r>
          <a:endParaRPr lang="en-US" sz="10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99060</xdr:colOff>
      <xdr:row>272</xdr:row>
      <xdr:rowOff>114300</xdr:rowOff>
    </xdr:from>
    <xdr:to>
      <xdr:col>8</xdr:col>
      <xdr:colOff>449580</xdr:colOff>
      <xdr:row>275</xdr:row>
      <xdr:rowOff>121920</xdr:rowOff>
    </xdr:to>
    <xdr:sp macro="" textlink="">
      <xdr:nvSpPr>
        <xdr:cNvPr id="332" name="TextBox 331">
          <a:extLst>
            <a:ext uri="{FF2B5EF4-FFF2-40B4-BE49-F238E27FC236}">
              <a16:creationId xmlns:a16="http://schemas.microsoft.com/office/drawing/2014/main" id="{2EBA5F61-A353-4D4B-B2C1-2BCDA7C4E213}"/>
            </a:ext>
          </a:extLst>
        </xdr:cNvPr>
        <xdr:cNvSpPr txBox="1"/>
      </xdr:nvSpPr>
      <xdr:spPr>
        <a:xfrm>
          <a:off x="99060" y="59289950"/>
          <a:ext cx="406527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Your guarded political views outwardly express your inwardly vulnerable psychosocial orientation</a:t>
          </a:r>
          <a:r>
            <a:rPr lang="en-US" sz="11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132079</xdr:colOff>
      <xdr:row>236</xdr:row>
      <xdr:rowOff>78738</xdr:rowOff>
    </xdr:from>
    <xdr:to>
      <xdr:col>12</xdr:col>
      <xdr:colOff>411480</xdr:colOff>
      <xdr:row>240</xdr:row>
      <xdr:rowOff>101598</xdr:rowOff>
    </xdr:to>
    <xdr:sp macro="" textlink="">
      <xdr:nvSpPr>
        <xdr:cNvPr id="333" name="TextBox: Politics defined">
          <a:extLst>
            <a:ext uri="{FF2B5EF4-FFF2-40B4-BE49-F238E27FC236}">
              <a16:creationId xmlns:a16="http://schemas.microsoft.com/office/drawing/2014/main" id="{2D69A75C-053D-4774-A9F7-A286301B4A6F}"/>
            </a:ext>
          </a:extLst>
        </xdr:cNvPr>
        <xdr:cNvSpPr txBox="1"/>
      </xdr:nvSpPr>
      <xdr:spPr>
        <a:xfrm>
          <a:off x="246379" y="50700938"/>
          <a:ext cx="5937251" cy="6959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Your</a:t>
          </a:r>
          <a:r>
            <a:rPr lang="en-US" sz="2000" b="1" baseline="0">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political outlook outwardly expresses your inward psychosocial orientation</a:t>
          </a: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0</xdr:colOff>
      <xdr:row>183</xdr:row>
      <xdr:rowOff>160020</xdr:rowOff>
    </xdr:from>
    <xdr:to>
      <xdr:col>6</xdr:col>
      <xdr:colOff>266700</xdr:colOff>
      <xdr:row>191</xdr:row>
      <xdr:rowOff>99060</xdr:rowOff>
    </xdr:to>
    <xdr:sp macro="" textlink="">
      <xdr:nvSpPr>
        <xdr:cNvPr id="334" name="WIDE oriented">
          <a:extLst>
            <a:ext uri="{FF2B5EF4-FFF2-40B4-BE49-F238E27FC236}">
              <a16:creationId xmlns:a16="http://schemas.microsoft.com/office/drawing/2014/main" id="{8C7076DC-DC09-43D4-AB09-4FA73CA6E890}"/>
            </a:ext>
          </a:extLst>
        </xdr:cNvPr>
        <xdr:cNvSpPr/>
      </xdr:nvSpPr>
      <xdr:spPr>
        <a:xfrm>
          <a:off x="114300" y="39784020"/>
          <a:ext cx="2838450" cy="127254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WIDE</a:t>
          </a:r>
          <a:endParaRPr lang="en-US" sz="54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focus</a:t>
          </a:r>
          <a:endParaRPr lang="en-US" sz="54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100257</xdr:colOff>
      <xdr:row>183</xdr:row>
      <xdr:rowOff>187499</xdr:rowOff>
    </xdr:from>
    <xdr:to>
      <xdr:col>12</xdr:col>
      <xdr:colOff>366957</xdr:colOff>
      <xdr:row>191</xdr:row>
      <xdr:rowOff>126539</xdr:rowOff>
    </xdr:to>
    <xdr:sp macro="" textlink="">
      <xdr:nvSpPr>
        <xdr:cNvPr id="335" name="DEEP oriented">
          <a:extLst>
            <a:ext uri="{FF2B5EF4-FFF2-40B4-BE49-F238E27FC236}">
              <a16:creationId xmlns:a16="http://schemas.microsoft.com/office/drawing/2014/main" id="{DE1DD60C-CA91-4B09-8DB9-8DFDCE7C745A}"/>
            </a:ext>
          </a:extLst>
        </xdr:cNvPr>
        <xdr:cNvSpPr/>
      </xdr:nvSpPr>
      <xdr:spPr>
        <a:xfrm>
          <a:off x="3300657" y="39798799"/>
          <a:ext cx="2838450" cy="1285240"/>
        </a:xfrm>
        <a:prstGeom prst="rect">
          <a:avLst/>
        </a:prstGeom>
        <a:noFill/>
      </xdr:spPr>
      <xdr:txBody>
        <a:bodyPr spcFirstLastPara="1" wrap="square" lIns="91440" tIns="45720" rIns="91440" bIns="45720" numCol="1">
          <a:prstTxWarp prst="textButton">
            <a:avLst>
              <a:gd name="adj" fmla="val 10900490"/>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spc="30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DEEP</a:t>
          </a:r>
          <a:r>
            <a:rPr lang="en-US" sz="5400" b="1">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focus</a:t>
          </a:r>
        </a:p>
      </xdr:txBody>
    </xdr:sp>
    <xdr:clientData/>
  </xdr:twoCellAnchor>
  <xdr:twoCellAnchor>
    <xdr:from>
      <xdr:col>1</xdr:col>
      <xdr:colOff>7620</xdr:colOff>
      <xdr:row>148</xdr:row>
      <xdr:rowOff>22860</xdr:rowOff>
    </xdr:from>
    <xdr:to>
      <xdr:col>13</xdr:col>
      <xdr:colOff>7620</xdr:colOff>
      <xdr:row>155</xdr:row>
      <xdr:rowOff>167640</xdr:rowOff>
    </xdr:to>
    <xdr:sp macro="" textlink="">
      <xdr:nvSpPr>
        <xdr:cNvPr id="336" name="You believe whatever serves your needs.">
          <a:extLst>
            <a:ext uri="{FF2B5EF4-FFF2-40B4-BE49-F238E27FC236}">
              <a16:creationId xmlns:a16="http://schemas.microsoft.com/office/drawing/2014/main" id="{99E5333F-5F93-4567-BB9C-B1909D7A24F2}"/>
            </a:ext>
          </a:extLst>
        </xdr:cNvPr>
        <xdr:cNvSpPr txBox="1">
          <a:spLocks/>
        </xdr:cNvSpPr>
      </xdr:nvSpPr>
      <xdr:spPr>
        <a:xfrm>
          <a:off x="121920" y="32122110"/>
          <a:ext cx="6172200" cy="13893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In anankelogy, this is called the </a:t>
          </a:r>
          <a:r>
            <a:rPr lang="en-US" sz="1200" b="0" i="1">
              <a:solidFill>
                <a:sysClr val="windowText" lastClr="000000"/>
              </a:solidFill>
              <a:latin typeface="Tahoma" panose="020B0604030504040204" pitchFamily="34" charset="0"/>
              <a:ea typeface="Tahoma" panose="020B0604030504040204" pitchFamily="34" charset="0"/>
              <a:cs typeface="Tahoma" panose="020B0604030504040204" pitchFamily="34" charset="0"/>
            </a:rPr>
            <a:t>need-experience funnel</a:t>
          </a: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It sees a </a:t>
          </a:r>
          <a:r>
            <a:rPr lang="en-US" sz="12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false comparison </a:t>
          </a: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trying to contrast the</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more common needs shared by liberals and conservatives alike. It sees a </a:t>
          </a:r>
          <a:r>
            <a:rPr lang="en-US" sz="120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false equivalency </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conflating liberal and conservative outlooks to serve these more common needs. </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can remember this need-experience funnel by its accidental acroynm. Can we now all agree that politics is full of CRAP?</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99</xdr:row>
      <xdr:rowOff>60963</xdr:rowOff>
    </xdr:from>
    <xdr:to>
      <xdr:col>14</xdr:col>
      <xdr:colOff>0</xdr:colOff>
      <xdr:row>105</xdr:row>
      <xdr:rowOff>4575</xdr:rowOff>
    </xdr:to>
    <xdr:grpSp>
      <xdr:nvGrpSpPr>
        <xdr:cNvPr id="337" name="Group 336">
          <a:extLst>
            <a:ext uri="{FF2B5EF4-FFF2-40B4-BE49-F238E27FC236}">
              <a16:creationId xmlns:a16="http://schemas.microsoft.com/office/drawing/2014/main" id="{989B2206-8752-48F5-B49E-04EE3C6F46D9}"/>
            </a:ext>
          </a:extLst>
        </xdr:cNvPr>
        <xdr:cNvGrpSpPr/>
      </xdr:nvGrpSpPr>
      <xdr:grpSpPr>
        <a:xfrm>
          <a:off x="45720" y="20012663"/>
          <a:ext cx="6355080" cy="1416812"/>
          <a:chOff x="91440" y="12268201"/>
          <a:chExt cx="6134100" cy="1464644"/>
        </a:xfrm>
      </xdr:grpSpPr>
      <xdr:sp macro="" textlink="">
        <xdr:nvSpPr>
          <xdr:cNvPr id="338" name="TextBox 337">
            <a:extLst>
              <a:ext uri="{FF2B5EF4-FFF2-40B4-BE49-F238E27FC236}">
                <a16:creationId xmlns:a16="http://schemas.microsoft.com/office/drawing/2014/main" id="{4E6F12D5-EBAE-CFCF-52E2-8AEA12C1E127}"/>
              </a:ext>
            </a:extLst>
          </xdr:cNvPr>
          <xdr:cNvSpPr txBox="1"/>
        </xdr:nvSpPr>
        <xdr:spPr>
          <a:xfrm>
            <a:off x="91440" y="12481561"/>
            <a:ext cx="350520" cy="1188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aseline="0">
                <a:latin typeface="Tahoma" panose="020B0604030504040204" pitchFamily="34" charset="0"/>
                <a:ea typeface="Tahoma" panose="020B0604030504040204" pitchFamily="34" charset="0"/>
                <a:cs typeface="Tahoma" panose="020B0604030504040204" pitchFamily="34" charset="0"/>
              </a:rPr>
              <a:t>1.</a:t>
            </a:r>
          </a:p>
          <a:p>
            <a:pPr algn="l"/>
            <a:endPar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lgn="l"/>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2.</a:t>
            </a:r>
          </a:p>
          <a:p>
            <a:pPr algn="l"/>
            <a:endPar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lgn="l"/>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3.</a:t>
            </a:r>
          </a:p>
          <a:p>
            <a:pPr algn="l"/>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39" name="TextBox 338">
            <a:extLst>
              <a:ext uri="{FF2B5EF4-FFF2-40B4-BE49-F238E27FC236}">
                <a16:creationId xmlns:a16="http://schemas.microsoft.com/office/drawing/2014/main" id="{17B5D4DE-5D27-D2E0-6A31-4894CA087FFB}"/>
              </a:ext>
            </a:extLst>
          </xdr:cNvPr>
          <xdr:cNvSpPr txBox="1"/>
        </xdr:nvSpPr>
        <xdr:spPr>
          <a:xfrm>
            <a:off x="281940" y="12481561"/>
            <a:ext cx="5943600" cy="1251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Politics favors broad generalizations over your specific needs</a:t>
            </a:r>
            <a:r>
              <a:rPr lang="en-US" sz="1150" baseline="0">
                <a:latin typeface="Tahoma" panose="020B0604030504040204" pitchFamily="34" charset="0"/>
                <a:ea typeface="Tahoma" panose="020B0604030504040204" pitchFamily="34" charset="0"/>
                <a:cs typeface="Tahoma" panose="020B0604030504040204" pitchFamily="34" charset="0"/>
              </a:rPr>
              <a:t>. We become easily polarized over generalizations that poorly fit our specific needs.</a:t>
            </a:r>
          </a:p>
          <a:p>
            <a:pPr marL="0" marR="0" lvl="0" indent="0" algn="l" defTabSz="914400" eaLnBrk="1" fontAlgn="auto" latinLnBrk="0" hangingPunct="1">
              <a:lnSpc>
                <a:spcPct val="100000"/>
              </a:lnSpc>
              <a:spcBef>
                <a:spcPts val="0"/>
              </a:spcBef>
              <a:spcAft>
                <a:spcPts val="0"/>
              </a:spcAft>
              <a:buClrTx/>
              <a:buSzTx/>
              <a:buFontTx/>
              <a:buNone/>
              <a:tabLst/>
              <a:defRPr/>
            </a:pPr>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Politics shapes legal agreements to address public-facing </a:t>
            </a:r>
            <a:r>
              <a:rPr lang="en-US" sz="115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needs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We become easily polarized by alienating laws, as they coerce compliance against our priority of needs.</a:t>
            </a:r>
          </a:p>
          <a:p>
            <a:pPr marL="0" marR="0" lvl="0" indent="0" algn="l" defTabSz="914400" eaLnBrk="1" fontAlgn="auto" latinLnBrk="0" hangingPunct="1">
              <a:lnSpc>
                <a:spcPct val="100000"/>
              </a:lnSpc>
              <a:spcBef>
                <a:spcPts val="0"/>
              </a:spcBef>
              <a:spcAft>
                <a:spcPts val="0"/>
              </a:spcAft>
              <a:buClrTx/>
              <a:buSzTx/>
              <a:buFontTx/>
              <a:buNone/>
              <a:tabLst/>
              <a:defRPr/>
            </a:pPr>
            <a:r>
              <a:rPr lang="en-US" sz="115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Politics mitigates between contrasting situationally-prioritized needs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We become easily polarized by mutual defensiveness toward each other's situational needs.</a:t>
            </a:r>
          </a:p>
          <a:p>
            <a:pPr algn="l"/>
            <a:endParaRPr lang="en-US" sz="115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40" name="TextBox 339">
            <a:extLst>
              <a:ext uri="{FF2B5EF4-FFF2-40B4-BE49-F238E27FC236}">
                <a16:creationId xmlns:a16="http://schemas.microsoft.com/office/drawing/2014/main" id="{52ABB7CC-5697-5165-663F-0C6A860E1B51}"/>
              </a:ext>
            </a:extLst>
          </xdr:cNvPr>
          <xdr:cNvSpPr txBox="1"/>
        </xdr:nvSpPr>
        <xdr:spPr>
          <a:xfrm>
            <a:off x="99060" y="12268201"/>
            <a:ext cx="6035040" cy="29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This</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packs three dynamics fueling polarized politics.</a:t>
            </a:r>
            <a:endParaRPr lang="en-US" sz="120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7620</xdr:colOff>
      <xdr:row>188</xdr:row>
      <xdr:rowOff>68580</xdr:rowOff>
    </xdr:from>
    <xdr:to>
      <xdr:col>6</xdr:col>
      <xdr:colOff>365760</xdr:colOff>
      <xdr:row>194</xdr:row>
      <xdr:rowOff>114300</xdr:rowOff>
    </xdr:to>
    <xdr:sp macro="" textlink="">
      <xdr:nvSpPr>
        <xdr:cNvPr id="341" name="You believe whatever serves your needs.">
          <a:extLst>
            <a:ext uri="{FF2B5EF4-FFF2-40B4-BE49-F238E27FC236}">
              <a16:creationId xmlns:a16="http://schemas.microsoft.com/office/drawing/2014/main" id="{C1FF9E4F-EF21-46AE-B109-A45399F95604}"/>
            </a:ext>
          </a:extLst>
        </xdr:cNvPr>
        <xdr:cNvSpPr txBox="1">
          <a:spLocks/>
        </xdr:cNvSpPr>
      </xdr:nvSpPr>
      <xdr:spPr>
        <a:xfrm>
          <a:off x="121920" y="40530780"/>
          <a:ext cx="2929890" cy="103632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If your </a:t>
          </a:r>
          <a:r>
            <a:rPr lang="en-US" sz="1050" b="0" i="1">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self-needs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resolve</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more than your </a:t>
          </a:r>
          <a:r>
            <a:rPr lang="en-US" sz="1050" b="0" i="1" baseline="0">
              <a:ln>
                <a:solidFill>
                  <a:srgbClr val="2D143C"/>
                </a:solidFill>
              </a:ln>
              <a:solidFill>
                <a:srgbClr val="2D143C"/>
              </a:solidFill>
              <a:latin typeface="Tahoma" panose="020B0604030504040204" pitchFamily="34" charset="0"/>
              <a:ea typeface="Tahoma" panose="020B0604030504040204" pitchFamily="34" charset="0"/>
              <a:cs typeface="Tahoma" panose="020B0604030504040204" pitchFamily="34" charset="0"/>
            </a:rPr>
            <a:t>social-needs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tend to </a:t>
          </a:r>
          <a:r>
            <a:rPr lang="en-US" sz="105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focus wide</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 naturally focus more toward the needs of the disadvantaged. You yearn for inclusiveness, for what we can do more for each other, and for social equality for better lives.</a:t>
          </a:r>
          <a:endPar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137160</xdr:colOff>
      <xdr:row>188</xdr:row>
      <xdr:rowOff>68580</xdr:rowOff>
    </xdr:from>
    <xdr:to>
      <xdr:col>13</xdr:col>
      <xdr:colOff>0</xdr:colOff>
      <xdr:row>194</xdr:row>
      <xdr:rowOff>114300</xdr:rowOff>
    </xdr:to>
    <xdr:sp macro="" textlink="">
      <xdr:nvSpPr>
        <xdr:cNvPr id="342" name="You believe whatever serves your needs.">
          <a:extLst>
            <a:ext uri="{FF2B5EF4-FFF2-40B4-BE49-F238E27FC236}">
              <a16:creationId xmlns:a16="http://schemas.microsoft.com/office/drawing/2014/main" id="{57FAC42B-273E-4212-9A58-6E5ABC97DDF3}"/>
            </a:ext>
          </a:extLst>
        </xdr:cNvPr>
        <xdr:cNvSpPr txBox="1">
          <a:spLocks/>
        </xdr:cNvSpPr>
      </xdr:nvSpPr>
      <xdr:spPr>
        <a:xfrm>
          <a:off x="3337560" y="40530780"/>
          <a:ext cx="2948940" cy="103632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If your </a:t>
          </a:r>
          <a:r>
            <a:rPr lang="en-US" sz="1050" b="0" i="1">
              <a:ln>
                <a:solidFill>
                  <a:srgbClr val="2D143C"/>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resolve more than your </a:t>
          </a:r>
          <a:r>
            <a:rPr lang="en-US" sz="1050" b="0" i="1">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self-needs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tend to </a:t>
          </a:r>
          <a:r>
            <a:rPr lang="en-US" sz="105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focus deep</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 naturally focus more towards the needs of the resourceful. You yearn for cohesiveness, for what we can do more for ourselves, and for personal responsibility for better lives.</a:t>
          </a:r>
          <a:endPar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22860</xdr:colOff>
      <xdr:row>194</xdr:row>
      <xdr:rowOff>152400</xdr:rowOff>
    </xdr:from>
    <xdr:to>
      <xdr:col>12</xdr:col>
      <xdr:colOff>441960</xdr:colOff>
      <xdr:row>196</xdr:row>
      <xdr:rowOff>76200</xdr:rowOff>
    </xdr:to>
    <xdr:sp macro="" textlink="">
      <xdr:nvSpPr>
        <xdr:cNvPr id="343" name="You believe whatever serves your needs.">
          <a:extLst>
            <a:ext uri="{FF2B5EF4-FFF2-40B4-BE49-F238E27FC236}">
              <a16:creationId xmlns:a16="http://schemas.microsoft.com/office/drawing/2014/main" id="{3CFBEC3D-47AE-46C5-ABB3-7613D26E4858}"/>
            </a:ext>
          </a:extLst>
        </xdr:cNvPr>
        <xdr:cNvSpPr txBox="1">
          <a:spLocks/>
        </xdr:cNvSpPr>
      </xdr:nvSpPr>
      <xdr:spPr>
        <a:xfrm>
          <a:off x="137160" y="41605200"/>
          <a:ext cx="6076950" cy="2540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spc="-1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Your situation first focuses your needs. Your</a:t>
          </a:r>
          <a:r>
            <a:rPr lang="en-US" sz="1050" b="0" spc="-1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politics arrive after, to give them shared expression.</a:t>
          </a:r>
          <a:endParaRPr lang="en-US" sz="1050" b="0" spc="-1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228600</xdr:colOff>
      <xdr:row>273</xdr:row>
      <xdr:rowOff>15240</xdr:rowOff>
    </xdr:from>
    <xdr:to>
      <xdr:col>12</xdr:col>
      <xdr:colOff>487680</xdr:colOff>
      <xdr:row>285</xdr:row>
      <xdr:rowOff>152400</xdr:rowOff>
    </xdr:to>
    <xdr:grpSp>
      <xdr:nvGrpSpPr>
        <xdr:cNvPr id="344" name="Group 343">
          <a:extLst>
            <a:ext uri="{FF2B5EF4-FFF2-40B4-BE49-F238E27FC236}">
              <a16:creationId xmlns:a16="http://schemas.microsoft.com/office/drawing/2014/main" id="{11BCB6C1-DBE2-487C-929D-1383C90B348A}"/>
            </a:ext>
          </a:extLst>
        </xdr:cNvPr>
        <xdr:cNvGrpSpPr/>
      </xdr:nvGrpSpPr>
      <xdr:grpSpPr>
        <a:xfrm>
          <a:off x="3943350" y="58987690"/>
          <a:ext cx="2316480" cy="2118360"/>
          <a:chOff x="7452360" y="100683060"/>
          <a:chExt cx="2240280" cy="2240280"/>
        </a:xfrm>
      </xdr:grpSpPr>
      <xdr:sp macro="" textlink="">
        <xdr:nvSpPr>
          <xdr:cNvPr id="345" name="Oval 344">
            <a:extLst>
              <a:ext uri="{FF2B5EF4-FFF2-40B4-BE49-F238E27FC236}">
                <a16:creationId xmlns:a16="http://schemas.microsoft.com/office/drawing/2014/main" id="{A1CB420D-077F-87B0-BB6C-11E582184FB9}"/>
              </a:ext>
            </a:extLst>
          </xdr:cNvPr>
          <xdr:cNvSpPr>
            <a:spLocks noChangeAspect="1"/>
          </xdr:cNvSpPr>
        </xdr:nvSpPr>
        <xdr:spPr>
          <a:xfrm>
            <a:off x="7452360" y="100683060"/>
            <a:ext cx="2240280" cy="2240280"/>
          </a:xfrm>
          <a:prstGeom prst="ellipse">
            <a:avLst/>
          </a:prstGeom>
          <a:gradFill flip="none" rotWithShape="1">
            <a:gsLst>
              <a:gs pos="79000">
                <a:srgbClr val="4B1E64">
                  <a:shade val="30000"/>
                  <a:satMod val="115000"/>
                </a:srgbClr>
              </a:gs>
              <a:gs pos="0">
                <a:srgbClr val="F0CDFF"/>
              </a:gs>
              <a:gs pos="100000">
                <a:srgbClr val="7030A0"/>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6" name="Oval 345">
            <a:extLst>
              <a:ext uri="{FF2B5EF4-FFF2-40B4-BE49-F238E27FC236}">
                <a16:creationId xmlns:a16="http://schemas.microsoft.com/office/drawing/2014/main" id="{91CA34B7-F694-4567-327C-C05E33FCE848}"/>
              </a:ext>
            </a:extLst>
          </xdr:cNvPr>
          <xdr:cNvSpPr>
            <a:spLocks noChangeAspect="1"/>
          </xdr:cNvSpPr>
        </xdr:nvSpPr>
        <xdr:spPr>
          <a:xfrm rot="328935">
            <a:off x="7744972" y="100985088"/>
            <a:ext cx="1645920" cy="1645920"/>
          </a:xfrm>
          <a:prstGeom prst="ellipse">
            <a:avLst/>
          </a:prstGeom>
          <a:gradFill>
            <a:gsLst>
              <a:gs pos="0">
                <a:srgbClr val="D2FFE6"/>
              </a:gs>
              <a:gs pos="100000">
                <a:srgbClr val="96FFC8"/>
              </a:gs>
            </a:gsLst>
            <a:path path="circle">
              <a:fillToRect l="50000" t="50000" r="50000" b="50000"/>
            </a:path>
          </a:gra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347" name="Rectangle 346">
            <a:extLst>
              <a:ext uri="{FF2B5EF4-FFF2-40B4-BE49-F238E27FC236}">
                <a16:creationId xmlns:a16="http://schemas.microsoft.com/office/drawing/2014/main" id="{403DB32B-D8CE-65A4-C5BF-3135FCA6DF9F}"/>
              </a:ext>
            </a:extLst>
          </xdr:cNvPr>
          <xdr:cNvSpPr>
            <a:spLocks noChangeAspect="1"/>
          </xdr:cNvSpPr>
        </xdr:nvSpPr>
        <xdr:spPr>
          <a:xfrm rot="16200000">
            <a:off x="7907694" y="101139770"/>
            <a:ext cx="1325880" cy="1325880"/>
          </a:xfrm>
          <a:prstGeom prst="rect">
            <a:avLst/>
          </a:prstGeom>
          <a:noFill/>
        </xdr:spPr>
        <xdr:txBody>
          <a:bodyPr wrap="none" lIns="91440" tIns="45720" rIns="91440" bIns="45720">
            <a:prstTxWarp prst="textCircle">
              <a:avLst>
                <a:gd name="adj" fmla="val 12144837"/>
              </a:avLst>
            </a:prstTxWarp>
            <a:noAutofit/>
            <a:scene3d>
              <a:camera prst="orthographicFront"/>
              <a:lightRig rig="threePt" dir="t"/>
            </a:scene3d>
            <a:sp3d extrusionH="57150">
              <a:bevelT w="50800" h="38100" prst="riblet"/>
            </a:sp3d>
          </a:bodyPr>
          <a:lstStyle/>
          <a:p>
            <a:pPr algn="ctr"/>
            <a:r>
              <a:rPr lang="en-US" sz="1800" b="1" cap="none" spc="0">
                <a:ln w="0">
                  <a:solidFill>
                    <a:srgbClr val="C00000"/>
                  </a:solidFill>
                </a:ln>
                <a:solidFill>
                  <a:srgbClr val="C80000"/>
                </a:solidFill>
                <a:effectLst>
                  <a:glow rad="12700">
                    <a:schemeClr val="bg1">
                      <a:alpha val="65000"/>
                    </a:schemeClr>
                  </a:glow>
                  <a:outerShdw blurRad="25400" dir="5400000" sx="102000" sy="102000" algn="ctr" rotWithShape="0">
                    <a:prstClr val="black"/>
                  </a:outerShdw>
                </a:effectLst>
                <a:latin typeface="Arial Black" panose="020B0A04020102020204" pitchFamily="34" charset="0"/>
              </a:rPr>
              <a:t>YOUR VULNERABLY FELT NEEDS</a:t>
            </a:r>
          </a:p>
        </xdr:txBody>
      </xdr:sp>
      <xdr:sp macro="" textlink="">
        <xdr:nvSpPr>
          <xdr:cNvPr id="348" name="Rectangle 347">
            <a:extLst>
              <a:ext uri="{FF2B5EF4-FFF2-40B4-BE49-F238E27FC236}">
                <a16:creationId xmlns:a16="http://schemas.microsoft.com/office/drawing/2014/main" id="{56BD94BA-4154-87AE-4D42-959EB207629F}"/>
              </a:ext>
            </a:extLst>
          </xdr:cNvPr>
          <xdr:cNvSpPr>
            <a:spLocks noChangeAspect="1"/>
          </xdr:cNvSpPr>
        </xdr:nvSpPr>
        <xdr:spPr>
          <a:xfrm rot="16200000">
            <a:off x="7649649" y="100882915"/>
            <a:ext cx="1828800" cy="1828800"/>
          </a:xfrm>
          <a:prstGeom prst="rect">
            <a:avLst/>
          </a:prstGeom>
          <a:noFill/>
        </xdr:spPr>
        <xdr:txBody>
          <a:bodyPr wrap="none" lIns="91440" tIns="45720" rIns="91440" bIns="45720">
            <a:prstTxWarp prst="textCircle">
              <a:avLst>
                <a:gd name="adj" fmla="val 11057429"/>
              </a:avLst>
            </a:prstTxWarp>
            <a:noAutofit/>
          </a:bodyPr>
          <a:lstStyle/>
          <a:p>
            <a:pPr algn="ctr"/>
            <a:r>
              <a:rPr lang="en-US" sz="1800" b="0" cap="none" spc="0">
                <a:ln w="0">
                  <a:solidFill>
                    <a:schemeClr val="bg1"/>
                  </a:solidFill>
                </a:ln>
                <a:solidFill>
                  <a:schemeClr val="bg1"/>
                </a:solidFill>
                <a:effectLst>
                  <a:glow rad="25400">
                    <a:srgbClr val="7030A0"/>
                  </a:glow>
                  <a:outerShdw blurRad="25400" dist="12700" dir="5400000" algn="tl" rotWithShape="0">
                    <a:schemeClr val="dk1"/>
                  </a:outerShdw>
                </a:effectLst>
                <a:latin typeface="Arial Black" panose="020B0A04020102020204" pitchFamily="34" charset="0"/>
              </a:rPr>
              <a:t>YOUR GUARDED POLITICAL OPINIONS</a:t>
            </a:r>
          </a:p>
        </xdr:txBody>
      </xdr:sp>
    </xdr:grpSp>
    <xdr:clientData/>
  </xdr:twoCellAnchor>
  <xdr:twoCellAnchor>
    <xdr:from>
      <xdr:col>0</xdr:col>
      <xdr:colOff>43148</xdr:colOff>
      <xdr:row>288</xdr:row>
      <xdr:rowOff>1</xdr:rowOff>
    </xdr:from>
    <xdr:to>
      <xdr:col>12</xdr:col>
      <xdr:colOff>346043</xdr:colOff>
      <xdr:row>289</xdr:row>
      <xdr:rowOff>160020</xdr:rowOff>
    </xdr:to>
    <xdr:sp macro="" textlink="">
      <xdr:nvSpPr>
        <xdr:cNvPr id="349" name="TextBox 348">
          <a:extLst>
            <a:ext uri="{FF2B5EF4-FFF2-40B4-BE49-F238E27FC236}">
              <a16:creationId xmlns:a16="http://schemas.microsoft.com/office/drawing/2014/main" id="{2BC064B7-3C6C-437B-8CE9-55CE6EA9EF3C}"/>
            </a:ext>
          </a:extLst>
        </xdr:cNvPr>
        <xdr:cNvSpPr txBox="1"/>
      </xdr:nvSpPr>
      <xdr:spPr>
        <a:xfrm>
          <a:off x="43148" y="61817251"/>
          <a:ext cx="6075045" cy="325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a:latin typeface="Tahoma" panose="020B0604030504040204" pitchFamily="34" charset="0"/>
              <a:ea typeface="Tahoma" panose="020B0604030504040204" pitchFamily="34" charset="0"/>
              <a:cs typeface="Tahoma" panose="020B0604030504040204" pitchFamily="34" charset="0"/>
            </a:rPr>
            <a:t>Let's understand others as</a:t>
          </a:r>
          <a:r>
            <a:rPr lang="en-US" sz="1400" b="1" baseline="0">
              <a:latin typeface="Tahoma" panose="020B0604030504040204" pitchFamily="34" charset="0"/>
              <a:ea typeface="Tahoma" panose="020B0604030504040204" pitchFamily="34" charset="0"/>
              <a:cs typeface="Tahoma" panose="020B0604030504040204" pitchFamily="34" charset="0"/>
            </a:rPr>
            <a:t> we expect others to understand us</a:t>
          </a:r>
          <a:r>
            <a:rPr lang="en-US" sz="1400" b="1">
              <a:latin typeface="Tahoma" panose="020B0604030504040204" pitchFamily="34" charset="0"/>
              <a:ea typeface="Tahoma" panose="020B0604030504040204" pitchFamily="34" charset="0"/>
              <a:cs typeface="Tahoma" panose="020B0604030504040204" pitchFamily="34" charset="0"/>
            </a:rPr>
            <a:t>. </a:t>
          </a:r>
          <a:endParaRPr lang="en-US" sz="1200" b="1"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15240</xdr:colOff>
      <xdr:row>372</xdr:row>
      <xdr:rowOff>129540</xdr:rowOff>
    </xdr:from>
    <xdr:to>
      <xdr:col>12</xdr:col>
      <xdr:colOff>438150</xdr:colOff>
      <xdr:row>388</xdr:row>
      <xdr:rowOff>60969</xdr:rowOff>
    </xdr:to>
    <xdr:grpSp>
      <xdr:nvGrpSpPr>
        <xdr:cNvPr id="350" name="Group 349">
          <a:extLst>
            <a:ext uri="{FF2B5EF4-FFF2-40B4-BE49-F238E27FC236}">
              <a16:creationId xmlns:a16="http://schemas.microsoft.com/office/drawing/2014/main" id="{88DB4243-4CFF-4D34-88D3-F3A7485BA9A3}"/>
            </a:ext>
          </a:extLst>
        </xdr:cNvPr>
        <xdr:cNvGrpSpPr/>
      </xdr:nvGrpSpPr>
      <xdr:grpSpPr>
        <a:xfrm>
          <a:off x="129540" y="76475590"/>
          <a:ext cx="6080760" cy="2661929"/>
          <a:chOff x="137160" y="69364860"/>
          <a:chExt cx="5871210" cy="2727969"/>
        </a:xfrm>
      </xdr:grpSpPr>
      <xdr:sp macro="" textlink="">
        <xdr:nvSpPr>
          <xdr:cNvPr id="351" name="WIDE oriented">
            <a:extLst>
              <a:ext uri="{FF2B5EF4-FFF2-40B4-BE49-F238E27FC236}">
                <a16:creationId xmlns:a16="http://schemas.microsoft.com/office/drawing/2014/main" id="{E03B3262-8FFD-1483-5099-34FEAAB12D95}"/>
              </a:ext>
            </a:extLst>
          </xdr:cNvPr>
          <xdr:cNvSpPr/>
        </xdr:nvSpPr>
        <xdr:spPr>
          <a:xfrm>
            <a:off x="144780" y="69364860"/>
            <a:ext cx="2743200" cy="137160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WIDE</a:t>
            </a:r>
            <a:endParaRPr lang="en-US" sz="54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oriented</a:t>
            </a:r>
            <a:endParaRPr lang="en-US" sz="54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52" name="DEEP oriented">
            <a:extLst>
              <a:ext uri="{FF2B5EF4-FFF2-40B4-BE49-F238E27FC236}">
                <a16:creationId xmlns:a16="http://schemas.microsoft.com/office/drawing/2014/main" id="{11A0080E-BAD4-1E12-89AC-B9AA0FD461B5}"/>
              </a:ext>
            </a:extLst>
          </xdr:cNvPr>
          <xdr:cNvSpPr/>
        </xdr:nvSpPr>
        <xdr:spPr>
          <a:xfrm>
            <a:off x="3262557" y="69369479"/>
            <a:ext cx="2743200" cy="137160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spc="30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DEEP</a:t>
            </a:r>
            <a:r>
              <a:rPr lang="en-US" sz="5400" b="1">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oriented</a:t>
            </a:r>
          </a:p>
        </xdr:txBody>
      </xdr:sp>
      <xdr:grpSp>
        <xdr:nvGrpSpPr>
          <xdr:cNvPr id="353" name="Group 352">
            <a:extLst>
              <a:ext uri="{FF2B5EF4-FFF2-40B4-BE49-F238E27FC236}">
                <a16:creationId xmlns:a16="http://schemas.microsoft.com/office/drawing/2014/main" id="{F99E3433-CDA8-B304-B94C-3FAA4CFA41F0}"/>
              </a:ext>
            </a:extLst>
          </xdr:cNvPr>
          <xdr:cNvGrpSpPr/>
        </xdr:nvGrpSpPr>
        <xdr:grpSpPr>
          <a:xfrm>
            <a:off x="137160" y="70264029"/>
            <a:ext cx="2743200" cy="1828800"/>
            <a:chOff x="167640" y="48415786"/>
            <a:chExt cx="2743200" cy="1977081"/>
          </a:xfrm>
        </xdr:grpSpPr>
        <xdr:grpSp>
          <xdr:nvGrpSpPr>
            <xdr:cNvPr id="366" name="Group 365">
              <a:extLst>
                <a:ext uri="{FF2B5EF4-FFF2-40B4-BE49-F238E27FC236}">
                  <a16:creationId xmlns:a16="http://schemas.microsoft.com/office/drawing/2014/main" id="{05E945A9-EC5F-6251-9CE4-3D9C3CE6B2BC}"/>
                </a:ext>
              </a:extLst>
            </xdr:cNvPr>
            <xdr:cNvGrpSpPr>
              <a:grpSpLocks noChangeAspect="1"/>
            </xdr:cNvGrpSpPr>
          </xdr:nvGrpSpPr>
          <xdr:grpSpPr>
            <a:xfrm>
              <a:off x="167640" y="48415786"/>
              <a:ext cx="2743200" cy="1977081"/>
              <a:chOff x="0" y="-1"/>
              <a:chExt cx="3200400" cy="2240695"/>
            </a:xfrm>
          </xdr:grpSpPr>
          <xdr:sp macro="" textlink="">
            <xdr:nvSpPr>
              <xdr:cNvPr id="372" name="Rectangle 371">
                <a:extLst>
                  <a:ext uri="{FF2B5EF4-FFF2-40B4-BE49-F238E27FC236}">
                    <a16:creationId xmlns:a16="http://schemas.microsoft.com/office/drawing/2014/main" id="{FB660B5A-8B73-E5AF-D4A9-CBB719FFC708}"/>
                  </a:ext>
                </a:extLst>
              </xdr:cNvPr>
              <xdr:cNvSpPr/>
            </xdr:nvSpPr>
            <xdr:spPr>
              <a:xfrm>
                <a:off x="0" y="-1"/>
                <a:ext cx="3200400" cy="2240695"/>
              </a:xfrm>
              <a:prstGeom prst="rect">
                <a:avLst/>
              </a:prstGeom>
              <a:solidFill>
                <a:srgbClr val="C2DAF0">
                  <a:alpha val="84706"/>
                </a:srgbClr>
              </a:solidFill>
              <a:ln w="28575">
                <a:solidFill>
                  <a:srgbClr val="0070C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373" name="Group 372">
                <a:extLst>
                  <a:ext uri="{FF2B5EF4-FFF2-40B4-BE49-F238E27FC236}">
                    <a16:creationId xmlns:a16="http://schemas.microsoft.com/office/drawing/2014/main" id="{223D425B-A7CB-ECD3-28D8-DBE05DA15C16}"/>
                  </a:ext>
                </a:extLst>
              </xdr:cNvPr>
              <xdr:cNvGrpSpPr/>
            </xdr:nvGrpSpPr>
            <xdr:grpSpPr>
              <a:xfrm>
                <a:off x="88900" y="99060"/>
                <a:ext cx="1112520" cy="1371600"/>
                <a:chOff x="-124460" y="0"/>
                <a:chExt cx="1112520" cy="1371600"/>
              </a:xfrm>
            </xdr:grpSpPr>
            <xdr:sp macro="" textlink="">
              <xdr:nvSpPr>
                <xdr:cNvPr id="374" name="Rectangle 373">
                  <a:extLst>
                    <a:ext uri="{FF2B5EF4-FFF2-40B4-BE49-F238E27FC236}">
                      <a16:creationId xmlns:a16="http://schemas.microsoft.com/office/drawing/2014/main" id="{73E135CA-231B-5C72-823A-BA5A0F7D092F}"/>
                    </a:ext>
                  </a:extLst>
                </xdr:cNvPr>
                <xdr:cNvSpPr/>
              </xdr:nvSpPr>
              <xdr:spPr>
                <a:xfrm>
                  <a:off x="-124460" y="0"/>
                  <a:ext cx="457200" cy="1371600"/>
                </a:xfrm>
                <a:prstGeom prst="rect">
                  <a:avLst/>
                </a:prstGeom>
                <a:gradFill>
                  <a:gsLst>
                    <a:gs pos="0">
                      <a:schemeClr val="accent4">
                        <a:lumMod val="20000"/>
                        <a:lumOff val="80000"/>
                      </a:schemeClr>
                    </a:gs>
                    <a:gs pos="69000">
                      <a:schemeClr val="accent4">
                        <a:lumMod val="20000"/>
                        <a:lumOff val="80000"/>
                      </a:schemeClr>
                    </a:gs>
                    <a:gs pos="7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75" name="Rectangle 374">
                  <a:extLst>
                    <a:ext uri="{FF2B5EF4-FFF2-40B4-BE49-F238E27FC236}">
                      <a16:creationId xmlns:a16="http://schemas.microsoft.com/office/drawing/2014/main" id="{A8687DA1-A270-FFEA-6C68-7B925D96A956}"/>
                    </a:ext>
                  </a:extLst>
                </xdr:cNvPr>
                <xdr:cNvSpPr/>
              </xdr:nvSpPr>
              <xdr:spPr>
                <a:xfrm>
                  <a:off x="530860" y="0"/>
                  <a:ext cx="457200" cy="1371600"/>
                </a:xfrm>
                <a:prstGeom prst="rect">
                  <a:avLst/>
                </a:prstGeom>
                <a:gradFill>
                  <a:gsLst>
                    <a:gs pos="0">
                      <a:schemeClr val="accent4">
                        <a:lumMod val="20000"/>
                        <a:lumOff val="80000"/>
                      </a:schemeClr>
                    </a:gs>
                    <a:gs pos="79000">
                      <a:schemeClr val="accent4">
                        <a:lumMod val="20000"/>
                        <a:lumOff val="80000"/>
                      </a:schemeClr>
                    </a:gs>
                    <a:gs pos="80000">
                      <a:srgbClr val="F0CDFF"/>
                    </a:gs>
                    <a:gs pos="100000">
                      <a:srgbClr val="D7B9FF"/>
                    </a:gs>
                  </a:gsLst>
                  <a:lin ang="5400000" scaled="1"/>
                </a:gradFill>
                <a:ln>
                  <a:solidFill>
                    <a:srgbClr val="7030A0"/>
                  </a:solidFill>
                </a:ln>
                <a:effectLst>
                  <a:glow rad="63500">
                    <a:schemeClr val="accent5">
                      <a:satMod val="175000"/>
                      <a:alpha val="40000"/>
                    </a:schemeClr>
                  </a:glow>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376" name="Straight Connector 375">
                  <a:extLst>
                    <a:ext uri="{FF2B5EF4-FFF2-40B4-BE49-F238E27FC236}">
                      <a16:creationId xmlns:a16="http://schemas.microsoft.com/office/drawing/2014/main" id="{D0B176B7-A018-3DA5-15F7-DE6819E32EA3}"/>
                    </a:ext>
                  </a:extLst>
                </xdr:cNvPr>
                <xdr:cNvCxnSpPr/>
              </xdr:nvCxnSpPr>
              <xdr:spPr>
                <a:xfrm flipH="1" flipV="1">
                  <a:off x="332740" y="968564"/>
                  <a:ext cx="198120" cy="12974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67" name="TextBox 366">
              <a:extLst>
                <a:ext uri="{FF2B5EF4-FFF2-40B4-BE49-F238E27FC236}">
                  <a16:creationId xmlns:a16="http://schemas.microsoft.com/office/drawing/2014/main" id="{276FD15D-1703-A779-9015-6A3F87ABAB7C}"/>
                </a:ext>
              </a:extLst>
            </xdr:cNvPr>
            <xdr:cNvSpPr txBox="1"/>
          </xdr:nvSpPr>
          <xdr:spPr>
            <a:xfrm>
              <a:off x="228600" y="48626516"/>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368" name="TextBox 367">
              <a:extLst>
                <a:ext uri="{FF2B5EF4-FFF2-40B4-BE49-F238E27FC236}">
                  <a16:creationId xmlns:a16="http://schemas.microsoft.com/office/drawing/2014/main" id="{13264BE0-BCD1-1DFD-44D1-322E38793AA9}"/>
                </a:ext>
              </a:extLst>
            </xdr:cNvPr>
            <xdr:cNvSpPr txBox="1"/>
          </xdr:nvSpPr>
          <xdr:spPr>
            <a:xfrm>
              <a:off x="792480" y="48626516"/>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369" name="TextBox 368">
              <a:extLst>
                <a:ext uri="{FF2B5EF4-FFF2-40B4-BE49-F238E27FC236}">
                  <a16:creationId xmlns:a16="http://schemas.microsoft.com/office/drawing/2014/main" id="{801730A7-1F33-460F-0D04-D10E6CD859AD}"/>
                </a:ext>
              </a:extLst>
            </xdr:cNvPr>
            <xdr:cNvSpPr txBox="1"/>
          </xdr:nvSpPr>
          <xdr:spPr>
            <a:xfrm>
              <a:off x="1333500" y="49096072"/>
              <a:ext cx="141732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00" b="0" i="0">
                  <a:latin typeface="Arial Narrow" panose="020B0606020202030204" pitchFamily="34" charset="0"/>
                </a:rPr>
                <a:t>Your</a:t>
              </a:r>
              <a:r>
                <a:rPr lang="en-US" sz="1000" baseline="0">
                  <a:latin typeface="Arial Narrow" panose="020B0606020202030204" pitchFamily="34" charset="0"/>
                </a:rPr>
                <a:t> relatively more </a:t>
              </a:r>
              <a:r>
                <a:rPr lang="en-US" sz="1000">
                  <a:latin typeface="Arial Narrow" panose="020B0606020202030204" pitchFamily="34" charset="0"/>
                </a:rPr>
                <a:t>resolved </a:t>
              </a:r>
              <a:r>
                <a:rPr lang="en-US" sz="1000" b="1" i="1">
                  <a:latin typeface="Arial Narrow" panose="020B0606020202030204" pitchFamily="34" charset="0"/>
                </a:rPr>
                <a:t>self-needs</a:t>
              </a:r>
              <a:r>
                <a:rPr lang="en-US" sz="1000">
                  <a:latin typeface="Arial Narrow" panose="020B0606020202030204" pitchFamily="34" charset="0"/>
                </a:rPr>
                <a:t> </a:t>
              </a:r>
              <a:r>
                <a:rPr lang="en-US" sz="1000" b="1">
                  <a:latin typeface="Arial Narrow" panose="020B0606020202030204" pitchFamily="34" charset="0"/>
                </a:rPr>
                <a:t>prioritize</a:t>
              </a:r>
              <a:r>
                <a:rPr lang="en-US" sz="1000">
                  <a:latin typeface="Arial Narrow" panose="020B0606020202030204" pitchFamily="34" charset="0"/>
                </a:rPr>
                <a:t> your defenses to remain painless.</a:t>
              </a:r>
            </a:p>
          </xdr:txBody>
        </xdr:sp>
        <xdr:sp macro="" textlink="">
          <xdr:nvSpPr>
            <xdr:cNvPr id="370" name="TextBox 369">
              <a:extLst>
                <a:ext uri="{FF2B5EF4-FFF2-40B4-BE49-F238E27FC236}">
                  <a16:creationId xmlns:a16="http://schemas.microsoft.com/office/drawing/2014/main" id="{66527101-15C6-E444-F713-AA6161679055}"/>
                </a:ext>
              </a:extLst>
            </xdr:cNvPr>
            <xdr:cNvSpPr txBox="1"/>
          </xdr:nvSpPr>
          <xdr:spPr>
            <a:xfrm>
              <a:off x="1318260" y="48494710"/>
              <a:ext cx="141732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0" i="0">
                  <a:latin typeface="Arial Narrow" panose="020B0606020202030204" pitchFamily="34" charset="0"/>
                </a:rPr>
                <a:t>Your</a:t>
              </a:r>
              <a:r>
                <a:rPr lang="en-US" sz="1100" baseline="0">
                  <a:latin typeface="Arial Narrow" panose="020B0606020202030204" pitchFamily="34" charset="0"/>
                </a:rPr>
                <a:t> less</a:t>
              </a:r>
              <a:r>
                <a:rPr lang="en-US" sz="1100">
                  <a:latin typeface="Arial Narrow" panose="020B0606020202030204" pitchFamily="34" charset="0"/>
                </a:rPr>
                <a:t> resolved </a:t>
              </a:r>
              <a:r>
                <a:rPr lang="en-US" sz="1100" b="1" i="1" spc="-30" baseline="0">
                  <a:latin typeface="Arial Narrow" panose="020B0606020202030204" pitchFamily="34" charset="0"/>
                </a:rPr>
                <a:t>social-needs</a:t>
              </a:r>
              <a:r>
                <a:rPr lang="en-US" sz="1100" spc="-30" baseline="0">
                  <a:latin typeface="Arial Narrow" panose="020B0606020202030204" pitchFamily="34" charset="0"/>
                </a:rPr>
                <a:t> </a:t>
              </a:r>
              <a:r>
                <a:rPr lang="en-US" sz="1100" b="1" spc="-30" baseline="0">
                  <a:latin typeface="Arial Narrow" panose="020B0606020202030204" pitchFamily="34" charset="0"/>
                </a:rPr>
                <a:t>prioritize</a:t>
              </a:r>
              <a:r>
                <a:rPr lang="en-US" sz="1100" spc="-30" baseline="0">
                  <a:latin typeface="Arial Narrow" panose="020B0606020202030204" pitchFamily="34" charset="0"/>
                </a:rPr>
                <a:t> your beliefs and actions for their relief.</a:t>
              </a:r>
            </a:p>
          </xdr:txBody>
        </xdr:sp>
        <xdr:sp macro="" textlink="">
          <xdr:nvSpPr>
            <xdr:cNvPr id="371" name="TextBox 370">
              <a:extLst>
                <a:ext uri="{FF2B5EF4-FFF2-40B4-BE49-F238E27FC236}">
                  <a16:creationId xmlns:a16="http://schemas.microsoft.com/office/drawing/2014/main" id="{DB72C36A-F60A-5D34-76ED-2C6872701844}"/>
                </a:ext>
              </a:extLst>
            </xdr:cNvPr>
            <xdr:cNvSpPr txBox="1"/>
          </xdr:nvSpPr>
          <xdr:spPr>
            <a:xfrm>
              <a:off x="213360" y="49766784"/>
              <a:ext cx="260604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0" i="0">
                  <a:latin typeface="Arial" panose="020B0604020202020204" pitchFamily="34" charset="0"/>
                  <a:cs typeface="Arial" panose="020B0604020202020204" pitchFamily="34" charset="0"/>
                </a:rPr>
                <a:t>These priorities </a:t>
              </a:r>
              <a:r>
                <a:rPr lang="en-US" sz="1050" b="1" i="1">
                  <a:latin typeface="Arial" panose="020B0604020202020204" pitchFamily="34" charset="0"/>
                  <a:cs typeface="Arial" panose="020B0604020202020204" pitchFamily="34" charset="0"/>
                </a:rPr>
                <a:t>orient</a:t>
              </a:r>
              <a:r>
                <a:rPr lang="en-US" sz="1050" b="0" i="0">
                  <a:latin typeface="Arial" panose="020B0604020202020204" pitchFamily="34" charset="0"/>
                  <a:cs typeface="Arial" panose="020B0604020202020204" pitchFamily="34" charset="0"/>
                </a:rPr>
                <a:t> you toward </a:t>
              </a:r>
              <a:r>
                <a:rPr lang="en-US" sz="1050" b="1" i="0">
                  <a:latin typeface="Arial" panose="020B0604020202020204" pitchFamily="34" charset="0"/>
                  <a:cs typeface="Arial" panose="020B0604020202020204" pitchFamily="34" charset="0"/>
                </a:rPr>
                <a:t>wider</a:t>
              </a:r>
              <a:r>
                <a:rPr lang="en-US" sz="1050" b="0" i="0">
                  <a:latin typeface="Arial" panose="020B0604020202020204" pitchFamily="34" charset="0"/>
                  <a:cs typeface="Arial" panose="020B0604020202020204" pitchFamily="34" charset="0"/>
                </a:rPr>
                <a:t> relating to ease your psychosocial needs. </a:t>
              </a:r>
              <a:r>
                <a:rPr lang="en-US" sz="1050" b="1" i="0">
                  <a:solidFill>
                    <a:schemeClr val="accent5">
                      <a:lumMod val="50000"/>
                    </a:schemeClr>
                  </a:solidFill>
                  <a:effectLst>
                    <a:glow rad="63500">
                      <a:schemeClr val="accent5">
                        <a:lumMod val="20000"/>
                        <a:lumOff val="80000"/>
                      </a:schemeClr>
                    </a:glow>
                  </a:effectLst>
                  <a:latin typeface="Verdana" panose="020B0604030504040204" pitchFamily="34" charset="0"/>
                  <a:ea typeface="Verdana" panose="020B0604030504040204" pitchFamily="34" charset="0"/>
                  <a:cs typeface="Arial" panose="020B0604020202020204" pitchFamily="34" charset="0"/>
                </a:rPr>
                <a:t>Liberalism</a:t>
              </a:r>
              <a:r>
                <a:rPr lang="en-US" sz="1050" b="0" i="0" baseline="0">
                  <a:latin typeface="Arial" panose="020B0604020202020204" pitchFamily="34" charset="0"/>
                  <a:cs typeface="Arial" panose="020B0604020202020204" pitchFamily="34" charset="0"/>
                </a:rPr>
                <a:t> emerged to express it.</a:t>
              </a:r>
              <a:r>
                <a:rPr lang="en-US" sz="1050" b="0" i="0">
                  <a:latin typeface="Arial" panose="020B0604020202020204" pitchFamily="34" charset="0"/>
                  <a:cs typeface="Arial" panose="020B0604020202020204" pitchFamily="34" charset="0"/>
                </a:rPr>
                <a:t> </a:t>
              </a:r>
              <a:endParaRPr lang="en-US" sz="1050">
                <a:latin typeface="Arial" panose="020B0604020202020204" pitchFamily="34" charset="0"/>
                <a:cs typeface="Arial" panose="020B0604020202020204" pitchFamily="34" charset="0"/>
              </a:endParaRPr>
            </a:p>
          </xdr:txBody>
        </xdr:sp>
      </xdr:grpSp>
      <xdr:grpSp>
        <xdr:nvGrpSpPr>
          <xdr:cNvPr id="354" name="Group 353">
            <a:extLst>
              <a:ext uri="{FF2B5EF4-FFF2-40B4-BE49-F238E27FC236}">
                <a16:creationId xmlns:a16="http://schemas.microsoft.com/office/drawing/2014/main" id="{6428DC7F-2A72-1651-57CB-9C1E85C136FE}"/>
              </a:ext>
            </a:extLst>
          </xdr:cNvPr>
          <xdr:cNvGrpSpPr/>
        </xdr:nvGrpSpPr>
        <xdr:grpSpPr>
          <a:xfrm>
            <a:off x="3268980" y="70264029"/>
            <a:ext cx="2739390" cy="1828800"/>
            <a:chOff x="3299460" y="48415786"/>
            <a:chExt cx="2743200" cy="1977081"/>
          </a:xfrm>
        </xdr:grpSpPr>
        <xdr:grpSp>
          <xdr:nvGrpSpPr>
            <xdr:cNvPr id="355" name="Group 354">
              <a:extLst>
                <a:ext uri="{FF2B5EF4-FFF2-40B4-BE49-F238E27FC236}">
                  <a16:creationId xmlns:a16="http://schemas.microsoft.com/office/drawing/2014/main" id="{9D192429-826C-4129-9150-A9B6EBA13B74}"/>
                </a:ext>
              </a:extLst>
            </xdr:cNvPr>
            <xdr:cNvGrpSpPr>
              <a:grpSpLocks noChangeAspect="1"/>
            </xdr:cNvGrpSpPr>
          </xdr:nvGrpSpPr>
          <xdr:grpSpPr>
            <a:xfrm>
              <a:off x="3299460" y="48415786"/>
              <a:ext cx="2743200" cy="1977081"/>
              <a:chOff x="0" y="-1"/>
              <a:chExt cx="3200400" cy="2240695"/>
            </a:xfrm>
          </xdr:grpSpPr>
          <xdr:sp macro="" textlink="">
            <xdr:nvSpPr>
              <xdr:cNvPr id="361" name="Rectangle 360">
                <a:extLst>
                  <a:ext uri="{FF2B5EF4-FFF2-40B4-BE49-F238E27FC236}">
                    <a16:creationId xmlns:a16="http://schemas.microsoft.com/office/drawing/2014/main" id="{9747AD7E-9F97-93A0-BD6A-DFF3E93939B8}"/>
                  </a:ext>
                </a:extLst>
              </xdr:cNvPr>
              <xdr:cNvSpPr/>
            </xdr:nvSpPr>
            <xdr:spPr>
              <a:xfrm>
                <a:off x="0" y="-1"/>
                <a:ext cx="3200400" cy="2240695"/>
              </a:xfrm>
              <a:prstGeom prst="rect">
                <a:avLst/>
              </a:prstGeom>
              <a:solidFill>
                <a:srgbClr val="FFC1C1">
                  <a:alpha val="80000"/>
                </a:srgbClr>
              </a:solidFill>
              <a:ln w="28575">
                <a:solidFill>
                  <a:srgbClr val="C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362" name="Group 361">
                <a:extLst>
                  <a:ext uri="{FF2B5EF4-FFF2-40B4-BE49-F238E27FC236}">
                    <a16:creationId xmlns:a16="http://schemas.microsoft.com/office/drawing/2014/main" id="{FAA0172B-3772-C349-565B-07DFB675CB31}"/>
                  </a:ext>
                </a:extLst>
              </xdr:cNvPr>
              <xdr:cNvGrpSpPr/>
            </xdr:nvGrpSpPr>
            <xdr:grpSpPr>
              <a:xfrm>
                <a:off x="1993832" y="99060"/>
                <a:ext cx="1112521" cy="1371600"/>
                <a:chOff x="1780472" y="0"/>
                <a:chExt cx="1112521" cy="1371600"/>
              </a:xfrm>
            </xdr:grpSpPr>
            <xdr:sp macro="" textlink="">
              <xdr:nvSpPr>
                <xdr:cNvPr id="363" name="Rectangle 362">
                  <a:extLst>
                    <a:ext uri="{FF2B5EF4-FFF2-40B4-BE49-F238E27FC236}">
                      <a16:creationId xmlns:a16="http://schemas.microsoft.com/office/drawing/2014/main" id="{A479AFEF-482A-0D8A-F622-E7438E869E39}"/>
                    </a:ext>
                  </a:extLst>
                </xdr:cNvPr>
                <xdr:cNvSpPr/>
              </xdr:nvSpPr>
              <xdr:spPr>
                <a:xfrm>
                  <a:off x="1780472" y="0"/>
                  <a:ext cx="457201" cy="1371600"/>
                </a:xfrm>
                <a:prstGeom prst="rect">
                  <a:avLst/>
                </a:prstGeom>
                <a:gradFill>
                  <a:gsLst>
                    <a:gs pos="0">
                      <a:schemeClr val="accent4">
                        <a:lumMod val="20000"/>
                        <a:lumOff val="80000"/>
                      </a:schemeClr>
                    </a:gs>
                    <a:gs pos="79000">
                      <a:schemeClr val="accent4">
                        <a:lumMod val="20000"/>
                        <a:lumOff val="80000"/>
                      </a:schemeClr>
                    </a:gs>
                    <a:gs pos="8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64" name="Rectangle 363">
                  <a:extLst>
                    <a:ext uri="{FF2B5EF4-FFF2-40B4-BE49-F238E27FC236}">
                      <a16:creationId xmlns:a16="http://schemas.microsoft.com/office/drawing/2014/main" id="{C025907F-76B9-7447-6B2B-D413310BBDFF}"/>
                    </a:ext>
                  </a:extLst>
                </xdr:cNvPr>
                <xdr:cNvSpPr/>
              </xdr:nvSpPr>
              <xdr:spPr>
                <a:xfrm>
                  <a:off x="2435793" y="0"/>
                  <a:ext cx="457200" cy="1371600"/>
                </a:xfrm>
                <a:prstGeom prst="rect">
                  <a:avLst/>
                </a:prstGeom>
                <a:gradFill>
                  <a:gsLst>
                    <a:gs pos="0">
                      <a:schemeClr val="accent4">
                        <a:lumMod val="20000"/>
                        <a:lumOff val="80000"/>
                      </a:schemeClr>
                    </a:gs>
                    <a:gs pos="69000">
                      <a:schemeClr val="accent4">
                        <a:lumMod val="20000"/>
                        <a:lumOff val="80000"/>
                      </a:schemeClr>
                    </a:gs>
                    <a:gs pos="70000">
                      <a:srgbClr val="F0CDFF"/>
                    </a:gs>
                    <a:gs pos="100000">
                      <a:srgbClr val="D7B9FF"/>
                    </a:gs>
                  </a:gsLst>
                  <a:lin ang="5400000" scaled="1"/>
                </a:gradFill>
                <a:ln>
                  <a:solidFill>
                    <a:srgbClr val="7030A0"/>
                  </a:solidFill>
                </a:ln>
                <a:effectLst>
                  <a:glow rad="63500">
                    <a:srgbClr val="FF3C3C">
                      <a:alpha val="40000"/>
                    </a:srgb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365" name="Straight Connector 364">
                  <a:extLst>
                    <a:ext uri="{FF2B5EF4-FFF2-40B4-BE49-F238E27FC236}">
                      <a16:creationId xmlns:a16="http://schemas.microsoft.com/office/drawing/2014/main" id="{8CC456B7-B85A-634B-6182-6E77B138CA73}"/>
                    </a:ext>
                  </a:extLst>
                </xdr:cNvPr>
                <xdr:cNvCxnSpPr/>
              </xdr:nvCxnSpPr>
              <xdr:spPr>
                <a:xfrm flipV="1">
                  <a:off x="2237673" y="967135"/>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56" name="TextBox 355">
              <a:extLst>
                <a:ext uri="{FF2B5EF4-FFF2-40B4-BE49-F238E27FC236}">
                  <a16:creationId xmlns:a16="http://schemas.microsoft.com/office/drawing/2014/main" id="{3E92BA34-E1EF-895D-0672-87C981C1A658}"/>
                </a:ext>
              </a:extLst>
            </xdr:cNvPr>
            <xdr:cNvSpPr txBox="1"/>
          </xdr:nvSpPr>
          <xdr:spPr>
            <a:xfrm>
              <a:off x="5000840" y="48610040"/>
              <a:ext cx="41148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357" name="TextBox 356">
              <a:extLst>
                <a:ext uri="{FF2B5EF4-FFF2-40B4-BE49-F238E27FC236}">
                  <a16:creationId xmlns:a16="http://schemas.microsoft.com/office/drawing/2014/main" id="{E283ACCB-1D64-D672-02ED-01FF73752A7D}"/>
                </a:ext>
              </a:extLst>
            </xdr:cNvPr>
            <xdr:cNvSpPr txBox="1"/>
          </xdr:nvSpPr>
          <xdr:spPr>
            <a:xfrm>
              <a:off x="5564719" y="48610040"/>
              <a:ext cx="41148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358" name="TextBox 357">
              <a:extLst>
                <a:ext uri="{FF2B5EF4-FFF2-40B4-BE49-F238E27FC236}">
                  <a16:creationId xmlns:a16="http://schemas.microsoft.com/office/drawing/2014/main" id="{03A492C8-230C-A633-C9B8-74071EBF2D98}"/>
                </a:ext>
              </a:extLst>
            </xdr:cNvPr>
            <xdr:cNvSpPr txBox="1"/>
          </xdr:nvSpPr>
          <xdr:spPr>
            <a:xfrm>
              <a:off x="3505242" y="48511186"/>
              <a:ext cx="1419291"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0" i="0">
                  <a:latin typeface="Arial Narrow" panose="020B0606020202030204" pitchFamily="34" charset="0"/>
                </a:rPr>
                <a:t>Your</a:t>
              </a:r>
              <a:r>
                <a:rPr lang="en-US" sz="1050" baseline="0">
                  <a:latin typeface="Arial Narrow" panose="020B0606020202030204" pitchFamily="34" charset="0"/>
                </a:rPr>
                <a:t> less</a:t>
              </a:r>
              <a:r>
                <a:rPr lang="en-US" sz="1050">
                  <a:latin typeface="Arial Narrow" panose="020B0606020202030204" pitchFamily="34" charset="0"/>
                </a:rPr>
                <a:t> resolved </a:t>
              </a:r>
              <a:r>
                <a:rPr lang="en-US" sz="1050" b="1" i="1">
                  <a:latin typeface="Arial Narrow" panose="020B0606020202030204" pitchFamily="34" charset="0"/>
                </a:rPr>
                <a:t>self-needs</a:t>
              </a:r>
              <a:r>
                <a:rPr lang="en-US" sz="1050">
                  <a:latin typeface="Arial Narrow" panose="020B0606020202030204" pitchFamily="34" charset="0"/>
                </a:rPr>
                <a:t> </a:t>
              </a:r>
              <a:r>
                <a:rPr lang="en-US" sz="1050" b="1">
                  <a:latin typeface="Arial Narrow" panose="020B0606020202030204" pitchFamily="34" charset="0"/>
                </a:rPr>
                <a:t>priortize</a:t>
              </a:r>
              <a:r>
                <a:rPr lang="en-US" sz="1050" baseline="0">
                  <a:latin typeface="Arial Narrow" panose="020B0606020202030204" pitchFamily="34" charset="0"/>
                </a:rPr>
                <a:t> your beliefs and actions for their relief.</a:t>
              </a:r>
              <a:endParaRPr lang="en-US" sz="1050">
                <a:latin typeface="Arial Narrow" panose="020B0606020202030204" pitchFamily="34" charset="0"/>
              </a:endParaRPr>
            </a:p>
          </xdr:txBody>
        </xdr:sp>
        <xdr:sp macro="" textlink="">
          <xdr:nvSpPr>
            <xdr:cNvPr id="359" name="TextBox 358">
              <a:extLst>
                <a:ext uri="{FF2B5EF4-FFF2-40B4-BE49-F238E27FC236}">
                  <a16:creationId xmlns:a16="http://schemas.microsoft.com/office/drawing/2014/main" id="{33AA146F-46A8-FFA4-3F68-190562D19CC8}"/>
                </a:ext>
              </a:extLst>
            </xdr:cNvPr>
            <xdr:cNvSpPr txBox="1"/>
          </xdr:nvSpPr>
          <xdr:spPr>
            <a:xfrm>
              <a:off x="3496826" y="49104310"/>
              <a:ext cx="1419291"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00" b="0" i="0">
                  <a:latin typeface="Arial Narrow" panose="020B0606020202030204" pitchFamily="34" charset="0"/>
                </a:rPr>
                <a:t>Your</a:t>
              </a:r>
              <a:r>
                <a:rPr lang="en-US" sz="1000" baseline="0">
                  <a:latin typeface="Arial Narrow" panose="020B0606020202030204" pitchFamily="34" charset="0"/>
                </a:rPr>
                <a:t> relatively more </a:t>
              </a:r>
              <a:r>
                <a:rPr lang="en-US" sz="1000">
                  <a:latin typeface="Arial Narrow" panose="020B0606020202030204" pitchFamily="34" charset="0"/>
                </a:rPr>
                <a:t>resolved </a:t>
              </a:r>
              <a:r>
                <a:rPr lang="en-US" sz="1000" b="1" i="1" spc="-30" baseline="0">
                  <a:latin typeface="Arial Narrow" panose="020B0606020202030204" pitchFamily="34" charset="0"/>
                </a:rPr>
                <a:t>social-needs</a:t>
              </a:r>
              <a:r>
                <a:rPr lang="en-US" sz="1000" spc="-30" baseline="0">
                  <a:latin typeface="Arial Narrow" panose="020B0606020202030204" pitchFamily="34" charset="0"/>
                </a:rPr>
                <a:t> </a:t>
              </a:r>
              <a:r>
                <a:rPr lang="en-US" sz="1000" b="1" spc="-30" baseline="0">
                  <a:latin typeface="Arial Narrow" panose="020B0606020202030204" pitchFamily="34" charset="0"/>
                </a:rPr>
                <a:t>prioritize</a:t>
              </a:r>
              <a:r>
                <a:rPr lang="en-US" sz="1000" spc="-30" baseline="0">
                  <a:latin typeface="Arial Narrow" panose="020B0606020202030204" pitchFamily="34" charset="0"/>
                </a:rPr>
                <a:t> your defenses to remain painless.</a:t>
              </a:r>
            </a:p>
          </xdr:txBody>
        </xdr:sp>
        <xdr:sp macro="" textlink="">
          <xdr:nvSpPr>
            <xdr:cNvPr id="360" name="TextBox 359">
              <a:extLst>
                <a:ext uri="{FF2B5EF4-FFF2-40B4-BE49-F238E27FC236}">
                  <a16:creationId xmlns:a16="http://schemas.microsoft.com/office/drawing/2014/main" id="{87878667-D384-EFB7-68E8-4307E3964671}"/>
                </a:ext>
              </a:extLst>
            </xdr:cNvPr>
            <xdr:cNvSpPr txBox="1"/>
          </xdr:nvSpPr>
          <xdr:spPr>
            <a:xfrm>
              <a:off x="3367106" y="49755101"/>
              <a:ext cx="2609665"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0" i="0">
                  <a:solidFill>
                    <a:schemeClr val="dk1"/>
                  </a:solidFill>
                  <a:effectLst/>
                  <a:latin typeface="Arial" panose="020B0604020202020204" pitchFamily="34" charset="0"/>
                  <a:ea typeface="+mn-ea"/>
                  <a:cs typeface="Arial" panose="020B0604020202020204" pitchFamily="34" charset="0"/>
                </a:rPr>
                <a:t>These priorities </a:t>
              </a:r>
              <a:r>
                <a:rPr lang="en-US" sz="1100" b="1" i="1">
                  <a:solidFill>
                    <a:schemeClr val="dk1"/>
                  </a:solidFill>
                  <a:effectLst/>
                  <a:latin typeface="Arial" panose="020B0604020202020204" pitchFamily="34" charset="0"/>
                  <a:ea typeface="+mn-ea"/>
                  <a:cs typeface="Arial" panose="020B0604020202020204" pitchFamily="34" charset="0"/>
                </a:rPr>
                <a:t>orient</a:t>
              </a:r>
              <a:r>
                <a:rPr lang="en-US" sz="1100" b="0" i="0">
                  <a:solidFill>
                    <a:schemeClr val="dk1"/>
                  </a:solidFill>
                  <a:effectLst/>
                  <a:latin typeface="Arial" panose="020B0604020202020204" pitchFamily="34" charset="0"/>
                  <a:ea typeface="+mn-ea"/>
                  <a:cs typeface="Arial" panose="020B0604020202020204" pitchFamily="34" charset="0"/>
                </a:rPr>
                <a:t> you toward </a:t>
              </a:r>
              <a:r>
                <a:rPr lang="en-US" sz="1100" b="1" i="0">
                  <a:solidFill>
                    <a:schemeClr val="dk1"/>
                  </a:solidFill>
                  <a:effectLst/>
                  <a:latin typeface="Arial" panose="020B0604020202020204" pitchFamily="34" charset="0"/>
                  <a:ea typeface="+mn-ea"/>
                  <a:cs typeface="Arial" panose="020B0604020202020204" pitchFamily="34" charset="0"/>
                </a:rPr>
                <a:t>deeper</a:t>
              </a:r>
              <a:r>
                <a:rPr lang="en-US" sz="1100" b="0" i="0">
                  <a:solidFill>
                    <a:schemeClr val="dk1"/>
                  </a:solidFill>
                  <a:effectLst/>
                  <a:latin typeface="Arial" panose="020B0604020202020204" pitchFamily="34" charset="0"/>
                  <a:ea typeface="+mn-ea"/>
                  <a:cs typeface="Arial" panose="020B0604020202020204" pitchFamily="34" charset="0"/>
                </a:rPr>
                <a:t> relating to ease your psychosocial needs. </a:t>
              </a:r>
              <a:r>
                <a:rPr lang="en-US" sz="1100" b="1" i="0">
                  <a:solidFill>
                    <a:srgbClr val="7D0000"/>
                  </a:solidFill>
                  <a:effectLst>
                    <a:glow rad="63500">
                      <a:srgbClr val="FFCCCC"/>
                    </a:glow>
                  </a:effectLst>
                  <a:latin typeface="Verdana" panose="020B0604030504040204" pitchFamily="34" charset="0"/>
                  <a:ea typeface="Verdana" panose="020B0604030504040204" pitchFamily="34" charset="0"/>
                  <a:cs typeface="Arial" panose="020B0604020202020204" pitchFamily="34" charset="0"/>
                </a:rPr>
                <a:t>Conservatism</a:t>
              </a:r>
              <a:r>
                <a:rPr lang="en-US" sz="1100" b="0" i="0" baseline="0">
                  <a:solidFill>
                    <a:schemeClr val="dk1"/>
                  </a:solidFill>
                  <a:effectLst/>
                  <a:latin typeface="Arial" panose="020B0604020202020204" pitchFamily="34" charset="0"/>
                  <a:ea typeface="+mn-ea"/>
                  <a:cs typeface="Arial" panose="020B0604020202020204" pitchFamily="34" charset="0"/>
                </a:rPr>
                <a:t> best expresses it.</a:t>
              </a:r>
              <a:r>
                <a:rPr lang="en-US" sz="1100" b="0" i="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xdr:txBody>
        </xdr:sp>
      </xdr:grpSp>
    </xdr:grpSp>
    <xdr:clientData/>
  </xdr:twoCellAnchor>
  <xdr:twoCellAnchor>
    <xdr:from>
      <xdr:col>0</xdr:col>
      <xdr:colOff>0</xdr:colOff>
      <xdr:row>554</xdr:row>
      <xdr:rowOff>53340</xdr:rowOff>
    </xdr:from>
    <xdr:to>
      <xdr:col>13</xdr:col>
      <xdr:colOff>99058</xdr:colOff>
      <xdr:row>599</xdr:row>
      <xdr:rowOff>134620</xdr:rowOff>
    </xdr:to>
    <xdr:grpSp>
      <xdr:nvGrpSpPr>
        <xdr:cNvPr id="377" name="Group 376">
          <a:extLst>
            <a:ext uri="{FF2B5EF4-FFF2-40B4-BE49-F238E27FC236}">
              <a16:creationId xmlns:a16="http://schemas.microsoft.com/office/drawing/2014/main" id="{ED581BD7-8356-4389-A9B5-580F6C2B9786}"/>
            </a:ext>
          </a:extLst>
        </xdr:cNvPr>
        <xdr:cNvGrpSpPr/>
      </xdr:nvGrpSpPr>
      <xdr:grpSpPr>
        <a:xfrm>
          <a:off x="0" y="108339890"/>
          <a:ext cx="6385558" cy="7847330"/>
          <a:chOff x="15455900" y="60706000"/>
          <a:chExt cx="6375398" cy="7823200"/>
        </a:xfrm>
      </xdr:grpSpPr>
      <xdr:sp macro="" textlink="">
        <xdr:nvSpPr>
          <xdr:cNvPr id="378" name="Rectangle 377">
            <a:extLst>
              <a:ext uri="{FF2B5EF4-FFF2-40B4-BE49-F238E27FC236}">
                <a16:creationId xmlns:a16="http://schemas.microsoft.com/office/drawing/2014/main" id="{54FD4126-31BB-8875-AC8F-6D975385BD8C}"/>
              </a:ext>
            </a:extLst>
          </xdr:cNvPr>
          <xdr:cNvSpPr/>
        </xdr:nvSpPr>
        <xdr:spPr>
          <a:xfrm>
            <a:off x="20421599" y="60706000"/>
            <a:ext cx="1409699"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79" name="Rectangle 378">
            <a:extLst>
              <a:ext uri="{FF2B5EF4-FFF2-40B4-BE49-F238E27FC236}">
                <a16:creationId xmlns:a16="http://schemas.microsoft.com/office/drawing/2014/main" id="{57504F02-AAE8-C74E-6A90-22AA22F8D279}"/>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nvGrpSpPr>
          <xdr:cNvPr id="380" name="Group 379">
            <a:extLst>
              <a:ext uri="{FF2B5EF4-FFF2-40B4-BE49-F238E27FC236}">
                <a16:creationId xmlns:a16="http://schemas.microsoft.com/office/drawing/2014/main" id="{76C3E1A1-AF11-B657-A430-73D8CE1272D1}"/>
              </a:ext>
            </a:extLst>
          </xdr:cNvPr>
          <xdr:cNvGrpSpPr/>
        </xdr:nvGrpSpPr>
        <xdr:grpSpPr>
          <a:xfrm>
            <a:off x="16306800" y="60706000"/>
            <a:ext cx="2296879" cy="7823200"/>
            <a:chOff x="3796580" y="60718700"/>
            <a:chExt cx="2296879" cy="7823200"/>
          </a:xfrm>
        </xdr:grpSpPr>
        <xdr:sp macro="" textlink="">
          <xdr:nvSpPr>
            <xdr:cNvPr id="387" name="Freeform: Shape 386">
              <a:extLst>
                <a:ext uri="{FF2B5EF4-FFF2-40B4-BE49-F238E27FC236}">
                  <a16:creationId xmlns:a16="http://schemas.microsoft.com/office/drawing/2014/main" id="{BCFD1762-415A-3566-550B-EC6DFEC39D4F}"/>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8" name="Freeform: Shape 387">
              <a:extLst>
                <a:ext uri="{FF2B5EF4-FFF2-40B4-BE49-F238E27FC236}">
                  <a16:creationId xmlns:a16="http://schemas.microsoft.com/office/drawing/2014/main" id="{103534CF-BC5A-7D0D-8AC6-77DC87002BB7}"/>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9" name="Freeform: Shape 388">
              <a:extLst>
                <a:ext uri="{FF2B5EF4-FFF2-40B4-BE49-F238E27FC236}">
                  <a16:creationId xmlns:a16="http://schemas.microsoft.com/office/drawing/2014/main" id="{CBCCC416-898B-4DC9-FFB4-DB322AEBB80A}"/>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90" name="Freeform: Shape 389">
              <a:extLst>
                <a:ext uri="{FF2B5EF4-FFF2-40B4-BE49-F238E27FC236}">
                  <a16:creationId xmlns:a16="http://schemas.microsoft.com/office/drawing/2014/main" id="{9386EFAF-37C3-1292-8FF3-BA2D863D7CBA}"/>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91" name="Freeform: Shape 390">
              <a:extLst>
                <a:ext uri="{FF2B5EF4-FFF2-40B4-BE49-F238E27FC236}">
                  <a16:creationId xmlns:a16="http://schemas.microsoft.com/office/drawing/2014/main" id="{97A6B458-0C45-907E-C24E-3AE6F7AA8FB5}"/>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381" name="Group 380">
            <a:extLst>
              <a:ext uri="{FF2B5EF4-FFF2-40B4-BE49-F238E27FC236}">
                <a16:creationId xmlns:a16="http://schemas.microsoft.com/office/drawing/2014/main" id="{E5FC21EE-C2F5-7AF5-0FF2-2DA2B5A4F80E}"/>
              </a:ext>
            </a:extLst>
          </xdr:cNvPr>
          <xdr:cNvGrpSpPr/>
        </xdr:nvGrpSpPr>
        <xdr:grpSpPr>
          <a:xfrm>
            <a:off x="18742660" y="60706000"/>
            <a:ext cx="2256239" cy="7823200"/>
            <a:chOff x="7845340" y="60718700"/>
            <a:chExt cx="2256239" cy="7823200"/>
          </a:xfrm>
        </xdr:grpSpPr>
        <xdr:sp macro="" textlink="">
          <xdr:nvSpPr>
            <xdr:cNvPr id="382" name="Freeform: Shape 381">
              <a:extLst>
                <a:ext uri="{FF2B5EF4-FFF2-40B4-BE49-F238E27FC236}">
                  <a16:creationId xmlns:a16="http://schemas.microsoft.com/office/drawing/2014/main" id="{A343563F-F9B1-7DBE-6FAE-5A7089D14A67}"/>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3" name="Freeform: Shape 382">
              <a:extLst>
                <a:ext uri="{FF2B5EF4-FFF2-40B4-BE49-F238E27FC236}">
                  <a16:creationId xmlns:a16="http://schemas.microsoft.com/office/drawing/2014/main" id="{9DBC786A-AF6F-BD1A-7C89-599CCBC95642}"/>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4" name="Freeform: Shape 383">
              <a:extLst>
                <a:ext uri="{FF2B5EF4-FFF2-40B4-BE49-F238E27FC236}">
                  <a16:creationId xmlns:a16="http://schemas.microsoft.com/office/drawing/2014/main" id="{B65CDB0B-10B4-0E50-29BA-A32CEF8A6A35}"/>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5" name="Freeform: Shape 384">
              <a:extLst>
                <a:ext uri="{FF2B5EF4-FFF2-40B4-BE49-F238E27FC236}">
                  <a16:creationId xmlns:a16="http://schemas.microsoft.com/office/drawing/2014/main" id="{7856CCE2-F30A-5569-583E-9E8C4C37D927}"/>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386" name="Freeform: Shape 385">
              <a:extLst>
                <a:ext uri="{FF2B5EF4-FFF2-40B4-BE49-F238E27FC236}">
                  <a16:creationId xmlns:a16="http://schemas.microsoft.com/office/drawing/2014/main" id="{959323F0-AFF2-D539-F18A-F5576CCD81AE}"/>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1</xdr:col>
      <xdr:colOff>7620</xdr:colOff>
      <xdr:row>560</xdr:row>
      <xdr:rowOff>8940</xdr:rowOff>
    </xdr:from>
    <xdr:to>
      <xdr:col>2</xdr:col>
      <xdr:colOff>291389</xdr:colOff>
      <xdr:row>571</xdr:row>
      <xdr:rowOff>101042</xdr:rowOff>
    </xdr:to>
    <xdr:grpSp>
      <xdr:nvGrpSpPr>
        <xdr:cNvPr id="392" name="Group 391">
          <a:extLst>
            <a:ext uri="{FF2B5EF4-FFF2-40B4-BE49-F238E27FC236}">
              <a16:creationId xmlns:a16="http://schemas.microsoft.com/office/drawing/2014/main" id="{2D5762CD-CA3E-4249-A71D-16CDDC3A00B7}"/>
            </a:ext>
          </a:extLst>
        </xdr:cNvPr>
        <xdr:cNvGrpSpPr>
          <a:grpSpLocks noChangeAspect="1"/>
        </xdr:cNvGrpSpPr>
      </xdr:nvGrpSpPr>
      <xdr:grpSpPr>
        <a:xfrm>
          <a:off x="121920" y="109298790"/>
          <a:ext cx="798119" cy="2079652"/>
          <a:chOff x="13620749" y="104774999"/>
          <a:chExt cx="1352551" cy="3438523"/>
        </a:xfrm>
      </xdr:grpSpPr>
      <xdr:grpSp>
        <xdr:nvGrpSpPr>
          <xdr:cNvPr id="393" name="Group 392">
            <a:extLst>
              <a:ext uri="{FF2B5EF4-FFF2-40B4-BE49-F238E27FC236}">
                <a16:creationId xmlns:a16="http://schemas.microsoft.com/office/drawing/2014/main" id="{9F2230F9-1E9A-D967-FA05-B957AB4AE534}"/>
              </a:ext>
            </a:extLst>
          </xdr:cNvPr>
          <xdr:cNvGrpSpPr/>
        </xdr:nvGrpSpPr>
        <xdr:grpSpPr>
          <a:xfrm>
            <a:off x="13620749" y="105470322"/>
            <a:ext cx="1053296" cy="2743200"/>
            <a:chOff x="13620749" y="105470322"/>
            <a:chExt cx="1053296" cy="2743200"/>
          </a:xfrm>
        </xdr:grpSpPr>
        <xdr:grpSp>
          <xdr:nvGrpSpPr>
            <xdr:cNvPr id="395" name="Group 394">
              <a:extLst>
                <a:ext uri="{FF2B5EF4-FFF2-40B4-BE49-F238E27FC236}">
                  <a16:creationId xmlns:a16="http://schemas.microsoft.com/office/drawing/2014/main" id="{C8F28B91-F991-E8B8-8413-4DD5894237D6}"/>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400" name="Rectangle: Rounded Corners 399">
                <a:extLst>
                  <a:ext uri="{FF2B5EF4-FFF2-40B4-BE49-F238E27FC236}">
                    <a16:creationId xmlns:a16="http://schemas.microsoft.com/office/drawing/2014/main" id="{B03691D1-1306-4B4E-2500-DAC8B97479D3}"/>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1" name="Rectangle: Rounded Corners 400">
                <a:extLst>
                  <a:ext uri="{FF2B5EF4-FFF2-40B4-BE49-F238E27FC236}">
                    <a16:creationId xmlns:a16="http://schemas.microsoft.com/office/drawing/2014/main" id="{411F58E1-4D72-0973-FD0D-53618736E80A}"/>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2" name="Rectangle: Rounded Corners 401">
                <a:extLst>
                  <a:ext uri="{FF2B5EF4-FFF2-40B4-BE49-F238E27FC236}">
                    <a16:creationId xmlns:a16="http://schemas.microsoft.com/office/drawing/2014/main" id="{B1F8EA60-32FD-DE40-DF61-3FC415D3DFF8}"/>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3" name="Rectangle: Rounded Corners 402">
                <a:extLst>
                  <a:ext uri="{FF2B5EF4-FFF2-40B4-BE49-F238E27FC236}">
                    <a16:creationId xmlns:a16="http://schemas.microsoft.com/office/drawing/2014/main" id="{05B27C04-A55B-AD12-50FF-C5ADB6BAABCE}"/>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4" name="Rectangle: Rounded Corners 403">
                <a:extLst>
                  <a:ext uri="{FF2B5EF4-FFF2-40B4-BE49-F238E27FC236}">
                    <a16:creationId xmlns:a16="http://schemas.microsoft.com/office/drawing/2014/main" id="{1452199C-465D-C833-FB71-70C217C7BE45}"/>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5" name="Rectangle: Rounded Corners 404">
                <a:extLst>
                  <a:ext uri="{FF2B5EF4-FFF2-40B4-BE49-F238E27FC236}">
                    <a16:creationId xmlns:a16="http://schemas.microsoft.com/office/drawing/2014/main" id="{F5F31CB5-D472-000A-BC22-EE87D9C18A44}"/>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06" name="Rectangle: Rounded Corners 405">
                <a:extLst>
                  <a:ext uri="{FF2B5EF4-FFF2-40B4-BE49-F238E27FC236}">
                    <a16:creationId xmlns:a16="http://schemas.microsoft.com/office/drawing/2014/main" id="{FCD81169-0BA4-0C7D-6167-0FA97EA00E2B}"/>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396" name="Group 395">
              <a:extLst>
                <a:ext uri="{FF2B5EF4-FFF2-40B4-BE49-F238E27FC236}">
                  <a16:creationId xmlns:a16="http://schemas.microsoft.com/office/drawing/2014/main" id="{FBA8702E-6FD0-94AF-7AAC-BCC3A66CD08D}"/>
                </a:ext>
              </a:extLst>
            </xdr:cNvPr>
            <xdr:cNvGrpSpPr/>
          </xdr:nvGrpSpPr>
          <xdr:grpSpPr>
            <a:xfrm>
              <a:off x="13679805" y="106093372"/>
              <a:ext cx="953589" cy="1109382"/>
              <a:chOff x="0" y="0"/>
              <a:chExt cx="1112520" cy="1371600"/>
            </a:xfrm>
          </xdr:grpSpPr>
          <xdr:sp macro="" textlink="">
            <xdr:nvSpPr>
              <xdr:cNvPr id="397" name="Rectangle 396">
                <a:extLst>
                  <a:ext uri="{FF2B5EF4-FFF2-40B4-BE49-F238E27FC236}">
                    <a16:creationId xmlns:a16="http://schemas.microsoft.com/office/drawing/2014/main" id="{82C5A31D-91B4-ECD1-C8F7-6758D6E418DD}"/>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398" name="Rectangle 397">
                <a:extLst>
                  <a:ext uri="{FF2B5EF4-FFF2-40B4-BE49-F238E27FC236}">
                    <a16:creationId xmlns:a16="http://schemas.microsoft.com/office/drawing/2014/main" id="{5E045BA0-D67A-FD1C-7249-C7DDDA1AA675}"/>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399" name="Straight Connector 398">
                <a:extLst>
                  <a:ext uri="{FF2B5EF4-FFF2-40B4-BE49-F238E27FC236}">
                    <a16:creationId xmlns:a16="http://schemas.microsoft.com/office/drawing/2014/main" id="{C895AFD4-FBFE-33A5-3373-ADE64A90BE96}"/>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94" name="Thought Bubble: Cloud 393">
            <a:extLst>
              <a:ext uri="{FF2B5EF4-FFF2-40B4-BE49-F238E27FC236}">
                <a16:creationId xmlns:a16="http://schemas.microsoft.com/office/drawing/2014/main" id="{547C1DEF-2ACB-1AA0-7F46-BB6CE0BAB1D6}"/>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9</xdr:col>
      <xdr:colOff>192020</xdr:colOff>
      <xdr:row>559</xdr:row>
      <xdr:rowOff>70257</xdr:rowOff>
    </xdr:from>
    <xdr:to>
      <xdr:col>10</xdr:col>
      <xdr:colOff>371547</xdr:colOff>
      <xdr:row>570</xdr:row>
      <xdr:rowOff>144954</xdr:rowOff>
    </xdr:to>
    <xdr:grpSp>
      <xdr:nvGrpSpPr>
        <xdr:cNvPr id="407" name="Group 406">
          <a:extLst>
            <a:ext uri="{FF2B5EF4-FFF2-40B4-BE49-F238E27FC236}">
              <a16:creationId xmlns:a16="http://schemas.microsoft.com/office/drawing/2014/main" id="{E4985824-F69B-494F-AB6A-1EC164EF13ED}"/>
            </a:ext>
          </a:extLst>
        </xdr:cNvPr>
        <xdr:cNvGrpSpPr>
          <a:grpSpLocks noChangeAspect="1"/>
        </xdr:cNvGrpSpPr>
      </xdr:nvGrpSpPr>
      <xdr:grpSpPr>
        <a:xfrm>
          <a:off x="4421120" y="109195007"/>
          <a:ext cx="693877" cy="2049547"/>
          <a:chOff x="14933087" y="104774975"/>
          <a:chExt cx="1171576" cy="3409972"/>
        </a:xfrm>
      </xdr:grpSpPr>
      <xdr:grpSp>
        <xdr:nvGrpSpPr>
          <xdr:cNvPr id="408" name="Group 407">
            <a:extLst>
              <a:ext uri="{FF2B5EF4-FFF2-40B4-BE49-F238E27FC236}">
                <a16:creationId xmlns:a16="http://schemas.microsoft.com/office/drawing/2014/main" id="{E2B13CD0-D706-6D06-4E98-7E6EA1063BD4}"/>
              </a:ext>
            </a:extLst>
          </xdr:cNvPr>
          <xdr:cNvGrpSpPr/>
        </xdr:nvGrpSpPr>
        <xdr:grpSpPr>
          <a:xfrm>
            <a:off x="14944724" y="105441747"/>
            <a:ext cx="1053296" cy="2743200"/>
            <a:chOff x="14944724" y="105441747"/>
            <a:chExt cx="1053296" cy="2743200"/>
          </a:xfrm>
        </xdr:grpSpPr>
        <xdr:grpSp>
          <xdr:nvGrpSpPr>
            <xdr:cNvPr id="410" name="Group 409">
              <a:extLst>
                <a:ext uri="{FF2B5EF4-FFF2-40B4-BE49-F238E27FC236}">
                  <a16:creationId xmlns:a16="http://schemas.microsoft.com/office/drawing/2014/main" id="{335903E9-8DB7-C60D-2393-B96042D9DED3}"/>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415" name="Rectangle: Rounded Corners 414">
                <a:extLst>
                  <a:ext uri="{FF2B5EF4-FFF2-40B4-BE49-F238E27FC236}">
                    <a16:creationId xmlns:a16="http://schemas.microsoft.com/office/drawing/2014/main" id="{A850C166-C863-4A04-35F4-3D0FCB5F21C0}"/>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16" name="Rectangle: Rounded Corners 415">
                <a:extLst>
                  <a:ext uri="{FF2B5EF4-FFF2-40B4-BE49-F238E27FC236}">
                    <a16:creationId xmlns:a16="http://schemas.microsoft.com/office/drawing/2014/main" id="{3CD184CF-1B8F-38CC-3AA1-F4D5FDEB5298}"/>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17" name="Rectangle: Rounded Corners 416">
                <a:extLst>
                  <a:ext uri="{FF2B5EF4-FFF2-40B4-BE49-F238E27FC236}">
                    <a16:creationId xmlns:a16="http://schemas.microsoft.com/office/drawing/2014/main" id="{92D1C20D-BB34-FACE-26EE-9C2315A46556}"/>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18" name="Rectangle: Rounded Corners 417">
                <a:extLst>
                  <a:ext uri="{FF2B5EF4-FFF2-40B4-BE49-F238E27FC236}">
                    <a16:creationId xmlns:a16="http://schemas.microsoft.com/office/drawing/2014/main" id="{98F8F758-BBD2-A389-6BA5-B1D5E5FE88A2}"/>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19" name="Rectangle: Rounded Corners 418">
                <a:extLst>
                  <a:ext uri="{FF2B5EF4-FFF2-40B4-BE49-F238E27FC236}">
                    <a16:creationId xmlns:a16="http://schemas.microsoft.com/office/drawing/2014/main" id="{1DE8CD13-1DB2-AF33-EFA8-A419BD86C49B}"/>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20" name="Rectangle: Rounded Corners 419">
                <a:extLst>
                  <a:ext uri="{FF2B5EF4-FFF2-40B4-BE49-F238E27FC236}">
                    <a16:creationId xmlns:a16="http://schemas.microsoft.com/office/drawing/2014/main" id="{118BE6B8-3664-D183-F164-05E3D24A1A99}"/>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21" name="Rectangle: Rounded Corners 420">
                <a:extLst>
                  <a:ext uri="{FF2B5EF4-FFF2-40B4-BE49-F238E27FC236}">
                    <a16:creationId xmlns:a16="http://schemas.microsoft.com/office/drawing/2014/main" id="{38F9D2FD-CBD2-749C-B6A0-698180DCD9E7}"/>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11" name="Group 410">
              <a:extLst>
                <a:ext uri="{FF2B5EF4-FFF2-40B4-BE49-F238E27FC236}">
                  <a16:creationId xmlns:a16="http://schemas.microsoft.com/office/drawing/2014/main" id="{849E0D3F-272D-9551-BDC4-A502E50998F1}"/>
                </a:ext>
              </a:extLst>
            </xdr:cNvPr>
            <xdr:cNvGrpSpPr/>
          </xdr:nvGrpSpPr>
          <xdr:grpSpPr>
            <a:xfrm>
              <a:off x="15001875" y="106064797"/>
              <a:ext cx="953589" cy="1109382"/>
              <a:chOff x="-11112" y="0"/>
              <a:chExt cx="1112519" cy="1371600"/>
            </a:xfrm>
          </xdr:grpSpPr>
          <xdr:sp macro="" textlink="">
            <xdr:nvSpPr>
              <xdr:cNvPr id="412" name="Rectangle 411">
                <a:extLst>
                  <a:ext uri="{FF2B5EF4-FFF2-40B4-BE49-F238E27FC236}">
                    <a16:creationId xmlns:a16="http://schemas.microsoft.com/office/drawing/2014/main" id="{C2C6878D-D5AB-DA02-E3EB-4844BECAB770}"/>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13" name="Rectangle 412">
                <a:extLst>
                  <a:ext uri="{FF2B5EF4-FFF2-40B4-BE49-F238E27FC236}">
                    <a16:creationId xmlns:a16="http://schemas.microsoft.com/office/drawing/2014/main" id="{DE2E82EB-57B6-BD69-2190-062C8E785F92}"/>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14" name="Straight Connector 413">
                <a:extLst>
                  <a:ext uri="{FF2B5EF4-FFF2-40B4-BE49-F238E27FC236}">
                    <a16:creationId xmlns:a16="http://schemas.microsoft.com/office/drawing/2014/main" id="{E4423A30-9648-74C1-07AD-C267F7740ADC}"/>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09" name="Thought Bubble: Cloud 408">
            <a:extLst>
              <a:ext uri="{FF2B5EF4-FFF2-40B4-BE49-F238E27FC236}">
                <a16:creationId xmlns:a16="http://schemas.microsoft.com/office/drawing/2014/main" id="{B71CFDC7-7837-8DA5-C7FC-5B5227675458}"/>
              </a:ext>
            </a:extLst>
          </xdr:cNvPr>
          <xdr:cNvSpPr/>
        </xdr:nvSpPr>
        <xdr:spPr>
          <a:xfrm flipH="1">
            <a:off x="14933087"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8</xdr:col>
      <xdr:colOff>138678</xdr:colOff>
      <xdr:row>559</xdr:row>
      <xdr:rowOff>164452</xdr:rowOff>
    </xdr:from>
    <xdr:to>
      <xdr:col>9</xdr:col>
      <xdr:colOff>371080</xdr:colOff>
      <xdr:row>571</xdr:row>
      <xdr:rowOff>63889</xdr:rowOff>
    </xdr:to>
    <xdr:grpSp>
      <xdr:nvGrpSpPr>
        <xdr:cNvPr id="422" name="Group 421">
          <a:extLst>
            <a:ext uri="{FF2B5EF4-FFF2-40B4-BE49-F238E27FC236}">
              <a16:creationId xmlns:a16="http://schemas.microsoft.com/office/drawing/2014/main" id="{00231EB4-6C0F-4034-98FC-8FB3CB06DC69}"/>
            </a:ext>
          </a:extLst>
        </xdr:cNvPr>
        <xdr:cNvGrpSpPr>
          <a:grpSpLocks noChangeAspect="1"/>
        </xdr:cNvGrpSpPr>
      </xdr:nvGrpSpPr>
      <xdr:grpSpPr>
        <a:xfrm>
          <a:off x="3853428" y="109289202"/>
          <a:ext cx="746752" cy="2052087"/>
          <a:chOff x="14734647" y="104774975"/>
          <a:chExt cx="1263373" cy="3409972"/>
        </a:xfrm>
      </xdr:grpSpPr>
      <xdr:grpSp>
        <xdr:nvGrpSpPr>
          <xdr:cNvPr id="423" name="Group 422">
            <a:extLst>
              <a:ext uri="{FF2B5EF4-FFF2-40B4-BE49-F238E27FC236}">
                <a16:creationId xmlns:a16="http://schemas.microsoft.com/office/drawing/2014/main" id="{BC16B6CB-803C-4E0D-A6AD-9746FFE020CA}"/>
              </a:ext>
            </a:extLst>
          </xdr:cNvPr>
          <xdr:cNvGrpSpPr/>
        </xdr:nvGrpSpPr>
        <xdr:grpSpPr>
          <a:xfrm>
            <a:off x="14944724" y="105441747"/>
            <a:ext cx="1053296" cy="2743200"/>
            <a:chOff x="14944724" y="105441747"/>
            <a:chExt cx="1053296" cy="2743200"/>
          </a:xfrm>
        </xdr:grpSpPr>
        <xdr:grpSp>
          <xdr:nvGrpSpPr>
            <xdr:cNvPr id="425" name="Group 424">
              <a:extLst>
                <a:ext uri="{FF2B5EF4-FFF2-40B4-BE49-F238E27FC236}">
                  <a16:creationId xmlns:a16="http://schemas.microsoft.com/office/drawing/2014/main" id="{0DB59A33-DCF0-A0B7-D418-E9AC9E44FE51}"/>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430" name="Rectangle: Rounded Corners 429">
                <a:extLst>
                  <a:ext uri="{FF2B5EF4-FFF2-40B4-BE49-F238E27FC236}">
                    <a16:creationId xmlns:a16="http://schemas.microsoft.com/office/drawing/2014/main" id="{A1B360A7-ADB1-356D-AF09-FDD01A86E712}"/>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1" name="Rectangle: Rounded Corners 430">
                <a:extLst>
                  <a:ext uri="{FF2B5EF4-FFF2-40B4-BE49-F238E27FC236}">
                    <a16:creationId xmlns:a16="http://schemas.microsoft.com/office/drawing/2014/main" id="{7334D504-D6F6-6B50-C988-61289C5D6F29}"/>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2" name="Rectangle: Rounded Corners 431">
                <a:extLst>
                  <a:ext uri="{FF2B5EF4-FFF2-40B4-BE49-F238E27FC236}">
                    <a16:creationId xmlns:a16="http://schemas.microsoft.com/office/drawing/2014/main" id="{A6B86DBE-2679-F44B-47E0-E56369A2210A}"/>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3" name="Rectangle: Rounded Corners 432">
                <a:extLst>
                  <a:ext uri="{FF2B5EF4-FFF2-40B4-BE49-F238E27FC236}">
                    <a16:creationId xmlns:a16="http://schemas.microsoft.com/office/drawing/2014/main" id="{5504DE1B-7A7E-9C43-E39D-89E276D6D509}"/>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4" name="Rectangle: Rounded Corners 433">
                <a:extLst>
                  <a:ext uri="{FF2B5EF4-FFF2-40B4-BE49-F238E27FC236}">
                    <a16:creationId xmlns:a16="http://schemas.microsoft.com/office/drawing/2014/main" id="{C0C7F87C-0719-88CE-C4AD-A59F4330A613}"/>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5" name="Rectangle: Rounded Corners 434">
                <a:extLst>
                  <a:ext uri="{FF2B5EF4-FFF2-40B4-BE49-F238E27FC236}">
                    <a16:creationId xmlns:a16="http://schemas.microsoft.com/office/drawing/2014/main" id="{76638161-B2B5-FA6C-C2F7-171D79E4A899}"/>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36" name="Rectangle: Rounded Corners 435">
                <a:extLst>
                  <a:ext uri="{FF2B5EF4-FFF2-40B4-BE49-F238E27FC236}">
                    <a16:creationId xmlns:a16="http://schemas.microsoft.com/office/drawing/2014/main" id="{8E10B1BC-C66D-73F9-4B8A-890EF4E0E4F6}"/>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26" name="Group 425">
              <a:extLst>
                <a:ext uri="{FF2B5EF4-FFF2-40B4-BE49-F238E27FC236}">
                  <a16:creationId xmlns:a16="http://schemas.microsoft.com/office/drawing/2014/main" id="{026917D2-34BC-1AB0-57FA-3950CB37D5A8}"/>
                </a:ext>
              </a:extLst>
            </xdr:cNvPr>
            <xdr:cNvGrpSpPr/>
          </xdr:nvGrpSpPr>
          <xdr:grpSpPr>
            <a:xfrm>
              <a:off x="15001875" y="106064797"/>
              <a:ext cx="953589" cy="1109382"/>
              <a:chOff x="-11112" y="0"/>
              <a:chExt cx="1112519" cy="1371600"/>
            </a:xfrm>
          </xdr:grpSpPr>
          <xdr:sp macro="" textlink="">
            <xdr:nvSpPr>
              <xdr:cNvPr id="427" name="Rectangle 426">
                <a:extLst>
                  <a:ext uri="{FF2B5EF4-FFF2-40B4-BE49-F238E27FC236}">
                    <a16:creationId xmlns:a16="http://schemas.microsoft.com/office/drawing/2014/main" id="{CF60E71C-1747-9EB7-8096-76BD3595C8B5}"/>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28" name="Rectangle 427">
                <a:extLst>
                  <a:ext uri="{FF2B5EF4-FFF2-40B4-BE49-F238E27FC236}">
                    <a16:creationId xmlns:a16="http://schemas.microsoft.com/office/drawing/2014/main" id="{B1F146C5-907B-AEC2-E42B-25103DEEAC42}"/>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29" name="Straight Connector 428">
                <a:extLst>
                  <a:ext uri="{FF2B5EF4-FFF2-40B4-BE49-F238E27FC236}">
                    <a16:creationId xmlns:a16="http://schemas.microsoft.com/office/drawing/2014/main" id="{A9710F46-0A70-3956-D15F-977C6C0AE600}"/>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24" name="Thought Bubble: Cloud 423">
            <a:extLst>
              <a:ext uri="{FF2B5EF4-FFF2-40B4-BE49-F238E27FC236}">
                <a16:creationId xmlns:a16="http://schemas.microsoft.com/office/drawing/2014/main" id="{409BDBB7-2028-7C5B-05DD-8B8E68FF05FD}"/>
              </a:ext>
            </a:extLst>
          </xdr:cNvPr>
          <xdr:cNvSpPr/>
        </xdr:nvSpPr>
        <xdr:spPr>
          <a:xfrm flipH="1">
            <a:off x="14734647"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2</xdr:col>
      <xdr:colOff>304800</xdr:colOff>
      <xdr:row>560</xdr:row>
      <xdr:rowOff>972</xdr:rowOff>
    </xdr:from>
    <xdr:to>
      <xdr:col>4</xdr:col>
      <xdr:colOff>93269</xdr:colOff>
      <xdr:row>571</xdr:row>
      <xdr:rowOff>93074</xdr:rowOff>
    </xdr:to>
    <xdr:grpSp>
      <xdr:nvGrpSpPr>
        <xdr:cNvPr id="437" name="Group 436">
          <a:extLst>
            <a:ext uri="{FF2B5EF4-FFF2-40B4-BE49-F238E27FC236}">
              <a16:creationId xmlns:a16="http://schemas.microsoft.com/office/drawing/2014/main" id="{7BB9FAAD-894B-4E5B-9A08-C9FC66241A21}"/>
            </a:ext>
          </a:extLst>
        </xdr:cNvPr>
        <xdr:cNvGrpSpPr>
          <a:grpSpLocks noChangeAspect="1"/>
        </xdr:cNvGrpSpPr>
      </xdr:nvGrpSpPr>
      <xdr:grpSpPr>
        <a:xfrm>
          <a:off x="933450" y="109290822"/>
          <a:ext cx="817169" cy="2079652"/>
          <a:chOff x="13620749" y="104774999"/>
          <a:chExt cx="1352551" cy="3438523"/>
        </a:xfrm>
      </xdr:grpSpPr>
      <xdr:grpSp>
        <xdr:nvGrpSpPr>
          <xdr:cNvPr id="438" name="Group 437">
            <a:extLst>
              <a:ext uri="{FF2B5EF4-FFF2-40B4-BE49-F238E27FC236}">
                <a16:creationId xmlns:a16="http://schemas.microsoft.com/office/drawing/2014/main" id="{9570DA95-AEE2-CD15-3B24-6CE79570EB17}"/>
              </a:ext>
            </a:extLst>
          </xdr:cNvPr>
          <xdr:cNvGrpSpPr/>
        </xdr:nvGrpSpPr>
        <xdr:grpSpPr>
          <a:xfrm>
            <a:off x="13620749" y="105470322"/>
            <a:ext cx="1053296" cy="2743200"/>
            <a:chOff x="13620749" y="105470322"/>
            <a:chExt cx="1053296" cy="2743200"/>
          </a:xfrm>
        </xdr:grpSpPr>
        <xdr:grpSp>
          <xdr:nvGrpSpPr>
            <xdr:cNvPr id="440" name="Group 439">
              <a:extLst>
                <a:ext uri="{FF2B5EF4-FFF2-40B4-BE49-F238E27FC236}">
                  <a16:creationId xmlns:a16="http://schemas.microsoft.com/office/drawing/2014/main" id="{5B7C3D33-5070-4ABA-7F1B-5D9F746D3C9C}"/>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445" name="Rectangle: Rounded Corners 444">
                <a:extLst>
                  <a:ext uri="{FF2B5EF4-FFF2-40B4-BE49-F238E27FC236}">
                    <a16:creationId xmlns:a16="http://schemas.microsoft.com/office/drawing/2014/main" id="{B006C2B3-A22B-E18C-1273-62FAB46628CC}"/>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46" name="Rectangle: Rounded Corners 445">
                <a:extLst>
                  <a:ext uri="{FF2B5EF4-FFF2-40B4-BE49-F238E27FC236}">
                    <a16:creationId xmlns:a16="http://schemas.microsoft.com/office/drawing/2014/main" id="{216193E3-8998-F232-70CC-9EABC9280AE3}"/>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47" name="Rectangle: Rounded Corners 446">
                <a:extLst>
                  <a:ext uri="{FF2B5EF4-FFF2-40B4-BE49-F238E27FC236}">
                    <a16:creationId xmlns:a16="http://schemas.microsoft.com/office/drawing/2014/main" id="{680DD638-EBD2-73D2-7065-5CC0FA8A9AC7}"/>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48" name="Rectangle: Rounded Corners 447">
                <a:extLst>
                  <a:ext uri="{FF2B5EF4-FFF2-40B4-BE49-F238E27FC236}">
                    <a16:creationId xmlns:a16="http://schemas.microsoft.com/office/drawing/2014/main" id="{7F012F63-900A-FA72-1BC2-D3A7E414163E}"/>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49" name="Rectangle: Rounded Corners 448">
                <a:extLst>
                  <a:ext uri="{FF2B5EF4-FFF2-40B4-BE49-F238E27FC236}">
                    <a16:creationId xmlns:a16="http://schemas.microsoft.com/office/drawing/2014/main" id="{41E641FC-AC5C-DF11-5715-F5D5C00FDC0C}"/>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50" name="Rectangle: Rounded Corners 449">
                <a:extLst>
                  <a:ext uri="{FF2B5EF4-FFF2-40B4-BE49-F238E27FC236}">
                    <a16:creationId xmlns:a16="http://schemas.microsoft.com/office/drawing/2014/main" id="{9A7DE3E8-E399-56CE-5600-92C24CB031AE}"/>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51" name="Rectangle: Rounded Corners 450">
                <a:extLst>
                  <a:ext uri="{FF2B5EF4-FFF2-40B4-BE49-F238E27FC236}">
                    <a16:creationId xmlns:a16="http://schemas.microsoft.com/office/drawing/2014/main" id="{51E3D941-6F2B-FDC0-8A73-B516FB36B5E8}"/>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41" name="Group 440">
              <a:extLst>
                <a:ext uri="{FF2B5EF4-FFF2-40B4-BE49-F238E27FC236}">
                  <a16:creationId xmlns:a16="http://schemas.microsoft.com/office/drawing/2014/main" id="{8D87BE99-9403-EB53-AFEA-0A7317C285F7}"/>
                </a:ext>
              </a:extLst>
            </xdr:cNvPr>
            <xdr:cNvGrpSpPr/>
          </xdr:nvGrpSpPr>
          <xdr:grpSpPr>
            <a:xfrm>
              <a:off x="13679805" y="106093372"/>
              <a:ext cx="953589" cy="1109382"/>
              <a:chOff x="0" y="0"/>
              <a:chExt cx="1112520" cy="1371600"/>
            </a:xfrm>
          </xdr:grpSpPr>
          <xdr:sp macro="" textlink="">
            <xdr:nvSpPr>
              <xdr:cNvPr id="442" name="Rectangle 441">
                <a:extLst>
                  <a:ext uri="{FF2B5EF4-FFF2-40B4-BE49-F238E27FC236}">
                    <a16:creationId xmlns:a16="http://schemas.microsoft.com/office/drawing/2014/main" id="{10FE7548-1966-A4D4-0D5F-6B8CAA150603}"/>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43" name="Rectangle 442">
                <a:extLst>
                  <a:ext uri="{FF2B5EF4-FFF2-40B4-BE49-F238E27FC236}">
                    <a16:creationId xmlns:a16="http://schemas.microsoft.com/office/drawing/2014/main" id="{793C16C1-C6B5-15D7-B5C0-B9140ED7F50D}"/>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44" name="Straight Connector 443">
                <a:extLst>
                  <a:ext uri="{FF2B5EF4-FFF2-40B4-BE49-F238E27FC236}">
                    <a16:creationId xmlns:a16="http://schemas.microsoft.com/office/drawing/2014/main" id="{43ACD370-7A7D-68B8-49F3-D4B745258A09}"/>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39" name="Thought Bubble: Cloud 438">
            <a:extLst>
              <a:ext uri="{FF2B5EF4-FFF2-40B4-BE49-F238E27FC236}">
                <a16:creationId xmlns:a16="http://schemas.microsoft.com/office/drawing/2014/main" id="{2916C73B-CDEE-4EBF-8870-059741988E6D}"/>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4</xdr:col>
      <xdr:colOff>167640</xdr:colOff>
      <xdr:row>559</xdr:row>
      <xdr:rowOff>136395</xdr:rowOff>
    </xdr:from>
    <xdr:to>
      <xdr:col>5</xdr:col>
      <xdr:colOff>451409</xdr:colOff>
      <xdr:row>571</xdr:row>
      <xdr:rowOff>53237</xdr:rowOff>
    </xdr:to>
    <xdr:grpSp>
      <xdr:nvGrpSpPr>
        <xdr:cNvPr id="452" name="Group 451">
          <a:extLst>
            <a:ext uri="{FF2B5EF4-FFF2-40B4-BE49-F238E27FC236}">
              <a16:creationId xmlns:a16="http://schemas.microsoft.com/office/drawing/2014/main" id="{55C545D6-512A-40B3-8558-E1CF0E7AE3F1}"/>
            </a:ext>
          </a:extLst>
        </xdr:cNvPr>
        <xdr:cNvGrpSpPr>
          <a:grpSpLocks noChangeAspect="1"/>
        </xdr:cNvGrpSpPr>
      </xdr:nvGrpSpPr>
      <xdr:grpSpPr>
        <a:xfrm>
          <a:off x="1824990" y="109261145"/>
          <a:ext cx="798119" cy="2069492"/>
          <a:chOff x="13620749" y="104774999"/>
          <a:chExt cx="1352551" cy="3438523"/>
        </a:xfrm>
      </xdr:grpSpPr>
      <xdr:grpSp>
        <xdr:nvGrpSpPr>
          <xdr:cNvPr id="453" name="Group 452">
            <a:extLst>
              <a:ext uri="{FF2B5EF4-FFF2-40B4-BE49-F238E27FC236}">
                <a16:creationId xmlns:a16="http://schemas.microsoft.com/office/drawing/2014/main" id="{EF180AAA-757F-849D-E30C-42E37236B8BA}"/>
              </a:ext>
            </a:extLst>
          </xdr:cNvPr>
          <xdr:cNvGrpSpPr/>
        </xdr:nvGrpSpPr>
        <xdr:grpSpPr>
          <a:xfrm>
            <a:off x="13620749" y="105470322"/>
            <a:ext cx="1053296" cy="2743200"/>
            <a:chOff x="13620749" y="105470322"/>
            <a:chExt cx="1053296" cy="2743200"/>
          </a:xfrm>
        </xdr:grpSpPr>
        <xdr:grpSp>
          <xdr:nvGrpSpPr>
            <xdr:cNvPr id="455" name="Group 454">
              <a:extLst>
                <a:ext uri="{FF2B5EF4-FFF2-40B4-BE49-F238E27FC236}">
                  <a16:creationId xmlns:a16="http://schemas.microsoft.com/office/drawing/2014/main" id="{D0BAD6EE-8E3A-D144-4A97-DA2B68957149}"/>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460" name="Rectangle: Rounded Corners 459">
                <a:extLst>
                  <a:ext uri="{FF2B5EF4-FFF2-40B4-BE49-F238E27FC236}">
                    <a16:creationId xmlns:a16="http://schemas.microsoft.com/office/drawing/2014/main" id="{4A5FA18E-D457-8E71-EDA1-933C7E6B0F16}"/>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1" name="Rectangle: Rounded Corners 460">
                <a:extLst>
                  <a:ext uri="{FF2B5EF4-FFF2-40B4-BE49-F238E27FC236}">
                    <a16:creationId xmlns:a16="http://schemas.microsoft.com/office/drawing/2014/main" id="{D17565E6-EBDD-3E8B-B1AD-D97177AF95B3}"/>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2" name="Rectangle: Rounded Corners 461">
                <a:extLst>
                  <a:ext uri="{FF2B5EF4-FFF2-40B4-BE49-F238E27FC236}">
                    <a16:creationId xmlns:a16="http://schemas.microsoft.com/office/drawing/2014/main" id="{EFA9BAB1-832A-79B9-E03A-631570F5AA5D}"/>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3" name="Rectangle: Rounded Corners 462">
                <a:extLst>
                  <a:ext uri="{FF2B5EF4-FFF2-40B4-BE49-F238E27FC236}">
                    <a16:creationId xmlns:a16="http://schemas.microsoft.com/office/drawing/2014/main" id="{C7CCF88B-6B81-25CA-66FA-73FDC372F602}"/>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4" name="Rectangle: Rounded Corners 463">
                <a:extLst>
                  <a:ext uri="{FF2B5EF4-FFF2-40B4-BE49-F238E27FC236}">
                    <a16:creationId xmlns:a16="http://schemas.microsoft.com/office/drawing/2014/main" id="{8C33C9D0-F3E4-225E-491C-7D96A09D3E28}"/>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5" name="Rectangle: Rounded Corners 464">
                <a:extLst>
                  <a:ext uri="{FF2B5EF4-FFF2-40B4-BE49-F238E27FC236}">
                    <a16:creationId xmlns:a16="http://schemas.microsoft.com/office/drawing/2014/main" id="{503E04E1-966C-5969-8B16-E297EE7A5C64}"/>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66" name="Rectangle: Rounded Corners 465">
                <a:extLst>
                  <a:ext uri="{FF2B5EF4-FFF2-40B4-BE49-F238E27FC236}">
                    <a16:creationId xmlns:a16="http://schemas.microsoft.com/office/drawing/2014/main" id="{0C04B586-E0BA-8090-78A3-1100F4BD3303}"/>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56" name="Group 455">
              <a:extLst>
                <a:ext uri="{FF2B5EF4-FFF2-40B4-BE49-F238E27FC236}">
                  <a16:creationId xmlns:a16="http://schemas.microsoft.com/office/drawing/2014/main" id="{28EB48C0-E831-F8F4-5767-B616E8055A66}"/>
                </a:ext>
              </a:extLst>
            </xdr:cNvPr>
            <xdr:cNvGrpSpPr/>
          </xdr:nvGrpSpPr>
          <xdr:grpSpPr>
            <a:xfrm>
              <a:off x="13679805" y="106093372"/>
              <a:ext cx="953589" cy="1109382"/>
              <a:chOff x="0" y="0"/>
              <a:chExt cx="1112520" cy="1371600"/>
            </a:xfrm>
          </xdr:grpSpPr>
          <xdr:sp macro="" textlink="">
            <xdr:nvSpPr>
              <xdr:cNvPr id="457" name="Rectangle 456">
                <a:extLst>
                  <a:ext uri="{FF2B5EF4-FFF2-40B4-BE49-F238E27FC236}">
                    <a16:creationId xmlns:a16="http://schemas.microsoft.com/office/drawing/2014/main" id="{BF1DE193-0D68-CA66-F9C5-B474DA0AC05C}"/>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58" name="Rectangle 457">
                <a:extLst>
                  <a:ext uri="{FF2B5EF4-FFF2-40B4-BE49-F238E27FC236}">
                    <a16:creationId xmlns:a16="http://schemas.microsoft.com/office/drawing/2014/main" id="{09E0E7F2-0BBD-77EE-4D85-EDB0B933ED73}"/>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59" name="Straight Connector 458">
                <a:extLst>
                  <a:ext uri="{FF2B5EF4-FFF2-40B4-BE49-F238E27FC236}">
                    <a16:creationId xmlns:a16="http://schemas.microsoft.com/office/drawing/2014/main" id="{72DE9028-9D20-40A3-5248-D208D8A3402F}"/>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54" name="Thought Bubble: Cloud 453">
            <a:extLst>
              <a:ext uri="{FF2B5EF4-FFF2-40B4-BE49-F238E27FC236}">
                <a16:creationId xmlns:a16="http://schemas.microsoft.com/office/drawing/2014/main" id="{4B779B3E-D818-ADDD-47F5-8B1A1046EA26}"/>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xdr:col>
      <xdr:colOff>403860</xdr:colOff>
      <xdr:row>559</xdr:row>
      <xdr:rowOff>72655</xdr:rowOff>
    </xdr:from>
    <xdr:to>
      <xdr:col>3</xdr:col>
      <xdr:colOff>192329</xdr:colOff>
      <xdr:row>570</xdr:row>
      <xdr:rowOff>164757</xdr:rowOff>
    </xdr:to>
    <xdr:grpSp>
      <xdr:nvGrpSpPr>
        <xdr:cNvPr id="467" name="Group 466">
          <a:extLst>
            <a:ext uri="{FF2B5EF4-FFF2-40B4-BE49-F238E27FC236}">
              <a16:creationId xmlns:a16="http://schemas.microsoft.com/office/drawing/2014/main" id="{ABB0F30D-B03A-4F31-89AD-E03B41E83C8F}"/>
            </a:ext>
          </a:extLst>
        </xdr:cNvPr>
        <xdr:cNvGrpSpPr>
          <a:grpSpLocks noChangeAspect="1"/>
        </xdr:cNvGrpSpPr>
      </xdr:nvGrpSpPr>
      <xdr:grpSpPr>
        <a:xfrm>
          <a:off x="518160" y="109197405"/>
          <a:ext cx="817169" cy="2066952"/>
          <a:chOff x="13620749" y="104774999"/>
          <a:chExt cx="1352551" cy="3438523"/>
        </a:xfrm>
      </xdr:grpSpPr>
      <xdr:grpSp>
        <xdr:nvGrpSpPr>
          <xdr:cNvPr id="468" name="Group 467">
            <a:extLst>
              <a:ext uri="{FF2B5EF4-FFF2-40B4-BE49-F238E27FC236}">
                <a16:creationId xmlns:a16="http://schemas.microsoft.com/office/drawing/2014/main" id="{8D63E77A-9C3C-ACF9-2BE5-95EE7CF3800E}"/>
              </a:ext>
            </a:extLst>
          </xdr:cNvPr>
          <xdr:cNvGrpSpPr/>
        </xdr:nvGrpSpPr>
        <xdr:grpSpPr>
          <a:xfrm>
            <a:off x="13620749" y="105470322"/>
            <a:ext cx="1053296" cy="2743200"/>
            <a:chOff x="13620749" y="105470322"/>
            <a:chExt cx="1053296" cy="2743200"/>
          </a:xfrm>
        </xdr:grpSpPr>
        <xdr:grpSp>
          <xdr:nvGrpSpPr>
            <xdr:cNvPr id="470" name="Group 469">
              <a:extLst>
                <a:ext uri="{FF2B5EF4-FFF2-40B4-BE49-F238E27FC236}">
                  <a16:creationId xmlns:a16="http://schemas.microsoft.com/office/drawing/2014/main" id="{9FB5CA90-A64D-D303-F07A-A7D271DE8C7D}"/>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475" name="Rectangle: Rounded Corners 474">
                <a:extLst>
                  <a:ext uri="{FF2B5EF4-FFF2-40B4-BE49-F238E27FC236}">
                    <a16:creationId xmlns:a16="http://schemas.microsoft.com/office/drawing/2014/main" id="{009BFFDA-C694-C7D6-035E-C3BF547D0483}"/>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76" name="Rectangle: Rounded Corners 475">
                <a:extLst>
                  <a:ext uri="{FF2B5EF4-FFF2-40B4-BE49-F238E27FC236}">
                    <a16:creationId xmlns:a16="http://schemas.microsoft.com/office/drawing/2014/main" id="{916AD519-7EF3-970F-6242-CEEABBB22CCD}"/>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77" name="Rectangle: Rounded Corners 476">
                <a:extLst>
                  <a:ext uri="{FF2B5EF4-FFF2-40B4-BE49-F238E27FC236}">
                    <a16:creationId xmlns:a16="http://schemas.microsoft.com/office/drawing/2014/main" id="{EC1D7323-E711-4B71-E46A-F65C37AC3170}"/>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78" name="Rectangle: Rounded Corners 477">
                <a:extLst>
                  <a:ext uri="{FF2B5EF4-FFF2-40B4-BE49-F238E27FC236}">
                    <a16:creationId xmlns:a16="http://schemas.microsoft.com/office/drawing/2014/main" id="{133AC7B8-71BA-DE68-8613-E0C9E4074F35}"/>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79" name="Rectangle: Rounded Corners 478">
                <a:extLst>
                  <a:ext uri="{FF2B5EF4-FFF2-40B4-BE49-F238E27FC236}">
                    <a16:creationId xmlns:a16="http://schemas.microsoft.com/office/drawing/2014/main" id="{361243FA-8BD9-EFB3-76A3-733E9E1EE29C}"/>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80" name="Rectangle: Rounded Corners 479">
                <a:extLst>
                  <a:ext uri="{FF2B5EF4-FFF2-40B4-BE49-F238E27FC236}">
                    <a16:creationId xmlns:a16="http://schemas.microsoft.com/office/drawing/2014/main" id="{5BBDFCC7-4EFF-0BD1-598A-B3728785BAD7}"/>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81" name="Rectangle: Rounded Corners 480">
                <a:extLst>
                  <a:ext uri="{FF2B5EF4-FFF2-40B4-BE49-F238E27FC236}">
                    <a16:creationId xmlns:a16="http://schemas.microsoft.com/office/drawing/2014/main" id="{0FB42D19-6E65-830B-C1CE-1F14B063DF3F}"/>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71" name="Group 470">
              <a:extLst>
                <a:ext uri="{FF2B5EF4-FFF2-40B4-BE49-F238E27FC236}">
                  <a16:creationId xmlns:a16="http://schemas.microsoft.com/office/drawing/2014/main" id="{3B430425-2D2E-4F4B-C3D1-25EC6126E6BE}"/>
                </a:ext>
              </a:extLst>
            </xdr:cNvPr>
            <xdr:cNvGrpSpPr/>
          </xdr:nvGrpSpPr>
          <xdr:grpSpPr>
            <a:xfrm>
              <a:off x="13679805" y="106093372"/>
              <a:ext cx="953589" cy="1109382"/>
              <a:chOff x="0" y="0"/>
              <a:chExt cx="1112520" cy="1371600"/>
            </a:xfrm>
          </xdr:grpSpPr>
          <xdr:sp macro="" textlink="">
            <xdr:nvSpPr>
              <xdr:cNvPr id="472" name="Rectangle 471">
                <a:extLst>
                  <a:ext uri="{FF2B5EF4-FFF2-40B4-BE49-F238E27FC236}">
                    <a16:creationId xmlns:a16="http://schemas.microsoft.com/office/drawing/2014/main" id="{BF8227E7-E4E4-8758-ECF8-84C0B4080152}"/>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73" name="Rectangle 472">
                <a:extLst>
                  <a:ext uri="{FF2B5EF4-FFF2-40B4-BE49-F238E27FC236}">
                    <a16:creationId xmlns:a16="http://schemas.microsoft.com/office/drawing/2014/main" id="{3F3F786C-CDC3-633E-00C4-C96FD1E429A4}"/>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74" name="Straight Connector 473">
                <a:extLst>
                  <a:ext uri="{FF2B5EF4-FFF2-40B4-BE49-F238E27FC236}">
                    <a16:creationId xmlns:a16="http://schemas.microsoft.com/office/drawing/2014/main" id="{96FEE464-40D7-FD27-A5EF-B8FE77797AD1}"/>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69" name="Thought Bubble: Cloud 468">
            <a:extLst>
              <a:ext uri="{FF2B5EF4-FFF2-40B4-BE49-F238E27FC236}">
                <a16:creationId xmlns:a16="http://schemas.microsoft.com/office/drawing/2014/main" id="{F1F39DFF-3617-C56C-04C8-B89F4C8E8936}"/>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3</xdr:col>
      <xdr:colOff>220980</xdr:colOff>
      <xdr:row>559</xdr:row>
      <xdr:rowOff>40785</xdr:rowOff>
    </xdr:from>
    <xdr:to>
      <xdr:col>5</xdr:col>
      <xdr:colOff>9449</xdr:colOff>
      <xdr:row>570</xdr:row>
      <xdr:rowOff>132887</xdr:rowOff>
    </xdr:to>
    <xdr:grpSp>
      <xdr:nvGrpSpPr>
        <xdr:cNvPr id="482" name="Group 481">
          <a:extLst>
            <a:ext uri="{FF2B5EF4-FFF2-40B4-BE49-F238E27FC236}">
              <a16:creationId xmlns:a16="http://schemas.microsoft.com/office/drawing/2014/main" id="{82FEA2FA-97FC-4F49-A9D1-D109EE0328CE}"/>
            </a:ext>
          </a:extLst>
        </xdr:cNvPr>
        <xdr:cNvGrpSpPr>
          <a:grpSpLocks noChangeAspect="1"/>
        </xdr:cNvGrpSpPr>
      </xdr:nvGrpSpPr>
      <xdr:grpSpPr>
        <a:xfrm>
          <a:off x="1363980" y="109165535"/>
          <a:ext cx="817169" cy="2066952"/>
          <a:chOff x="13620749" y="104774999"/>
          <a:chExt cx="1352551" cy="3438523"/>
        </a:xfrm>
      </xdr:grpSpPr>
      <xdr:grpSp>
        <xdr:nvGrpSpPr>
          <xdr:cNvPr id="483" name="Group 482">
            <a:extLst>
              <a:ext uri="{FF2B5EF4-FFF2-40B4-BE49-F238E27FC236}">
                <a16:creationId xmlns:a16="http://schemas.microsoft.com/office/drawing/2014/main" id="{485B6772-20A2-A638-1902-1E05CC759A5F}"/>
              </a:ext>
            </a:extLst>
          </xdr:cNvPr>
          <xdr:cNvGrpSpPr/>
        </xdr:nvGrpSpPr>
        <xdr:grpSpPr>
          <a:xfrm>
            <a:off x="13620749" y="105470322"/>
            <a:ext cx="1053296" cy="2743200"/>
            <a:chOff x="13620749" y="105470322"/>
            <a:chExt cx="1053296" cy="2743200"/>
          </a:xfrm>
        </xdr:grpSpPr>
        <xdr:grpSp>
          <xdr:nvGrpSpPr>
            <xdr:cNvPr id="485" name="Group 484">
              <a:extLst>
                <a:ext uri="{FF2B5EF4-FFF2-40B4-BE49-F238E27FC236}">
                  <a16:creationId xmlns:a16="http://schemas.microsoft.com/office/drawing/2014/main" id="{D739F8CC-8DBA-AA40-3019-3C0076BF3C4D}"/>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490" name="Rectangle: Rounded Corners 489">
                <a:extLst>
                  <a:ext uri="{FF2B5EF4-FFF2-40B4-BE49-F238E27FC236}">
                    <a16:creationId xmlns:a16="http://schemas.microsoft.com/office/drawing/2014/main" id="{365A2893-70A5-AB38-AB9A-920B33334961}"/>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1" name="Rectangle: Rounded Corners 490">
                <a:extLst>
                  <a:ext uri="{FF2B5EF4-FFF2-40B4-BE49-F238E27FC236}">
                    <a16:creationId xmlns:a16="http://schemas.microsoft.com/office/drawing/2014/main" id="{69882F7B-2144-5170-69A3-C010313A6E24}"/>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2" name="Rectangle: Rounded Corners 491">
                <a:extLst>
                  <a:ext uri="{FF2B5EF4-FFF2-40B4-BE49-F238E27FC236}">
                    <a16:creationId xmlns:a16="http://schemas.microsoft.com/office/drawing/2014/main" id="{2190760D-8D0B-C03C-DDE7-05B847862341}"/>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3" name="Rectangle: Rounded Corners 492">
                <a:extLst>
                  <a:ext uri="{FF2B5EF4-FFF2-40B4-BE49-F238E27FC236}">
                    <a16:creationId xmlns:a16="http://schemas.microsoft.com/office/drawing/2014/main" id="{3AF72A32-F5B6-A499-F4C6-C329C02C342A}"/>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4" name="Rectangle: Rounded Corners 493">
                <a:extLst>
                  <a:ext uri="{FF2B5EF4-FFF2-40B4-BE49-F238E27FC236}">
                    <a16:creationId xmlns:a16="http://schemas.microsoft.com/office/drawing/2014/main" id="{88B1ACD3-C8CA-0F9B-4AC8-EEFC134B3DB7}"/>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5" name="Rectangle: Rounded Corners 494">
                <a:extLst>
                  <a:ext uri="{FF2B5EF4-FFF2-40B4-BE49-F238E27FC236}">
                    <a16:creationId xmlns:a16="http://schemas.microsoft.com/office/drawing/2014/main" id="{05233379-4EBE-C631-BE35-C21DE1DCC490}"/>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496" name="Rectangle: Rounded Corners 495">
                <a:extLst>
                  <a:ext uri="{FF2B5EF4-FFF2-40B4-BE49-F238E27FC236}">
                    <a16:creationId xmlns:a16="http://schemas.microsoft.com/office/drawing/2014/main" id="{D8C787D2-8281-0BDD-5D0B-95304CB31975}"/>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486" name="Group 485">
              <a:extLst>
                <a:ext uri="{FF2B5EF4-FFF2-40B4-BE49-F238E27FC236}">
                  <a16:creationId xmlns:a16="http://schemas.microsoft.com/office/drawing/2014/main" id="{F0F3CD22-7A65-1F26-8E50-99B6EEB062CC}"/>
                </a:ext>
              </a:extLst>
            </xdr:cNvPr>
            <xdr:cNvGrpSpPr/>
          </xdr:nvGrpSpPr>
          <xdr:grpSpPr>
            <a:xfrm>
              <a:off x="13679805" y="106093372"/>
              <a:ext cx="953589" cy="1109382"/>
              <a:chOff x="0" y="0"/>
              <a:chExt cx="1112520" cy="1371600"/>
            </a:xfrm>
          </xdr:grpSpPr>
          <xdr:sp macro="" textlink="">
            <xdr:nvSpPr>
              <xdr:cNvPr id="487" name="Rectangle 486">
                <a:extLst>
                  <a:ext uri="{FF2B5EF4-FFF2-40B4-BE49-F238E27FC236}">
                    <a16:creationId xmlns:a16="http://schemas.microsoft.com/office/drawing/2014/main" id="{06114594-A0E6-446D-DA74-E5A8B806591C}"/>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488" name="Rectangle 487">
                <a:extLst>
                  <a:ext uri="{FF2B5EF4-FFF2-40B4-BE49-F238E27FC236}">
                    <a16:creationId xmlns:a16="http://schemas.microsoft.com/office/drawing/2014/main" id="{015B904D-0138-4908-FBFE-754D4C1B145C}"/>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489" name="Straight Connector 488">
                <a:extLst>
                  <a:ext uri="{FF2B5EF4-FFF2-40B4-BE49-F238E27FC236}">
                    <a16:creationId xmlns:a16="http://schemas.microsoft.com/office/drawing/2014/main" id="{19992B92-5E9E-6FF5-71A4-4817E776891B}"/>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84" name="Thought Bubble: Cloud 483">
            <a:extLst>
              <a:ext uri="{FF2B5EF4-FFF2-40B4-BE49-F238E27FC236}">
                <a16:creationId xmlns:a16="http://schemas.microsoft.com/office/drawing/2014/main" id="{B67A8ED7-B3FF-910D-8E59-63C89C38D522}"/>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10</xdr:col>
      <xdr:colOff>420616</xdr:colOff>
      <xdr:row>559</xdr:row>
      <xdr:rowOff>84802</xdr:rowOff>
    </xdr:from>
    <xdr:to>
      <xdr:col>12</xdr:col>
      <xdr:colOff>119616</xdr:colOff>
      <xdr:row>570</xdr:row>
      <xdr:rowOff>159499</xdr:rowOff>
    </xdr:to>
    <xdr:grpSp>
      <xdr:nvGrpSpPr>
        <xdr:cNvPr id="497" name="Group 496">
          <a:extLst>
            <a:ext uri="{FF2B5EF4-FFF2-40B4-BE49-F238E27FC236}">
              <a16:creationId xmlns:a16="http://schemas.microsoft.com/office/drawing/2014/main" id="{DC95B048-7531-4AD2-8716-3018DEFB2BCE}"/>
            </a:ext>
          </a:extLst>
        </xdr:cNvPr>
        <xdr:cNvGrpSpPr>
          <a:grpSpLocks noChangeAspect="1"/>
        </xdr:cNvGrpSpPr>
      </xdr:nvGrpSpPr>
      <xdr:grpSpPr>
        <a:xfrm>
          <a:off x="5164066" y="109209552"/>
          <a:ext cx="727700" cy="2049547"/>
          <a:chOff x="14800796" y="104774975"/>
          <a:chExt cx="1197224" cy="3409972"/>
        </a:xfrm>
      </xdr:grpSpPr>
      <xdr:grpSp>
        <xdr:nvGrpSpPr>
          <xdr:cNvPr id="498" name="Group 497">
            <a:extLst>
              <a:ext uri="{FF2B5EF4-FFF2-40B4-BE49-F238E27FC236}">
                <a16:creationId xmlns:a16="http://schemas.microsoft.com/office/drawing/2014/main" id="{23AF96ED-FCB8-8EB2-E8AC-BF63F7F4A817}"/>
              </a:ext>
            </a:extLst>
          </xdr:cNvPr>
          <xdr:cNvGrpSpPr/>
        </xdr:nvGrpSpPr>
        <xdr:grpSpPr>
          <a:xfrm>
            <a:off x="14944724" y="105441747"/>
            <a:ext cx="1053296" cy="2743200"/>
            <a:chOff x="14944724" y="105441747"/>
            <a:chExt cx="1053296" cy="2743200"/>
          </a:xfrm>
        </xdr:grpSpPr>
        <xdr:grpSp>
          <xdr:nvGrpSpPr>
            <xdr:cNvPr id="500" name="Group 499">
              <a:extLst>
                <a:ext uri="{FF2B5EF4-FFF2-40B4-BE49-F238E27FC236}">
                  <a16:creationId xmlns:a16="http://schemas.microsoft.com/office/drawing/2014/main" id="{324412CA-2B62-AB7E-17BC-FF2DA51F7C50}"/>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505" name="Rectangle: Rounded Corners 504">
                <a:extLst>
                  <a:ext uri="{FF2B5EF4-FFF2-40B4-BE49-F238E27FC236}">
                    <a16:creationId xmlns:a16="http://schemas.microsoft.com/office/drawing/2014/main" id="{65109B3A-10E3-A529-C1C4-D5AE93356A93}"/>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06" name="Rectangle: Rounded Corners 505">
                <a:extLst>
                  <a:ext uri="{FF2B5EF4-FFF2-40B4-BE49-F238E27FC236}">
                    <a16:creationId xmlns:a16="http://schemas.microsoft.com/office/drawing/2014/main" id="{535A111A-B2FB-9B29-EB64-A27ACD216806}"/>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07" name="Rectangle: Rounded Corners 506">
                <a:extLst>
                  <a:ext uri="{FF2B5EF4-FFF2-40B4-BE49-F238E27FC236}">
                    <a16:creationId xmlns:a16="http://schemas.microsoft.com/office/drawing/2014/main" id="{50182EB3-79C1-66A0-5653-D8CD9E2DC9CE}"/>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08" name="Rectangle: Rounded Corners 507">
                <a:extLst>
                  <a:ext uri="{FF2B5EF4-FFF2-40B4-BE49-F238E27FC236}">
                    <a16:creationId xmlns:a16="http://schemas.microsoft.com/office/drawing/2014/main" id="{9EDC8470-39BB-6D4E-918A-7EFD321A0328}"/>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09" name="Rectangle: Rounded Corners 508">
                <a:extLst>
                  <a:ext uri="{FF2B5EF4-FFF2-40B4-BE49-F238E27FC236}">
                    <a16:creationId xmlns:a16="http://schemas.microsoft.com/office/drawing/2014/main" id="{04111D08-86F6-6D4B-D5BB-327087A70ACB}"/>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10" name="Rectangle: Rounded Corners 509">
                <a:extLst>
                  <a:ext uri="{FF2B5EF4-FFF2-40B4-BE49-F238E27FC236}">
                    <a16:creationId xmlns:a16="http://schemas.microsoft.com/office/drawing/2014/main" id="{85F626C9-2515-53D0-B6E6-BD4758FAB714}"/>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11" name="Rectangle: Rounded Corners 510">
                <a:extLst>
                  <a:ext uri="{FF2B5EF4-FFF2-40B4-BE49-F238E27FC236}">
                    <a16:creationId xmlns:a16="http://schemas.microsoft.com/office/drawing/2014/main" id="{E05A488C-91F1-F1A1-2CB8-E935773AD8B4}"/>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01" name="Group 500">
              <a:extLst>
                <a:ext uri="{FF2B5EF4-FFF2-40B4-BE49-F238E27FC236}">
                  <a16:creationId xmlns:a16="http://schemas.microsoft.com/office/drawing/2014/main" id="{7594E8AE-EC63-DF1A-70FF-69B03470EE8F}"/>
                </a:ext>
              </a:extLst>
            </xdr:cNvPr>
            <xdr:cNvGrpSpPr/>
          </xdr:nvGrpSpPr>
          <xdr:grpSpPr>
            <a:xfrm>
              <a:off x="15001875" y="106064797"/>
              <a:ext cx="953589" cy="1109382"/>
              <a:chOff x="-11112" y="0"/>
              <a:chExt cx="1112519" cy="1371600"/>
            </a:xfrm>
          </xdr:grpSpPr>
          <xdr:sp macro="" textlink="">
            <xdr:nvSpPr>
              <xdr:cNvPr id="502" name="Rectangle 501">
                <a:extLst>
                  <a:ext uri="{FF2B5EF4-FFF2-40B4-BE49-F238E27FC236}">
                    <a16:creationId xmlns:a16="http://schemas.microsoft.com/office/drawing/2014/main" id="{FB6F73C5-8E0C-BD38-CC6E-BFDC01CDDB32}"/>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503" name="Rectangle 502">
                <a:extLst>
                  <a:ext uri="{FF2B5EF4-FFF2-40B4-BE49-F238E27FC236}">
                    <a16:creationId xmlns:a16="http://schemas.microsoft.com/office/drawing/2014/main" id="{FF8C4328-9EBA-A878-46DE-E978FCFCD6FF}"/>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504" name="Straight Connector 503">
                <a:extLst>
                  <a:ext uri="{FF2B5EF4-FFF2-40B4-BE49-F238E27FC236}">
                    <a16:creationId xmlns:a16="http://schemas.microsoft.com/office/drawing/2014/main" id="{F7A3E353-18BC-0316-DCA6-B933A97EFB2F}"/>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99" name="Thought Bubble: Cloud 498">
            <a:extLst>
              <a:ext uri="{FF2B5EF4-FFF2-40B4-BE49-F238E27FC236}">
                <a16:creationId xmlns:a16="http://schemas.microsoft.com/office/drawing/2014/main" id="{A291D395-0210-F927-803D-77DC18E49C7F}"/>
              </a:ext>
            </a:extLst>
          </xdr:cNvPr>
          <xdr:cNvSpPr/>
        </xdr:nvSpPr>
        <xdr:spPr>
          <a:xfrm flipH="1">
            <a:off x="14800796" y="104774975"/>
            <a:ext cx="1171577"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2</xdr:col>
      <xdr:colOff>180685</xdr:colOff>
      <xdr:row>563</xdr:row>
      <xdr:rowOff>162842</xdr:rowOff>
    </xdr:from>
    <xdr:to>
      <xdr:col>6</xdr:col>
      <xdr:colOff>353203</xdr:colOff>
      <xdr:row>574</xdr:row>
      <xdr:rowOff>89301</xdr:rowOff>
    </xdr:to>
    <xdr:grpSp>
      <xdr:nvGrpSpPr>
        <xdr:cNvPr id="512" name="Group 511">
          <a:extLst>
            <a:ext uri="{FF2B5EF4-FFF2-40B4-BE49-F238E27FC236}">
              <a16:creationId xmlns:a16="http://schemas.microsoft.com/office/drawing/2014/main" id="{F5DCE059-4ACB-4B3C-9516-941268262F35}"/>
            </a:ext>
          </a:extLst>
        </xdr:cNvPr>
        <xdr:cNvGrpSpPr>
          <a:grpSpLocks noChangeAspect="1"/>
        </xdr:cNvGrpSpPr>
      </xdr:nvGrpSpPr>
      <xdr:grpSpPr>
        <a:xfrm>
          <a:off x="809335" y="109947992"/>
          <a:ext cx="2229918" cy="1952109"/>
          <a:chOff x="16602074" y="105297915"/>
          <a:chExt cx="3415676" cy="2925132"/>
        </a:xfrm>
      </xdr:grpSpPr>
      <xdr:grpSp>
        <xdr:nvGrpSpPr>
          <xdr:cNvPr id="513" name="Group 512">
            <a:extLst>
              <a:ext uri="{FF2B5EF4-FFF2-40B4-BE49-F238E27FC236}">
                <a16:creationId xmlns:a16="http://schemas.microsoft.com/office/drawing/2014/main" id="{A0048A8A-E09D-7385-5218-EA408C4C1ACA}"/>
              </a:ext>
            </a:extLst>
          </xdr:cNvPr>
          <xdr:cNvGrpSpPr/>
        </xdr:nvGrpSpPr>
        <xdr:grpSpPr>
          <a:xfrm>
            <a:off x="16602074" y="105479847"/>
            <a:ext cx="1053296" cy="2743200"/>
            <a:chOff x="16602074" y="105479847"/>
            <a:chExt cx="1053296" cy="2743200"/>
          </a:xfrm>
        </xdr:grpSpPr>
        <xdr:grpSp>
          <xdr:nvGrpSpPr>
            <xdr:cNvPr id="515" name="Group 514">
              <a:extLst>
                <a:ext uri="{FF2B5EF4-FFF2-40B4-BE49-F238E27FC236}">
                  <a16:creationId xmlns:a16="http://schemas.microsoft.com/office/drawing/2014/main" id="{072F4236-5A93-2196-6D2A-48A8F4D710A8}"/>
                </a:ext>
              </a:extLst>
            </xdr:cNvPr>
            <xdr:cNvGrpSpPr>
              <a:grpSpLocks noChangeAspect="1"/>
            </xdr:cNvGrpSpPr>
          </xdr:nvGrpSpPr>
          <xdr:grpSpPr>
            <a:xfrm>
              <a:off x="16602074" y="105479847"/>
              <a:ext cx="1053296" cy="2743200"/>
              <a:chOff x="4819649" y="104755947"/>
              <a:chExt cx="2600325" cy="6772277"/>
            </a:xfrm>
            <a:solidFill>
              <a:srgbClr val="00B0F0"/>
            </a:solidFill>
          </xdr:grpSpPr>
          <xdr:sp macro="" textlink="">
            <xdr:nvSpPr>
              <xdr:cNvPr id="520" name="Rectangle: Rounded Corners 519">
                <a:extLst>
                  <a:ext uri="{FF2B5EF4-FFF2-40B4-BE49-F238E27FC236}">
                    <a16:creationId xmlns:a16="http://schemas.microsoft.com/office/drawing/2014/main" id="{5378DC21-9139-EF33-3D6C-592079CC8390}"/>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1" name="Rectangle: Rounded Corners 520">
                <a:extLst>
                  <a:ext uri="{FF2B5EF4-FFF2-40B4-BE49-F238E27FC236}">
                    <a16:creationId xmlns:a16="http://schemas.microsoft.com/office/drawing/2014/main" id="{8B5ADAA3-6166-11A7-7098-6ACB134F8E2C}"/>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2" name="Rectangle: Rounded Corners 521">
                <a:extLst>
                  <a:ext uri="{FF2B5EF4-FFF2-40B4-BE49-F238E27FC236}">
                    <a16:creationId xmlns:a16="http://schemas.microsoft.com/office/drawing/2014/main" id="{023E87AC-673A-1AC9-17B8-C0092291AC06}"/>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3" name="Rectangle: Rounded Corners 522">
                <a:extLst>
                  <a:ext uri="{FF2B5EF4-FFF2-40B4-BE49-F238E27FC236}">
                    <a16:creationId xmlns:a16="http://schemas.microsoft.com/office/drawing/2014/main" id="{4FBE0008-F052-B977-91B7-F142BB0853AF}"/>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4" name="Rectangle: Rounded Corners 523">
                <a:extLst>
                  <a:ext uri="{FF2B5EF4-FFF2-40B4-BE49-F238E27FC236}">
                    <a16:creationId xmlns:a16="http://schemas.microsoft.com/office/drawing/2014/main" id="{C16CEE6C-E171-0572-D03B-EE5D73DC1582}"/>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5" name="Rectangle: Rounded Corners 524">
                <a:extLst>
                  <a:ext uri="{FF2B5EF4-FFF2-40B4-BE49-F238E27FC236}">
                    <a16:creationId xmlns:a16="http://schemas.microsoft.com/office/drawing/2014/main" id="{98377D44-FEB3-2B84-5D66-38512E8A4869}"/>
                  </a:ext>
                </a:extLst>
              </xdr:cNvPr>
              <xdr:cNvSpPr/>
            </xdr:nvSpPr>
            <xdr:spPr>
              <a:xfrm>
                <a:off x="5419725" y="106499024"/>
                <a:ext cx="640080" cy="5029200"/>
              </a:xfrm>
              <a:prstGeom prst="roundRect">
                <a:avLst>
                  <a:gd name="adj" fmla="val 47917"/>
                </a:avLst>
              </a:prstGeom>
              <a:gradFill>
                <a:gsLst>
                  <a:gs pos="0">
                    <a:srgbClr val="00B0F0"/>
                  </a:gs>
                  <a:gs pos="75000">
                    <a:srgbClr val="00B0F0"/>
                  </a:gs>
                  <a:gs pos="100000">
                    <a:srgbClr val="00206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26" name="Rectangle: Rounded Corners 525">
                <a:extLst>
                  <a:ext uri="{FF2B5EF4-FFF2-40B4-BE49-F238E27FC236}">
                    <a16:creationId xmlns:a16="http://schemas.microsoft.com/office/drawing/2014/main" id="{5F5D06E4-D429-8658-7690-C91EE916050E}"/>
                  </a:ext>
                </a:extLst>
              </xdr:cNvPr>
              <xdr:cNvSpPr/>
            </xdr:nvSpPr>
            <xdr:spPr>
              <a:xfrm>
                <a:off x="6200775" y="106499024"/>
                <a:ext cx="640080" cy="5029200"/>
              </a:xfrm>
              <a:prstGeom prst="roundRect">
                <a:avLst>
                  <a:gd name="adj" fmla="val 47917"/>
                </a:avLst>
              </a:prstGeom>
              <a:gradFill>
                <a:gsLst>
                  <a:gs pos="0">
                    <a:srgbClr val="00B0F0"/>
                  </a:gs>
                  <a:gs pos="75000">
                    <a:srgbClr val="00B0F0"/>
                  </a:gs>
                  <a:gs pos="100000">
                    <a:srgbClr val="00206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16" name="Group 515">
              <a:extLst>
                <a:ext uri="{FF2B5EF4-FFF2-40B4-BE49-F238E27FC236}">
                  <a16:creationId xmlns:a16="http://schemas.microsoft.com/office/drawing/2014/main" id="{60650AEE-8396-AEF6-2BF5-31838AA240F1}"/>
                </a:ext>
              </a:extLst>
            </xdr:cNvPr>
            <xdr:cNvGrpSpPr/>
          </xdr:nvGrpSpPr>
          <xdr:grpSpPr>
            <a:xfrm>
              <a:off x="16655688" y="106112422"/>
              <a:ext cx="953589" cy="1109382"/>
              <a:chOff x="1638300" y="0"/>
              <a:chExt cx="1112520" cy="1371600"/>
            </a:xfrm>
          </xdr:grpSpPr>
          <xdr:sp macro="" textlink="">
            <xdr:nvSpPr>
              <xdr:cNvPr id="517" name="Rectangle 516">
                <a:extLst>
                  <a:ext uri="{FF2B5EF4-FFF2-40B4-BE49-F238E27FC236}">
                    <a16:creationId xmlns:a16="http://schemas.microsoft.com/office/drawing/2014/main" id="{3FEACEB1-FBF2-0A10-4F3C-F738ABC9315B}"/>
                  </a:ext>
                </a:extLst>
              </xdr:cNvPr>
              <xdr:cNvSpPr/>
            </xdr:nvSpPr>
            <xdr:spPr>
              <a:xfrm>
                <a:off x="1638300" y="0"/>
                <a:ext cx="457200" cy="1371600"/>
              </a:xfrm>
              <a:prstGeom prst="rect">
                <a:avLst/>
              </a:prstGeom>
              <a:gradFill>
                <a:gsLst>
                  <a:gs pos="0">
                    <a:schemeClr val="bg1">
                      <a:lumMod val="95000"/>
                    </a:schemeClr>
                  </a:gs>
                  <a:gs pos="29000">
                    <a:schemeClr val="bg1">
                      <a:lumMod val="95000"/>
                    </a:schemeClr>
                  </a:gs>
                  <a:gs pos="30000">
                    <a:schemeClr val="accent6">
                      <a:lumMod val="40000"/>
                      <a:lumOff val="60000"/>
                    </a:schemeClr>
                  </a:gs>
                  <a:gs pos="100000">
                    <a:schemeClr val="accent6">
                      <a:lumMod val="60000"/>
                      <a:lumOff val="40000"/>
                    </a:schemeClr>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518" name="Rectangle 517">
                <a:extLst>
                  <a:ext uri="{FF2B5EF4-FFF2-40B4-BE49-F238E27FC236}">
                    <a16:creationId xmlns:a16="http://schemas.microsoft.com/office/drawing/2014/main" id="{E6039EDA-838E-B374-4DEF-AE0AD75F177B}"/>
                  </a:ext>
                </a:extLst>
              </xdr:cNvPr>
              <xdr:cNvSpPr/>
            </xdr:nvSpPr>
            <xdr:spPr>
              <a:xfrm>
                <a:off x="2293620" y="0"/>
                <a:ext cx="457200" cy="1371600"/>
              </a:xfrm>
              <a:prstGeom prst="rect">
                <a:avLst/>
              </a:prstGeom>
              <a:gradFill>
                <a:gsLst>
                  <a:gs pos="0">
                    <a:schemeClr val="bg1">
                      <a:lumMod val="95000"/>
                    </a:schemeClr>
                  </a:gs>
                  <a:gs pos="39000">
                    <a:schemeClr val="bg1">
                      <a:lumMod val="95000"/>
                    </a:schemeClr>
                  </a:gs>
                  <a:gs pos="40000">
                    <a:srgbClr val="F0CDFF"/>
                  </a:gs>
                  <a:gs pos="100000">
                    <a:srgbClr val="D7B9FF"/>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519" name="Straight Connector 518">
                <a:extLst>
                  <a:ext uri="{FF2B5EF4-FFF2-40B4-BE49-F238E27FC236}">
                    <a16:creationId xmlns:a16="http://schemas.microsoft.com/office/drawing/2014/main" id="{2C46BE18-49AB-2155-B1F5-25362C641E37}"/>
                  </a:ext>
                </a:extLst>
              </xdr:cNvPr>
              <xdr:cNvCxnSpPr/>
            </xdr:nvCxnSpPr>
            <xdr:spPr>
              <a:xfrm flipH="1" flipV="1">
                <a:off x="2095500" y="418496"/>
                <a:ext cx="198120" cy="129739"/>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14" name="Speech Bubble: Oval 513">
            <a:extLst>
              <a:ext uri="{FF2B5EF4-FFF2-40B4-BE49-F238E27FC236}">
                <a16:creationId xmlns:a16="http://schemas.microsoft.com/office/drawing/2014/main" id="{6ED15260-02D2-94BB-FE70-A261C99551AC}"/>
              </a:ext>
            </a:extLst>
          </xdr:cNvPr>
          <xdr:cNvSpPr/>
        </xdr:nvSpPr>
        <xdr:spPr>
          <a:xfrm>
            <a:off x="17419496" y="105297915"/>
            <a:ext cx="2598254" cy="504825"/>
          </a:xfrm>
          <a:prstGeom prst="wedgeEllipseCallout">
            <a:avLst>
              <a:gd name="adj1" fmla="val -48040"/>
              <a:gd name="adj2" fmla="val 49213"/>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9</xdr:col>
      <xdr:colOff>481570</xdr:colOff>
      <xdr:row>560</xdr:row>
      <xdr:rowOff>64697</xdr:rowOff>
    </xdr:from>
    <xdr:to>
      <xdr:col>11</xdr:col>
      <xdr:colOff>172952</xdr:colOff>
      <xdr:row>571</xdr:row>
      <xdr:rowOff>139394</xdr:rowOff>
    </xdr:to>
    <xdr:grpSp>
      <xdr:nvGrpSpPr>
        <xdr:cNvPr id="527" name="Group 526">
          <a:extLst>
            <a:ext uri="{FF2B5EF4-FFF2-40B4-BE49-F238E27FC236}">
              <a16:creationId xmlns:a16="http://schemas.microsoft.com/office/drawing/2014/main" id="{D8AABB59-3129-4E1A-80A4-2E53C19A55A5}"/>
            </a:ext>
          </a:extLst>
        </xdr:cNvPr>
        <xdr:cNvGrpSpPr>
          <a:grpSpLocks noChangeAspect="1"/>
        </xdr:cNvGrpSpPr>
      </xdr:nvGrpSpPr>
      <xdr:grpSpPr>
        <a:xfrm>
          <a:off x="4710670" y="109354547"/>
          <a:ext cx="720082" cy="2062247"/>
          <a:chOff x="14814021" y="104774975"/>
          <a:chExt cx="1183999" cy="3409972"/>
        </a:xfrm>
      </xdr:grpSpPr>
      <xdr:grpSp>
        <xdr:nvGrpSpPr>
          <xdr:cNvPr id="528" name="Group 527">
            <a:extLst>
              <a:ext uri="{FF2B5EF4-FFF2-40B4-BE49-F238E27FC236}">
                <a16:creationId xmlns:a16="http://schemas.microsoft.com/office/drawing/2014/main" id="{423E043F-0816-B799-02D7-775FAC34691E}"/>
              </a:ext>
            </a:extLst>
          </xdr:cNvPr>
          <xdr:cNvGrpSpPr/>
        </xdr:nvGrpSpPr>
        <xdr:grpSpPr>
          <a:xfrm>
            <a:off x="14944724" y="105441747"/>
            <a:ext cx="1053296" cy="2743200"/>
            <a:chOff x="14944724" y="105441747"/>
            <a:chExt cx="1053296" cy="2743200"/>
          </a:xfrm>
        </xdr:grpSpPr>
        <xdr:grpSp>
          <xdr:nvGrpSpPr>
            <xdr:cNvPr id="530" name="Group 529">
              <a:extLst>
                <a:ext uri="{FF2B5EF4-FFF2-40B4-BE49-F238E27FC236}">
                  <a16:creationId xmlns:a16="http://schemas.microsoft.com/office/drawing/2014/main" id="{E60BDA1E-2B46-A43B-02FF-9843CD80B6F3}"/>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535" name="Rectangle: Rounded Corners 534">
                <a:extLst>
                  <a:ext uri="{FF2B5EF4-FFF2-40B4-BE49-F238E27FC236}">
                    <a16:creationId xmlns:a16="http://schemas.microsoft.com/office/drawing/2014/main" id="{F6D87B78-DE52-82F5-1CA3-88FE5BF13555}"/>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36" name="Rectangle: Rounded Corners 535">
                <a:extLst>
                  <a:ext uri="{FF2B5EF4-FFF2-40B4-BE49-F238E27FC236}">
                    <a16:creationId xmlns:a16="http://schemas.microsoft.com/office/drawing/2014/main" id="{67808C76-DD14-DB0C-7849-DFC1E21511E4}"/>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37" name="Rectangle: Rounded Corners 536">
                <a:extLst>
                  <a:ext uri="{FF2B5EF4-FFF2-40B4-BE49-F238E27FC236}">
                    <a16:creationId xmlns:a16="http://schemas.microsoft.com/office/drawing/2014/main" id="{9BDC707E-3D97-DA18-A2DA-D800D2A7AD73}"/>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38" name="Rectangle: Rounded Corners 537">
                <a:extLst>
                  <a:ext uri="{FF2B5EF4-FFF2-40B4-BE49-F238E27FC236}">
                    <a16:creationId xmlns:a16="http://schemas.microsoft.com/office/drawing/2014/main" id="{1AE0F569-9460-685E-940C-34DC728D0706}"/>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39" name="Rectangle: Rounded Corners 538">
                <a:extLst>
                  <a:ext uri="{FF2B5EF4-FFF2-40B4-BE49-F238E27FC236}">
                    <a16:creationId xmlns:a16="http://schemas.microsoft.com/office/drawing/2014/main" id="{88656D84-B1C5-6C98-0CF2-927A764B7B91}"/>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40" name="Rectangle: Rounded Corners 539">
                <a:extLst>
                  <a:ext uri="{FF2B5EF4-FFF2-40B4-BE49-F238E27FC236}">
                    <a16:creationId xmlns:a16="http://schemas.microsoft.com/office/drawing/2014/main" id="{FD09D6E3-D4F3-E22F-CEBB-18F099024632}"/>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41" name="Rectangle: Rounded Corners 540">
                <a:extLst>
                  <a:ext uri="{FF2B5EF4-FFF2-40B4-BE49-F238E27FC236}">
                    <a16:creationId xmlns:a16="http://schemas.microsoft.com/office/drawing/2014/main" id="{D72B18BC-5650-FEF7-EB30-5EB37E20EF0B}"/>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31" name="Group 530">
              <a:extLst>
                <a:ext uri="{FF2B5EF4-FFF2-40B4-BE49-F238E27FC236}">
                  <a16:creationId xmlns:a16="http://schemas.microsoft.com/office/drawing/2014/main" id="{78A80A3A-9361-73D3-A193-B147A18208C8}"/>
                </a:ext>
              </a:extLst>
            </xdr:cNvPr>
            <xdr:cNvGrpSpPr/>
          </xdr:nvGrpSpPr>
          <xdr:grpSpPr>
            <a:xfrm>
              <a:off x="15001875" y="106064797"/>
              <a:ext cx="953589" cy="1109382"/>
              <a:chOff x="-11112" y="0"/>
              <a:chExt cx="1112519" cy="1371600"/>
            </a:xfrm>
          </xdr:grpSpPr>
          <xdr:sp macro="" textlink="">
            <xdr:nvSpPr>
              <xdr:cNvPr id="532" name="Rectangle 531">
                <a:extLst>
                  <a:ext uri="{FF2B5EF4-FFF2-40B4-BE49-F238E27FC236}">
                    <a16:creationId xmlns:a16="http://schemas.microsoft.com/office/drawing/2014/main" id="{7AEA24F4-E5DC-371A-4B02-DF1A570E7BF3}"/>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533" name="Rectangle 532">
                <a:extLst>
                  <a:ext uri="{FF2B5EF4-FFF2-40B4-BE49-F238E27FC236}">
                    <a16:creationId xmlns:a16="http://schemas.microsoft.com/office/drawing/2014/main" id="{E9F4F73D-D9A5-F9BF-9C90-0009690864F9}"/>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534" name="Straight Connector 533">
                <a:extLst>
                  <a:ext uri="{FF2B5EF4-FFF2-40B4-BE49-F238E27FC236}">
                    <a16:creationId xmlns:a16="http://schemas.microsoft.com/office/drawing/2014/main" id="{0178D749-082B-58B1-7462-6EAB674462F5}"/>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29" name="Thought Bubble: Cloud 528">
            <a:extLst>
              <a:ext uri="{FF2B5EF4-FFF2-40B4-BE49-F238E27FC236}">
                <a16:creationId xmlns:a16="http://schemas.microsoft.com/office/drawing/2014/main" id="{1DF4EE80-DB80-57B9-A24C-97B73A6AA32A}"/>
              </a:ext>
            </a:extLst>
          </xdr:cNvPr>
          <xdr:cNvSpPr/>
        </xdr:nvSpPr>
        <xdr:spPr>
          <a:xfrm flipH="1">
            <a:off x="14814021"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7</xdr:col>
      <xdr:colOff>187817</xdr:colOff>
      <xdr:row>563</xdr:row>
      <xdr:rowOff>162486</xdr:rowOff>
    </xdr:from>
    <xdr:to>
      <xdr:col>11</xdr:col>
      <xdr:colOff>373206</xdr:colOff>
      <xdr:row>574</xdr:row>
      <xdr:rowOff>85531</xdr:rowOff>
    </xdr:to>
    <xdr:grpSp>
      <xdr:nvGrpSpPr>
        <xdr:cNvPr id="542" name="Group 541">
          <a:extLst>
            <a:ext uri="{FF2B5EF4-FFF2-40B4-BE49-F238E27FC236}">
              <a16:creationId xmlns:a16="http://schemas.microsoft.com/office/drawing/2014/main" id="{8A758525-E2D8-42BF-8C42-E8FDF617C1A8}"/>
            </a:ext>
          </a:extLst>
        </xdr:cNvPr>
        <xdr:cNvGrpSpPr>
          <a:grpSpLocks noChangeAspect="1"/>
        </xdr:cNvGrpSpPr>
      </xdr:nvGrpSpPr>
      <xdr:grpSpPr>
        <a:xfrm>
          <a:off x="3388217" y="109947636"/>
          <a:ext cx="2242789" cy="1948695"/>
          <a:chOff x="15571811" y="105293615"/>
          <a:chExt cx="3407534" cy="2900857"/>
        </a:xfrm>
      </xdr:grpSpPr>
      <xdr:grpSp>
        <xdr:nvGrpSpPr>
          <xdr:cNvPr id="543" name="Group 542">
            <a:extLst>
              <a:ext uri="{FF2B5EF4-FFF2-40B4-BE49-F238E27FC236}">
                <a16:creationId xmlns:a16="http://schemas.microsoft.com/office/drawing/2014/main" id="{440DBEC7-827C-7C31-C982-FD2253899163}"/>
              </a:ext>
            </a:extLst>
          </xdr:cNvPr>
          <xdr:cNvGrpSpPr/>
        </xdr:nvGrpSpPr>
        <xdr:grpSpPr>
          <a:xfrm>
            <a:off x="17926049" y="105451272"/>
            <a:ext cx="1053296" cy="2743200"/>
            <a:chOff x="17926049" y="105451272"/>
            <a:chExt cx="1053296" cy="2743200"/>
          </a:xfrm>
        </xdr:grpSpPr>
        <xdr:grpSp>
          <xdr:nvGrpSpPr>
            <xdr:cNvPr id="545" name="Group 544">
              <a:extLst>
                <a:ext uri="{FF2B5EF4-FFF2-40B4-BE49-F238E27FC236}">
                  <a16:creationId xmlns:a16="http://schemas.microsoft.com/office/drawing/2014/main" id="{55EB0B0C-3E8B-90E9-2A1C-27959D0DBA1D}"/>
                </a:ext>
              </a:extLst>
            </xdr:cNvPr>
            <xdr:cNvGrpSpPr>
              <a:grpSpLocks noChangeAspect="1"/>
            </xdr:cNvGrpSpPr>
          </xdr:nvGrpSpPr>
          <xdr:grpSpPr>
            <a:xfrm>
              <a:off x="17926049" y="105451272"/>
              <a:ext cx="1053296" cy="2743200"/>
              <a:chOff x="4819649" y="104755947"/>
              <a:chExt cx="2600325" cy="6772277"/>
            </a:xfrm>
            <a:solidFill>
              <a:srgbClr val="FF7171"/>
            </a:solidFill>
          </xdr:grpSpPr>
          <xdr:sp macro="" textlink="">
            <xdr:nvSpPr>
              <xdr:cNvPr id="550" name="Rectangle: Rounded Corners 549">
                <a:extLst>
                  <a:ext uri="{FF2B5EF4-FFF2-40B4-BE49-F238E27FC236}">
                    <a16:creationId xmlns:a16="http://schemas.microsoft.com/office/drawing/2014/main" id="{8257A9F0-2C35-1962-34F3-C217AE45D6C4}"/>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1" name="Rectangle: Rounded Corners 550">
                <a:extLst>
                  <a:ext uri="{FF2B5EF4-FFF2-40B4-BE49-F238E27FC236}">
                    <a16:creationId xmlns:a16="http://schemas.microsoft.com/office/drawing/2014/main" id="{59E5DE6B-4558-32F7-A4B5-3A0385184EEA}"/>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2" name="Rectangle: Rounded Corners 551">
                <a:extLst>
                  <a:ext uri="{FF2B5EF4-FFF2-40B4-BE49-F238E27FC236}">
                    <a16:creationId xmlns:a16="http://schemas.microsoft.com/office/drawing/2014/main" id="{179405A4-7531-0CC2-8BC0-016BDD0812A7}"/>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3" name="Rectangle: Rounded Corners 552">
                <a:extLst>
                  <a:ext uri="{FF2B5EF4-FFF2-40B4-BE49-F238E27FC236}">
                    <a16:creationId xmlns:a16="http://schemas.microsoft.com/office/drawing/2014/main" id="{08CE49B5-5B16-E27F-00C8-68E2F52F20B3}"/>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4" name="Rectangle: Rounded Corners 553">
                <a:extLst>
                  <a:ext uri="{FF2B5EF4-FFF2-40B4-BE49-F238E27FC236}">
                    <a16:creationId xmlns:a16="http://schemas.microsoft.com/office/drawing/2014/main" id="{1C92E56D-2985-E0A8-4D4B-5D33A29002FD}"/>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5" name="Rectangle: Rounded Corners 554">
                <a:extLst>
                  <a:ext uri="{FF2B5EF4-FFF2-40B4-BE49-F238E27FC236}">
                    <a16:creationId xmlns:a16="http://schemas.microsoft.com/office/drawing/2014/main" id="{E1B8E1D9-7D8D-E53C-EB79-4E9182DDB808}"/>
                  </a:ext>
                </a:extLst>
              </xdr:cNvPr>
              <xdr:cNvSpPr/>
            </xdr:nvSpPr>
            <xdr:spPr>
              <a:xfrm>
                <a:off x="5419725" y="106499024"/>
                <a:ext cx="640080" cy="5029200"/>
              </a:xfrm>
              <a:prstGeom prst="roundRect">
                <a:avLst>
                  <a:gd name="adj" fmla="val 47917"/>
                </a:avLst>
              </a:prstGeom>
              <a:gradFill>
                <a:gsLst>
                  <a:gs pos="0">
                    <a:srgbClr val="FF7171"/>
                  </a:gs>
                  <a:gs pos="75000">
                    <a:srgbClr val="FF7171"/>
                  </a:gs>
                  <a:gs pos="100000">
                    <a:srgbClr val="73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6" name="Rectangle: Rounded Corners 555">
                <a:extLst>
                  <a:ext uri="{FF2B5EF4-FFF2-40B4-BE49-F238E27FC236}">
                    <a16:creationId xmlns:a16="http://schemas.microsoft.com/office/drawing/2014/main" id="{E7AFB2AB-CDF7-A1B6-296B-240CF020111D}"/>
                  </a:ext>
                </a:extLst>
              </xdr:cNvPr>
              <xdr:cNvSpPr/>
            </xdr:nvSpPr>
            <xdr:spPr>
              <a:xfrm>
                <a:off x="6200775" y="106499024"/>
                <a:ext cx="640080" cy="5029200"/>
              </a:xfrm>
              <a:prstGeom prst="roundRect">
                <a:avLst>
                  <a:gd name="adj" fmla="val 47917"/>
                </a:avLst>
              </a:prstGeom>
              <a:gradFill>
                <a:gsLst>
                  <a:gs pos="0">
                    <a:srgbClr val="FF7171"/>
                  </a:gs>
                  <a:gs pos="75000">
                    <a:srgbClr val="FF7171"/>
                  </a:gs>
                  <a:gs pos="100000">
                    <a:srgbClr val="73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46" name="Group 545">
              <a:extLst>
                <a:ext uri="{FF2B5EF4-FFF2-40B4-BE49-F238E27FC236}">
                  <a16:creationId xmlns:a16="http://schemas.microsoft.com/office/drawing/2014/main" id="{6E5452D3-3851-3FC7-C2B0-F725B4C423AB}"/>
                </a:ext>
              </a:extLst>
            </xdr:cNvPr>
            <xdr:cNvGrpSpPr/>
          </xdr:nvGrpSpPr>
          <xdr:grpSpPr>
            <a:xfrm>
              <a:off x="17977758" y="106083847"/>
              <a:ext cx="953589" cy="1109382"/>
              <a:chOff x="1638300" y="0"/>
              <a:chExt cx="1112520" cy="1371600"/>
            </a:xfrm>
          </xdr:grpSpPr>
          <xdr:sp macro="" textlink="">
            <xdr:nvSpPr>
              <xdr:cNvPr id="547" name="Rectangle 546">
                <a:extLst>
                  <a:ext uri="{FF2B5EF4-FFF2-40B4-BE49-F238E27FC236}">
                    <a16:creationId xmlns:a16="http://schemas.microsoft.com/office/drawing/2014/main" id="{F9D0F307-0916-AB1A-1750-C5ED19975E02}"/>
                  </a:ext>
                </a:extLst>
              </xdr:cNvPr>
              <xdr:cNvSpPr/>
            </xdr:nvSpPr>
            <xdr:spPr>
              <a:xfrm>
                <a:off x="1638300" y="0"/>
                <a:ext cx="457200" cy="1371600"/>
              </a:xfrm>
              <a:prstGeom prst="rect">
                <a:avLst/>
              </a:prstGeom>
              <a:gradFill>
                <a:gsLst>
                  <a:gs pos="0">
                    <a:schemeClr val="bg1">
                      <a:lumMod val="95000"/>
                    </a:schemeClr>
                  </a:gs>
                  <a:gs pos="39000">
                    <a:schemeClr val="bg1">
                      <a:lumMod val="95000"/>
                    </a:schemeClr>
                  </a:gs>
                  <a:gs pos="40000">
                    <a:schemeClr val="accent6">
                      <a:lumMod val="40000"/>
                      <a:lumOff val="60000"/>
                    </a:schemeClr>
                  </a:gs>
                  <a:gs pos="100000">
                    <a:schemeClr val="accent6">
                      <a:lumMod val="60000"/>
                      <a:lumOff val="40000"/>
                    </a:schemeClr>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548" name="Rectangle 547">
                <a:extLst>
                  <a:ext uri="{FF2B5EF4-FFF2-40B4-BE49-F238E27FC236}">
                    <a16:creationId xmlns:a16="http://schemas.microsoft.com/office/drawing/2014/main" id="{9BC9A1E0-5F7E-6045-50DA-11A3965D7ACE}"/>
                  </a:ext>
                </a:extLst>
              </xdr:cNvPr>
              <xdr:cNvSpPr/>
            </xdr:nvSpPr>
            <xdr:spPr>
              <a:xfrm>
                <a:off x="2293620" y="0"/>
                <a:ext cx="457200" cy="1371600"/>
              </a:xfrm>
              <a:prstGeom prst="rect">
                <a:avLst/>
              </a:prstGeom>
              <a:gradFill>
                <a:gsLst>
                  <a:gs pos="0">
                    <a:schemeClr val="bg1">
                      <a:lumMod val="95000"/>
                    </a:schemeClr>
                  </a:gs>
                  <a:gs pos="29000">
                    <a:schemeClr val="bg1">
                      <a:lumMod val="95000"/>
                    </a:schemeClr>
                  </a:gs>
                  <a:gs pos="30000">
                    <a:srgbClr val="F0CDFF"/>
                  </a:gs>
                  <a:gs pos="100000">
                    <a:srgbClr val="D7B9FF"/>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549" name="Straight Connector 548">
                <a:extLst>
                  <a:ext uri="{FF2B5EF4-FFF2-40B4-BE49-F238E27FC236}">
                    <a16:creationId xmlns:a16="http://schemas.microsoft.com/office/drawing/2014/main" id="{E5816FF9-AF98-AE2F-C894-6B3E479255AE}"/>
                  </a:ext>
                </a:extLst>
              </xdr:cNvPr>
              <xdr:cNvCxnSpPr/>
            </xdr:nvCxnSpPr>
            <xdr:spPr>
              <a:xfrm flipV="1">
                <a:off x="2084388" y="411288"/>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44" name="Speech Bubble: Oval 543">
            <a:extLst>
              <a:ext uri="{FF2B5EF4-FFF2-40B4-BE49-F238E27FC236}">
                <a16:creationId xmlns:a16="http://schemas.microsoft.com/office/drawing/2014/main" id="{C68BE661-E882-7A00-FE37-BBEB2E37829F}"/>
              </a:ext>
            </a:extLst>
          </xdr:cNvPr>
          <xdr:cNvSpPr/>
        </xdr:nvSpPr>
        <xdr:spPr>
          <a:xfrm flipH="1">
            <a:off x="15571811" y="105293615"/>
            <a:ext cx="2541529" cy="504825"/>
          </a:xfrm>
          <a:prstGeom prst="wedgeEllipseCallout">
            <a:avLst>
              <a:gd name="adj1" fmla="val -49376"/>
              <a:gd name="adj2" fmla="val 47104"/>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0</xdr:col>
      <xdr:colOff>68089</xdr:colOff>
      <xdr:row>555</xdr:row>
      <xdr:rowOff>59818</xdr:rowOff>
    </xdr:from>
    <xdr:to>
      <xdr:col>5</xdr:col>
      <xdr:colOff>250969</xdr:colOff>
      <xdr:row>559</xdr:row>
      <xdr:rowOff>75852</xdr:rowOff>
    </xdr:to>
    <xdr:grpSp>
      <xdr:nvGrpSpPr>
        <xdr:cNvPr id="557" name="Group 556">
          <a:extLst>
            <a:ext uri="{FF2B5EF4-FFF2-40B4-BE49-F238E27FC236}">
              <a16:creationId xmlns:a16="http://schemas.microsoft.com/office/drawing/2014/main" id="{1A1820EA-5FE5-43BB-A110-41B949A597EF}"/>
            </a:ext>
          </a:extLst>
        </xdr:cNvPr>
        <xdr:cNvGrpSpPr/>
      </xdr:nvGrpSpPr>
      <xdr:grpSpPr>
        <a:xfrm>
          <a:off x="68089" y="108524168"/>
          <a:ext cx="2354580" cy="676434"/>
          <a:chOff x="16763508" y="115547025"/>
          <a:chExt cx="2286000" cy="685800"/>
        </a:xfrm>
      </xdr:grpSpPr>
      <xdr:sp macro="" textlink="">
        <xdr:nvSpPr>
          <xdr:cNvPr id="558" name="Parallelogram 557">
            <a:extLst>
              <a:ext uri="{FF2B5EF4-FFF2-40B4-BE49-F238E27FC236}">
                <a16:creationId xmlns:a16="http://schemas.microsoft.com/office/drawing/2014/main" id="{65CE700E-3F45-9C75-C060-C8ED9667AA9D}"/>
              </a:ext>
            </a:extLst>
          </xdr:cNvPr>
          <xdr:cNvSpPr/>
        </xdr:nvSpPr>
        <xdr:spPr>
          <a:xfrm rot="777534" flipH="1">
            <a:off x="16763508" y="115766132"/>
            <a:ext cx="2286000" cy="228600"/>
          </a:xfrm>
          <a:prstGeom prst="parallelogram">
            <a:avLst/>
          </a:prstGeom>
          <a:solidFill>
            <a:srgbClr val="C2DAF0">
              <a:alpha val="80000"/>
            </a:srgbClr>
          </a:solidFill>
          <a:ln>
            <a:solidFill>
              <a:srgbClr val="9DC3E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59" name="Rectangle 558">
            <a:extLst>
              <a:ext uri="{FF2B5EF4-FFF2-40B4-BE49-F238E27FC236}">
                <a16:creationId xmlns:a16="http://schemas.microsoft.com/office/drawing/2014/main" id="{1F34BC0D-A12F-5051-2002-0027A7E65D31}"/>
              </a:ext>
            </a:extLst>
          </xdr:cNvPr>
          <xdr:cNvSpPr/>
        </xdr:nvSpPr>
        <xdr:spPr>
          <a:xfrm>
            <a:off x="16883748" y="115547025"/>
            <a:ext cx="2103120" cy="685800"/>
          </a:xfrm>
          <a:prstGeom prst="rect">
            <a:avLst/>
          </a:prstGeom>
          <a:noFill/>
        </xdr:spPr>
        <xdr:txBody>
          <a:bodyPr wrap="none" lIns="91440" tIns="45720" rIns="91440" bIns="45720">
            <a:prstTxWarp prst="textSlantDown">
              <a:avLst>
                <a:gd name="adj" fmla="val 28569"/>
              </a:avLst>
            </a:prstTxWarp>
            <a:spAutoFit/>
          </a:bodyPr>
          <a:lstStyle/>
          <a:p>
            <a:pPr algn="ctr"/>
            <a:r>
              <a:rPr lang="en-US" sz="1100" b="1" cap="none" spc="0">
                <a:ln w="10160">
                  <a:solidFill>
                    <a:schemeClr val="accent6">
                      <a:lumMod val="50000"/>
                    </a:schemeClr>
                  </a:solidFill>
                  <a:prstDash val="solid"/>
                </a:ln>
                <a:solidFill>
                  <a:srgbClr val="C8FFE1"/>
                </a:solidFill>
                <a:effectLst>
                  <a:outerShdw blurRad="38100" dist="22860" dir="5400000" algn="tl" rotWithShape="0">
                    <a:srgbClr val="000000">
                      <a:alpha val="30000"/>
                    </a:srgbClr>
                  </a:outerShdw>
                </a:effectLst>
              </a:rPr>
              <a:t>PSYCHO</a:t>
            </a:r>
            <a:r>
              <a:rPr lang="en-US" sz="1100" b="1" cap="none" spc="0">
                <a:ln w="10160">
                  <a:solidFill>
                    <a:srgbClr val="7030A0"/>
                  </a:solidFill>
                  <a:prstDash val="solid"/>
                </a:ln>
                <a:solidFill>
                  <a:srgbClr val="C8FFE1"/>
                </a:solidFill>
                <a:effectLst>
                  <a:outerShdw blurRad="38100" dist="22860" dir="5400000" algn="tl" rotWithShape="0">
                    <a:srgbClr val="000000">
                      <a:alpha val="30000"/>
                    </a:srgbClr>
                  </a:outerShdw>
                </a:effectLst>
              </a:rPr>
              <a:t>SOCIAL</a:t>
            </a:r>
            <a:r>
              <a:rPr lang="en-US" sz="1100" b="1" cap="none" spc="0">
                <a:ln w="10160">
                  <a:solidFill>
                    <a:schemeClr val="accent5">
                      <a:lumMod val="50000"/>
                    </a:schemeClr>
                  </a:solidFill>
                  <a:prstDash val="solid"/>
                </a:ln>
                <a:solidFill>
                  <a:srgbClr val="C8FFE1"/>
                </a:solidFill>
                <a:effectLst>
                  <a:outerShdw blurRad="38100" dist="22860" dir="5400000" algn="tl" rotWithShape="0">
                    <a:srgbClr val="000000">
                      <a:alpha val="30000"/>
                    </a:srgbClr>
                  </a:outerShdw>
                </a:effectLst>
              </a:rPr>
              <a:t> PRIORITY</a:t>
            </a:r>
          </a:p>
        </xdr:txBody>
      </xdr:sp>
    </xdr:grpSp>
    <xdr:clientData/>
  </xdr:twoCellAnchor>
  <xdr:twoCellAnchor>
    <xdr:from>
      <xdr:col>8</xdr:col>
      <xdr:colOff>239634</xdr:colOff>
      <xdr:row>555</xdr:row>
      <xdr:rowOff>61901</xdr:rowOff>
    </xdr:from>
    <xdr:to>
      <xdr:col>13</xdr:col>
      <xdr:colOff>49134</xdr:colOff>
      <xdr:row>559</xdr:row>
      <xdr:rowOff>69966</xdr:rowOff>
    </xdr:to>
    <xdr:grpSp>
      <xdr:nvGrpSpPr>
        <xdr:cNvPr id="560" name="Group 559">
          <a:extLst>
            <a:ext uri="{FF2B5EF4-FFF2-40B4-BE49-F238E27FC236}">
              <a16:creationId xmlns:a16="http://schemas.microsoft.com/office/drawing/2014/main" id="{9B344270-7529-4EAA-8343-D24051CC0FFA}"/>
            </a:ext>
          </a:extLst>
        </xdr:cNvPr>
        <xdr:cNvGrpSpPr/>
      </xdr:nvGrpSpPr>
      <xdr:grpSpPr>
        <a:xfrm>
          <a:off x="3954384" y="108526251"/>
          <a:ext cx="2381250" cy="668465"/>
          <a:chOff x="19541093" y="115533777"/>
          <a:chExt cx="2286000" cy="678179"/>
        </a:xfrm>
      </xdr:grpSpPr>
      <xdr:sp macro="" textlink="">
        <xdr:nvSpPr>
          <xdr:cNvPr id="561" name="Parallelogram 560">
            <a:extLst>
              <a:ext uri="{FF2B5EF4-FFF2-40B4-BE49-F238E27FC236}">
                <a16:creationId xmlns:a16="http://schemas.microsoft.com/office/drawing/2014/main" id="{97D205A0-2E1E-94E8-EB68-C096AFC24D92}"/>
              </a:ext>
            </a:extLst>
          </xdr:cNvPr>
          <xdr:cNvSpPr/>
        </xdr:nvSpPr>
        <xdr:spPr>
          <a:xfrm rot="20822466">
            <a:off x="19541093" y="115769690"/>
            <a:ext cx="2286000" cy="201168"/>
          </a:xfrm>
          <a:prstGeom prst="parallelogram">
            <a:avLst/>
          </a:prstGeom>
          <a:solidFill>
            <a:srgbClr val="FFC1C1">
              <a:alpha val="80000"/>
            </a:srgbClr>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62" name="Rectangle 561">
            <a:extLst>
              <a:ext uri="{FF2B5EF4-FFF2-40B4-BE49-F238E27FC236}">
                <a16:creationId xmlns:a16="http://schemas.microsoft.com/office/drawing/2014/main" id="{4EE9355D-5EA3-2C74-16B7-192E4A498ADE}"/>
              </a:ext>
            </a:extLst>
          </xdr:cNvPr>
          <xdr:cNvSpPr/>
        </xdr:nvSpPr>
        <xdr:spPr>
          <a:xfrm>
            <a:off x="19649808" y="115533777"/>
            <a:ext cx="2103120" cy="678179"/>
          </a:xfrm>
          <a:prstGeom prst="rect">
            <a:avLst/>
          </a:prstGeom>
          <a:noFill/>
        </xdr:spPr>
        <xdr:txBody>
          <a:bodyPr wrap="none" lIns="91440" tIns="45720" rIns="91440" bIns="45720">
            <a:prstTxWarp prst="textSlantUp">
              <a:avLst>
                <a:gd name="adj" fmla="val 71431"/>
              </a:avLst>
            </a:prstTxWarp>
            <a:spAutoFit/>
          </a:bodyPr>
          <a:lstStyle/>
          <a:p>
            <a:pPr algn="ctr"/>
            <a:r>
              <a:rPr lang="en-US" sz="1100" b="1" cap="none" spc="0">
                <a:ln w="10160">
                  <a:solidFill>
                    <a:schemeClr val="accent6">
                      <a:lumMod val="50000"/>
                    </a:schemeClr>
                  </a:solidFill>
                  <a:prstDash val="solid"/>
                </a:ln>
                <a:solidFill>
                  <a:srgbClr val="C8FFE1"/>
                </a:solidFill>
                <a:effectLst>
                  <a:outerShdw blurRad="38100" dist="22860" dir="5400000" algn="tl" rotWithShape="0">
                    <a:srgbClr val="000000">
                      <a:alpha val="30000"/>
                    </a:srgbClr>
                  </a:outerShdw>
                </a:effectLst>
              </a:rPr>
              <a:t>PSYCHO</a:t>
            </a:r>
            <a:r>
              <a:rPr lang="en-US" sz="1100" b="1" cap="none" spc="0">
                <a:ln w="10160">
                  <a:solidFill>
                    <a:srgbClr val="7030A0"/>
                  </a:solidFill>
                  <a:prstDash val="solid"/>
                </a:ln>
                <a:solidFill>
                  <a:srgbClr val="C8FFE1"/>
                </a:solidFill>
                <a:effectLst>
                  <a:outerShdw blurRad="38100" dist="22860" dir="5400000" algn="tl" rotWithShape="0">
                    <a:srgbClr val="000000">
                      <a:alpha val="30000"/>
                    </a:srgbClr>
                  </a:outerShdw>
                </a:effectLst>
              </a:rPr>
              <a:t>SOCIAL</a:t>
            </a:r>
            <a:r>
              <a:rPr lang="en-US" sz="1100" b="1" cap="none" spc="0">
                <a:ln w="10160">
                  <a:solidFill>
                    <a:srgbClr val="7D0000"/>
                  </a:solidFill>
                  <a:prstDash val="solid"/>
                </a:ln>
                <a:solidFill>
                  <a:srgbClr val="C8FFE1"/>
                </a:solidFill>
                <a:effectLst>
                  <a:outerShdw blurRad="38100" dist="22860" dir="5400000" algn="tl" rotWithShape="0">
                    <a:srgbClr val="000000">
                      <a:alpha val="30000"/>
                    </a:srgbClr>
                  </a:outerShdw>
                </a:effectLst>
              </a:rPr>
              <a:t> PRIORITY</a:t>
            </a:r>
          </a:p>
        </xdr:txBody>
      </xdr:sp>
    </xdr:grpSp>
    <xdr:clientData/>
  </xdr:twoCellAnchor>
  <xdr:twoCellAnchor>
    <xdr:from>
      <xdr:col>11</xdr:col>
      <xdr:colOff>313945</xdr:colOff>
      <xdr:row>560</xdr:row>
      <xdr:rowOff>48777</xdr:rowOff>
    </xdr:from>
    <xdr:to>
      <xdr:col>12</xdr:col>
      <xdr:colOff>493472</xdr:colOff>
      <xdr:row>571</xdr:row>
      <xdr:rowOff>123459</xdr:rowOff>
    </xdr:to>
    <xdr:grpSp>
      <xdr:nvGrpSpPr>
        <xdr:cNvPr id="563" name="Group 562">
          <a:extLst>
            <a:ext uri="{FF2B5EF4-FFF2-40B4-BE49-F238E27FC236}">
              <a16:creationId xmlns:a16="http://schemas.microsoft.com/office/drawing/2014/main" id="{D04BFC5A-443B-4087-A57C-385343A41B23}"/>
            </a:ext>
          </a:extLst>
        </xdr:cNvPr>
        <xdr:cNvGrpSpPr>
          <a:grpSpLocks noChangeAspect="1"/>
        </xdr:cNvGrpSpPr>
      </xdr:nvGrpSpPr>
      <xdr:grpSpPr>
        <a:xfrm>
          <a:off x="5571745" y="109338627"/>
          <a:ext cx="693877" cy="2062232"/>
          <a:chOff x="14866938" y="104774999"/>
          <a:chExt cx="1171575" cy="3409948"/>
        </a:xfrm>
      </xdr:grpSpPr>
      <xdr:grpSp>
        <xdr:nvGrpSpPr>
          <xdr:cNvPr id="564" name="Group 563">
            <a:extLst>
              <a:ext uri="{FF2B5EF4-FFF2-40B4-BE49-F238E27FC236}">
                <a16:creationId xmlns:a16="http://schemas.microsoft.com/office/drawing/2014/main" id="{EA441D45-F95C-F78C-1FBC-ACE89B1C2C70}"/>
              </a:ext>
            </a:extLst>
          </xdr:cNvPr>
          <xdr:cNvGrpSpPr/>
        </xdr:nvGrpSpPr>
        <xdr:grpSpPr>
          <a:xfrm>
            <a:off x="14944724" y="105441747"/>
            <a:ext cx="1053296" cy="2743200"/>
            <a:chOff x="14944724" y="105441747"/>
            <a:chExt cx="1053296" cy="2743200"/>
          </a:xfrm>
        </xdr:grpSpPr>
        <xdr:grpSp>
          <xdr:nvGrpSpPr>
            <xdr:cNvPr id="566" name="Group 565">
              <a:extLst>
                <a:ext uri="{FF2B5EF4-FFF2-40B4-BE49-F238E27FC236}">
                  <a16:creationId xmlns:a16="http://schemas.microsoft.com/office/drawing/2014/main" id="{F84A98E4-E606-E3D1-9F98-7324EFAB4902}"/>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571" name="Rectangle: Rounded Corners 570">
                <a:extLst>
                  <a:ext uri="{FF2B5EF4-FFF2-40B4-BE49-F238E27FC236}">
                    <a16:creationId xmlns:a16="http://schemas.microsoft.com/office/drawing/2014/main" id="{08A91131-37C4-B273-F3B0-04F135A63206}"/>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2" name="Rectangle: Rounded Corners 571">
                <a:extLst>
                  <a:ext uri="{FF2B5EF4-FFF2-40B4-BE49-F238E27FC236}">
                    <a16:creationId xmlns:a16="http://schemas.microsoft.com/office/drawing/2014/main" id="{04055422-58B8-8934-CD11-D85C683E7F47}"/>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3" name="Rectangle: Rounded Corners 572">
                <a:extLst>
                  <a:ext uri="{FF2B5EF4-FFF2-40B4-BE49-F238E27FC236}">
                    <a16:creationId xmlns:a16="http://schemas.microsoft.com/office/drawing/2014/main" id="{5EE57E37-D836-1DE8-A170-213558531B48}"/>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4" name="Rectangle: Rounded Corners 573">
                <a:extLst>
                  <a:ext uri="{FF2B5EF4-FFF2-40B4-BE49-F238E27FC236}">
                    <a16:creationId xmlns:a16="http://schemas.microsoft.com/office/drawing/2014/main" id="{DBB8A69C-346A-5A32-E00D-479A1F5F0391}"/>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5" name="Rectangle: Rounded Corners 574">
                <a:extLst>
                  <a:ext uri="{FF2B5EF4-FFF2-40B4-BE49-F238E27FC236}">
                    <a16:creationId xmlns:a16="http://schemas.microsoft.com/office/drawing/2014/main" id="{3EB84000-7E15-0ED9-29C5-9880E9CCB899}"/>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6" name="Rectangle: Rounded Corners 575">
                <a:extLst>
                  <a:ext uri="{FF2B5EF4-FFF2-40B4-BE49-F238E27FC236}">
                    <a16:creationId xmlns:a16="http://schemas.microsoft.com/office/drawing/2014/main" id="{38768FA0-C912-B0C4-4AE7-89639CB321B6}"/>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577" name="Rectangle: Rounded Corners 576">
                <a:extLst>
                  <a:ext uri="{FF2B5EF4-FFF2-40B4-BE49-F238E27FC236}">
                    <a16:creationId xmlns:a16="http://schemas.microsoft.com/office/drawing/2014/main" id="{E121E32B-4C89-D91C-7FD3-6A090EB00EEB}"/>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567" name="Group 566">
              <a:extLst>
                <a:ext uri="{FF2B5EF4-FFF2-40B4-BE49-F238E27FC236}">
                  <a16:creationId xmlns:a16="http://schemas.microsoft.com/office/drawing/2014/main" id="{2A49733C-326F-56C1-C06A-550357CAD9C5}"/>
                </a:ext>
              </a:extLst>
            </xdr:cNvPr>
            <xdr:cNvGrpSpPr/>
          </xdr:nvGrpSpPr>
          <xdr:grpSpPr>
            <a:xfrm>
              <a:off x="15001875" y="106064797"/>
              <a:ext cx="953589" cy="1109382"/>
              <a:chOff x="-11112" y="0"/>
              <a:chExt cx="1112519" cy="1371600"/>
            </a:xfrm>
          </xdr:grpSpPr>
          <xdr:sp macro="" textlink="">
            <xdr:nvSpPr>
              <xdr:cNvPr id="568" name="Rectangle 567">
                <a:extLst>
                  <a:ext uri="{FF2B5EF4-FFF2-40B4-BE49-F238E27FC236}">
                    <a16:creationId xmlns:a16="http://schemas.microsoft.com/office/drawing/2014/main" id="{810BBF08-2D1F-F23F-631F-015EE3F31BB4}"/>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569" name="Rectangle 568">
                <a:extLst>
                  <a:ext uri="{FF2B5EF4-FFF2-40B4-BE49-F238E27FC236}">
                    <a16:creationId xmlns:a16="http://schemas.microsoft.com/office/drawing/2014/main" id="{EF52031E-1380-BAAB-5B51-F3486C4B2667}"/>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570" name="Straight Connector 569">
                <a:extLst>
                  <a:ext uri="{FF2B5EF4-FFF2-40B4-BE49-F238E27FC236}">
                    <a16:creationId xmlns:a16="http://schemas.microsoft.com/office/drawing/2014/main" id="{9231388E-8A6A-2697-24F3-9B957069D9A1}"/>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65" name="Thought Bubble: Cloud 564">
            <a:extLst>
              <a:ext uri="{FF2B5EF4-FFF2-40B4-BE49-F238E27FC236}">
                <a16:creationId xmlns:a16="http://schemas.microsoft.com/office/drawing/2014/main" id="{44965A84-E2FA-35C2-E933-9E32FEDAADD9}"/>
              </a:ext>
            </a:extLst>
          </xdr:cNvPr>
          <xdr:cNvSpPr/>
        </xdr:nvSpPr>
        <xdr:spPr>
          <a:xfrm>
            <a:off x="14866938" y="104774999"/>
            <a:ext cx="1171575"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xdr:col>
      <xdr:colOff>1</xdr:colOff>
      <xdr:row>1058</xdr:row>
      <xdr:rowOff>7620</xdr:rowOff>
    </xdr:from>
    <xdr:to>
      <xdr:col>13</xdr:col>
      <xdr:colOff>2</xdr:colOff>
      <xdr:row>1063</xdr:row>
      <xdr:rowOff>7620</xdr:rowOff>
    </xdr:to>
    <xdr:grpSp>
      <xdr:nvGrpSpPr>
        <xdr:cNvPr id="578" name="Group 577" hidden="1">
          <a:extLst>
            <a:ext uri="{FF2B5EF4-FFF2-40B4-BE49-F238E27FC236}">
              <a16:creationId xmlns:a16="http://schemas.microsoft.com/office/drawing/2014/main" id="{82D87C7F-D723-43C5-BB51-AD50F892B2C4}"/>
            </a:ext>
          </a:extLst>
        </xdr:cNvPr>
        <xdr:cNvGrpSpPr/>
      </xdr:nvGrpSpPr>
      <xdr:grpSpPr>
        <a:xfrm>
          <a:off x="114301" y="203747370"/>
          <a:ext cx="6172201" cy="1270000"/>
          <a:chOff x="7787640" y="586740"/>
          <a:chExt cx="2983245" cy="922020"/>
        </a:xfrm>
      </xdr:grpSpPr>
      <xdr:sp macro="" textlink="">
        <xdr:nvSpPr>
          <xdr:cNvPr id="579" name="Speech Bubble: Rectangle with Corners Rounded 578">
            <a:extLst>
              <a:ext uri="{FF2B5EF4-FFF2-40B4-BE49-F238E27FC236}">
                <a16:creationId xmlns:a16="http://schemas.microsoft.com/office/drawing/2014/main" id="{6B5A3248-D39C-C15F-FE73-C58F0A4B6590}"/>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80" name="Speech Bubble: Rectangle with Corners Rounded 579">
            <a:extLst>
              <a:ext uri="{FF2B5EF4-FFF2-40B4-BE49-F238E27FC236}">
                <a16:creationId xmlns:a16="http://schemas.microsoft.com/office/drawing/2014/main" id="{F9D58A10-1CB1-10AC-5C84-828DBE3E2896}"/>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122767</xdr:colOff>
      <xdr:row>1086</xdr:row>
      <xdr:rowOff>15251</xdr:rowOff>
    </xdr:from>
    <xdr:to>
      <xdr:col>6</xdr:col>
      <xdr:colOff>372532</xdr:colOff>
      <xdr:row>1088</xdr:row>
      <xdr:rowOff>27519</xdr:rowOff>
    </xdr:to>
    <xdr:grpSp>
      <xdr:nvGrpSpPr>
        <xdr:cNvPr id="581" name="Group 580">
          <a:extLst>
            <a:ext uri="{FF2B5EF4-FFF2-40B4-BE49-F238E27FC236}">
              <a16:creationId xmlns:a16="http://schemas.microsoft.com/office/drawing/2014/main" id="{99F665F1-7925-4C4B-8513-517E46006209}"/>
            </a:ext>
          </a:extLst>
        </xdr:cNvPr>
        <xdr:cNvGrpSpPr/>
      </xdr:nvGrpSpPr>
      <xdr:grpSpPr>
        <a:xfrm>
          <a:off x="237067" y="210778101"/>
          <a:ext cx="2821515" cy="520268"/>
          <a:chOff x="6434667" y="11364816"/>
          <a:chExt cx="2726265" cy="511801"/>
        </a:xfrm>
        <a:effectLst>
          <a:outerShdw blurRad="63500" sx="102000" sy="102000" algn="ctr" rotWithShape="0">
            <a:prstClr val="black">
              <a:alpha val="40000"/>
            </a:prstClr>
          </a:outerShdw>
        </a:effectLst>
      </xdr:grpSpPr>
      <xdr:sp macro="" textlink="">
        <xdr:nvSpPr>
          <xdr:cNvPr id="582" name="Right Brace 581">
            <a:extLst>
              <a:ext uri="{FF2B5EF4-FFF2-40B4-BE49-F238E27FC236}">
                <a16:creationId xmlns:a16="http://schemas.microsoft.com/office/drawing/2014/main" id="{29456ECF-5B00-6BE2-9928-60F4AA32A6FC}"/>
              </a:ext>
            </a:extLst>
          </xdr:cNvPr>
          <xdr:cNvSpPr/>
        </xdr:nvSpPr>
        <xdr:spPr>
          <a:xfrm rot="5867747">
            <a:off x="7697893" y="10763672"/>
            <a:ext cx="182880" cy="1828800"/>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83" name="Right Bracket 582">
            <a:extLst>
              <a:ext uri="{FF2B5EF4-FFF2-40B4-BE49-F238E27FC236}">
                <a16:creationId xmlns:a16="http://schemas.microsoft.com/office/drawing/2014/main" id="{0361269A-9BD9-D922-8924-26973618C9AC}"/>
              </a:ext>
            </a:extLst>
          </xdr:cNvPr>
          <xdr:cNvSpPr/>
        </xdr:nvSpPr>
        <xdr:spPr>
          <a:xfrm rot="5400000">
            <a:off x="6850803" y="10948680"/>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584" name="Right Bracket 583">
            <a:extLst>
              <a:ext uri="{FF2B5EF4-FFF2-40B4-BE49-F238E27FC236}">
                <a16:creationId xmlns:a16="http://schemas.microsoft.com/office/drawing/2014/main" id="{2D336790-BD66-3933-2545-7F0CF8F347A7}"/>
              </a:ext>
            </a:extLst>
          </xdr:cNvPr>
          <xdr:cNvSpPr/>
        </xdr:nvSpPr>
        <xdr:spPr>
          <a:xfrm rot="5400000">
            <a:off x="8662668" y="11202661"/>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585" name="Flowchart: Delay 584">
            <a:extLst>
              <a:ext uri="{FF2B5EF4-FFF2-40B4-BE49-F238E27FC236}">
                <a16:creationId xmlns:a16="http://schemas.microsoft.com/office/drawing/2014/main" id="{07D58F10-BE17-54F2-769F-22BD78FE0FC9}"/>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97371</xdr:colOff>
      <xdr:row>1086</xdr:row>
      <xdr:rowOff>15253</xdr:rowOff>
    </xdr:from>
    <xdr:to>
      <xdr:col>12</xdr:col>
      <xdr:colOff>347136</xdr:colOff>
      <xdr:row>1088</xdr:row>
      <xdr:rowOff>27520</xdr:rowOff>
    </xdr:to>
    <xdr:grpSp>
      <xdr:nvGrpSpPr>
        <xdr:cNvPr id="586" name="Group 585">
          <a:extLst>
            <a:ext uri="{FF2B5EF4-FFF2-40B4-BE49-F238E27FC236}">
              <a16:creationId xmlns:a16="http://schemas.microsoft.com/office/drawing/2014/main" id="{92D66399-78AF-44AB-B384-BDA94B707E94}"/>
            </a:ext>
          </a:extLst>
        </xdr:cNvPr>
        <xdr:cNvGrpSpPr/>
      </xdr:nvGrpSpPr>
      <xdr:grpSpPr>
        <a:xfrm>
          <a:off x="3297771" y="210778103"/>
          <a:ext cx="2821515" cy="520267"/>
          <a:chOff x="9381071" y="11364818"/>
          <a:chExt cx="2726265" cy="511800"/>
        </a:xfrm>
        <a:effectLst>
          <a:outerShdw blurRad="63500" sx="102000" sy="102000" algn="ctr" rotWithShape="0">
            <a:prstClr val="black">
              <a:alpha val="40000"/>
            </a:prstClr>
          </a:outerShdw>
        </a:effectLst>
      </xdr:grpSpPr>
      <xdr:sp macro="" textlink="">
        <xdr:nvSpPr>
          <xdr:cNvPr id="587" name="Right Brace 586">
            <a:extLst>
              <a:ext uri="{FF2B5EF4-FFF2-40B4-BE49-F238E27FC236}">
                <a16:creationId xmlns:a16="http://schemas.microsoft.com/office/drawing/2014/main" id="{ED2E89DA-BF40-A0E2-4635-FDA8A4F8692A}"/>
              </a:ext>
            </a:extLst>
          </xdr:cNvPr>
          <xdr:cNvSpPr/>
        </xdr:nvSpPr>
        <xdr:spPr>
          <a:xfrm rot="4920000">
            <a:off x="10665463" y="10763672"/>
            <a:ext cx="182880" cy="1828800"/>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88" name="Right Bracket 587">
            <a:extLst>
              <a:ext uri="{FF2B5EF4-FFF2-40B4-BE49-F238E27FC236}">
                <a16:creationId xmlns:a16="http://schemas.microsoft.com/office/drawing/2014/main" id="{2081AEA4-2B3F-488E-BF83-8758BDCE1A93}"/>
              </a:ext>
            </a:extLst>
          </xdr:cNvPr>
          <xdr:cNvSpPr/>
        </xdr:nvSpPr>
        <xdr:spPr>
          <a:xfrm rot="5400000">
            <a:off x="9797207" y="11202661"/>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589" name="Right Bracket 588">
            <a:extLst>
              <a:ext uri="{FF2B5EF4-FFF2-40B4-BE49-F238E27FC236}">
                <a16:creationId xmlns:a16="http://schemas.microsoft.com/office/drawing/2014/main" id="{BEA10F98-1967-AF93-3EBB-0619419AC592}"/>
              </a:ext>
            </a:extLst>
          </xdr:cNvPr>
          <xdr:cNvSpPr/>
        </xdr:nvSpPr>
        <xdr:spPr>
          <a:xfrm rot="5400000">
            <a:off x="11609072" y="10948682"/>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590" name="Flowchart: Delay 589">
            <a:extLst>
              <a:ext uri="{FF2B5EF4-FFF2-40B4-BE49-F238E27FC236}">
                <a16:creationId xmlns:a16="http://schemas.microsoft.com/office/drawing/2014/main" id="{EB4A314C-F3CE-F038-E892-91482FB9981C}"/>
              </a:ext>
            </a:extLst>
          </xdr:cNvPr>
          <xdr:cNvSpPr/>
        </xdr:nvSpPr>
        <xdr:spPr>
          <a:xfrm rot="16200000">
            <a:off x="10723033" y="11675534"/>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0</xdr:col>
      <xdr:colOff>99060</xdr:colOff>
      <xdr:row>1121</xdr:row>
      <xdr:rowOff>167640</xdr:rowOff>
    </xdr:from>
    <xdr:to>
      <xdr:col>6</xdr:col>
      <xdr:colOff>487680</xdr:colOff>
      <xdr:row>1122</xdr:row>
      <xdr:rowOff>365760</xdr:rowOff>
    </xdr:to>
    <xdr:sp macro="" textlink="">
      <xdr:nvSpPr>
        <xdr:cNvPr id="591" name="Arrow: Left 590">
          <a:extLst>
            <a:ext uri="{FF2B5EF4-FFF2-40B4-BE49-F238E27FC236}">
              <a16:creationId xmlns:a16="http://schemas.microsoft.com/office/drawing/2014/main" id="{62761912-2A00-4CCF-BA7D-0EB8CF95FD49}"/>
            </a:ext>
          </a:extLst>
        </xdr:cNvPr>
        <xdr:cNvSpPr/>
      </xdr:nvSpPr>
      <xdr:spPr>
        <a:xfrm>
          <a:off x="99060" y="217394790"/>
          <a:ext cx="3074670" cy="414020"/>
        </a:xfrm>
        <a:prstGeom prst="leftArrow">
          <a:avLst>
            <a:gd name="adj1" fmla="val 100000"/>
            <a:gd name="adj2" fmla="val 50000"/>
          </a:avLst>
        </a:prstGeom>
        <a:solidFill>
          <a:schemeClr val="accent5">
            <a:lumMod val="20000"/>
            <a:lumOff val="80000"/>
          </a:schemeClr>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2800">
              <a:solidFill>
                <a:srgbClr val="002060"/>
              </a:solidFill>
              <a:effectLst>
                <a:outerShdw blurRad="63500" sx="102000" sy="102000" algn="ctr" rotWithShape="0">
                  <a:prstClr val="black">
                    <a:alpha val="40000"/>
                  </a:prstClr>
                </a:outerShdw>
              </a:effectLst>
              <a:latin typeface="Arial Black" panose="020B0A04020102020204" pitchFamily="34" charset="0"/>
            </a:rPr>
            <a:t>WIDER-focus</a:t>
          </a:r>
        </a:p>
      </xdr:txBody>
    </xdr:sp>
    <xdr:clientData/>
  </xdr:twoCellAnchor>
  <xdr:twoCellAnchor>
    <xdr:from>
      <xdr:col>7</xdr:col>
      <xdr:colOff>7620</xdr:colOff>
      <xdr:row>1121</xdr:row>
      <xdr:rowOff>167640</xdr:rowOff>
    </xdr:from>
    <xdr:to>
      <xdr:col>13</xdr:col>
      <xdr:colOff>22860</xdr:colOff>
      <xdr:row>1122</xdr:row>
      <xdr:rowOff>365760</xdr:rowOff>
    </xdr:to>
    <xdr:sp macro="" textlink="">
      <xdr:nvSpPr>
        <xdr:cNvPr id="592" name="Arrow: Left 591">
          <a:extLst>
            <a:ext uri="{FF2B5EF4-FFF2-40B4-BE49-F238E27FC236}">
              <a16:creationId xmlns:a16="http://schemas.microsoft.com/office/drawing/2014/main" id="{8F0CB2B6-1069-457A-8BAB-1219A3CE3A07}"/>
            </a:ext>
          </a:extLst>
        </xdr:cNvPr>
        <xdr:cNvSpPr/>
      </xdr:nvSpPr>
      <xdr:spPr>
        <a:xfrm flipH="1">
          <a:off x="3208020" y="217394790"/>
          <a:ext cx="3101340" cy="414020"/>
        </a:xfrm>
        <a:prstGeom prst="leftArrow">
          <a:avLst>
            <a:gd name="adj1" fmla="val 100000"/>
            <a:gd name="adj2" fmla="val 50000"/>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2800">
              <a:solidFill>
                <a:srgbClr val="640000"/>
              </a:solidFill>
              <a:effectLst>
                <a:outerShdw blurRad="63500" sx="102000" sy="102000" algn="ctr" rotWithShape="0">
                  <a:prstClr val="black">
                    <a:alpha val="40000"/>
                  </a:prstClr>
                </a:outerShdw>
              </a:effectLst>
              <a:latin typeface="Arial Black" panose="020B0A04020102020204" pitchFamily="34" charset="0"/>
            </a:rPr>
            <a:t>DEEPER-focus</a:t>
          </a:r>
        </a:p>
      </xdr:txBody>
    </xdr:sp>
    <xdr:clientData/>
  </xdr:twoCellAnchor>
  <xdr:twoCellAnchor>
    <xdr:from>
      <xdr:col>1</xdr:col>
      <xdr:colOff>36178</xdr:colOff>
      <xdr:row>1123</xdr:row>
      <xdr:rowOff>374283</xdr:rowOff>
    </xdr:from>
    <xdr:to>
      <xdr:col>12</xdr:col>
      <xdr:colOff>437314</xdr:colOff>
      <xdr:row>1124</xdr:row>
      <xdr:rowOff>169870</xdr:rowOff>
    </xdr:to>
    <xdr:grpSp>
      <xdr:nvGrpSpPr>
        <xdr:cNvPr id="593" name="Group 592">
          <a:extLst>
            <a:ext uri="{FF2B5EF4-FFF2-40B4-BE49-F238E27FC236}">
              <a16:creationId xmlns:a16="http://schemas.microsoft.com/office/drawing/2014/main" id="{B8015F21-64E1-45F8-864F-2C8A1147520C}"/>
            </a:ext>
          </a:extLst>
        </xdr:cNvPr>
        <xdr:cNvGrpSpPr/>
      </xdr:nvGrpSpPr>
      <xdr:grpSpPr>
        <a:xfrm>
          <a:off x="150478" y="219493733"/>
          <a:ext cx="6058986" cy="176587"/>
          <a:chOff x="158098" y="155875623"/>
          <a:chExt cx="5849436" cy="176587"/>
        </a:xfrm>
      </xdr:grpSpPr>
      <xdr:sp macro="" textlink="">
        <xdr:nvSpPr>
          <xdr:cNvPr id="594" name="wide-yet-shallow">
            <a:extLst>
              <a:ext uri="{FF2B5EF4-FFF2-40B4-BE49-F238E27FC236}">
                <a16:creationId xmlns:a16="http://schemas.microsoft.com/office/drawing/2014/main" id="{0F087B6F-E3ED-BEAF-9109-93201EDD7504}"/>
              </a:ext>
            </a:extLst>
          </xdr:cNvPr>
          <xdr:cNvSpPr/>
        </xdr:nvSpPr>
        <xdr:spPr>
          <a:xfrm>
            <a:off x="158098" y="155875623"/>
            <a:ext cx="907363" cy="176587"/>
          </a:xfrm>
          <a:prstGeom prst="rect">
            <a:avLst/>
          </a:prstGeom>
          <a:noFill/>
        </xdr:spPr>
        <xdr:txBody>
          <a:bodyPr wrap="none" lIns="0" tIns="0" rIns="0" bIns="0">
            <a:spAutoFit/>
          </a:bodyPr>
          <a:lstStyle/>
          <a:p>
            <a:pPr algn="ctr"/>
            <a:r>
              <a:rPr lang="en-US" sz="1200" b="1" cap="none" spc="-50" baseline="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wide-yet-shallow</a:t>
            </a:r>
            <a:endParaRPr lang="en-US" sz="1100" b="1" cap="none" spc="-50" baseline="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595" name="wide-then-deep">
            <a:extLst>
              <a:ext uri="{FF2B5EF4-FFF2-40B4-BE49-F238E27FC236}">
                <a16:creationId xmlns:a16="http://schemas.microsoft.com/office/drawing/2014/main" id="{149E09F1-47C2-31EA-BB22-E2A987A12B6C}"/>
              </a:ext>
            </a:extLst>
          </xdr:cNvPr>
          <xdr:cNvSpPr/>
        </xdr:nvSpPr>
        <xdr:spPr>
          <a:xfrm>
            <a:off x="1145068" y="155875623"/>
            <a:ext cx="925510" cy="176587"/>
          </a:xfrm>
          <a:prstGeom prst="rect">
            <a:avLst/>
          </a:prstGeom>
          <a:noFill/>
        </xdr:spPr>
        <xdr:txBody>
          <a:bodyPr wrap="none" lIns="0" tIns="0" rIns="0" bIns="0">
            <a:spAutoFit/>
          </a:bodyPr>
          <a:lstStyle/>
          <a:p>
            <a:pPr algn="ctr"/>
            <a:r>
              <a:rPr lang="en-US" sz="12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wide-then-deep</a:t>
            </a:r>
            <a:endParaRPr lang="en-US" sz="11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596" name="wide-and-deep">
            <a:extLst>
              <a:ext uri="{FF2B5EF4-FFF2-40B4-BE49-F238E27FC236}">
                <a16:creationId xmlns:a16="http://schemas.microsoft.com/office/drawing/2014/main" id="{E88C941E-8EBF-1C5F-ABD4-F87B2D0EB884}"/>
              </a:ext>
            </a:extLst>
          </xdr:cNvPr>
          <xdr:cNvSpPr/>
        </xdr:nvSpPr>
        <xdr:spPr>
          <a:xfrm>
            <a:off x="2156667" y="155875623"/>
            <a:ext cx="883512" cy="176587"/>
          </a:xfrm>
          <a:prstGeom prst="rect">
            <a:avLst/>
          </a:prstGeom>
          <a:noFill/>
        </xdr:spPr>
        <xdr:txBody>
          <a:bodyPr wrap="none" lIns="0" tIns="0" rIns="0" bIns="0">
            <a:spAutoFit/>
          </a:bodyPr>
          <a:lstStyle/>
          <a:p>
            <a:pPr algn="ctr"/>
            <a:r>
              <a:rPr lang="en-US" sz="12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wide-and-deep</a:t>
            </a:r>
            <a:endParaRPr lang="en-US" sz="11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597" name="deep-and-wide">
            <a:extLst>
              <a:ext uri="{FF2B5EF4-FFF2-40B4-BE49-F238E27FC236}">
                <a16:creationId xmlns:a16="http://schemas.microsoft.com/office/drawing/2014/main" id="{E2CA3CF3-BE5A-60D3-385C-4A0A99D7E1AE}"/>
              </a:ext>
            </a:extLst>
          </xdr:cNvPr>
          <xdr:cNvSpPr/>
        </xdr:nvSpPr>
        <xdr:spPr>
          <a:xfrm>
            <a:off x="3152710" y="155875623"/>
            <a:ext cx="883512" cy="176587"/>
          </a:xfrm>
          <a:prstGeom prst="rect">
            <a:avLst/>
          </a:prstGeom>
          <a:noFill/>
        </xdr:spPr>
        <xdr:txBody>
          <a:bodyPr wrap="none" lIns="0" tIns="0" rIns="0" bIns="0">
            <a:spAutoFit/>
          </a:bodyPr>
          <a:lstStyle/>
          <a:p>
            <a:pPr algn="ctr"/>
            <a:r>
              <a:rPr lang="en-US" sz="12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deep-and-wide</a:t>
            </a:r>
            <a:endParaRPr lang="en-US" sz="11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598" name="deep-then-wide">
            <a:extLst>
              <a:ext uri="{FF2B5EF4-FFF2-40B4-BE49-F238E27FC236}">
                <a16:creationId xmlns:a16="http://schemas.microsoft.com/office/drawing/2014/main" id="{AB9F844A-D583-5363-B6D1-8296A4FC8D20}"/>
              </a:ext>
            </a:extLst>
          </xdr:cNvPr>
          <xdr:cNvSpPr/>
        </xdr:nvSpPr>
        <xdr:spPr>
          <a:xfrm>
            <a:off x="4111427" y="155875623"/>
            <a:ext cx="925510" cy="176587"/>
          </a:xfrm>
          <a:prstGeom prst="rect">
            <a:avLst/>
          </a:prstGeom>
          <a:noFill/>
        </xdr:spPr>
        <xdr:txBody>
          <a:bodyPr wrap="none" lIns="0" tIns="0" rIns="0" bIns="0">
            <a:spAutoFit/>
          </a:bodyPr>
          <a:lstStyle/>
          <a:p>
            <a:pPr algn="ctr"/>
            <a:r>
              <a:rPr lang="en-US" sz="12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deep-then-wide</a:t>
            </a:r>
            <a:endParaRPr lang="en-US" sz="11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599" name="deep-yet-narrow">
            <a:extLst>
              <a:ext uri="{FF2B5EF4-FFF2-40B4-BE49-F238E27FC236}">
                <a16:creationId xmlns:a16="http://schemas.microsoft.com/office/drawing/2014/main" id="{35DB2095-1613-7EAD-464D-DFFC9D4DFBBE}"/>
              </a:ext>
            </a:extLst>
          </xdr:cNvPr>
          <xdr:cNvSpPr/>
        </xdr:nvSpPr>
        <xdr:spPr>
          <a:xfrm>
            <a:off x="5122035" y="155875623"/>
            <a:ext cx="885499" cy="176587"/>
          </a:xfrm>
          <a:prstGeom prst="rect">
            <a:avLst/>
          </a:prstGeom>
          <a:noFill/>
        </xdr:spPr>
        <xdr:txBody>
          <a:bodyPr wrap="none" lIns="0" tIns="0" rIns="0" bIns="0">
            <a:spAutoFit/>
          </a:bodyPr>
          <a:lstStyle/>
          <a:p>
            <a:pPr algn="ctr"/>
            <a:r>
              <a:rPr lang="en-US" sz="1200" b="1" cap="none" spc="-50" baseline="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deep-yet-narrow</a:t>
            </a:r>
            <a:endParaRPr lang="en-US" sz="1100" b="1" cap="none" spc="-50" baseline="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grpSp>
    <xdr:clientData/>
  </xdr:twoCellAnchor>
  <xdr:twoCellAnchor>
    <xdr:from>
      <xdr:col>1</xdr:col>
      <xdr:colOff>143936</xdr:colOff>
      <xdr:row>1170</xdr:row>
      <xdr:rowOff>176954</xdr:rowOff>
    </xdr:from>
    <xdr:to>
      <xdr:col>6</xdr:col>
      <xdr:colOff>389469</xdr:colOff>
      <xdr:row>1173</xdr:row>
      <xdr:rowOff>6624</xdr:rowOff>
    </xdr:to>
    <xdr:grpSp>
      <xdr:nvGrpSpPr>
        <xdr:cNvPr id="600" name="Group 599">
          <a:extLst>
            <a:ext uri="{FF2B5EF4-FFF2-40B4-BE49-F238E27FC236}">
              <a16:creationId xmlns:a16="http://schemas.microsoft.com/office/drawing/2014/main" id="{FB071947-30EF-427A-B98C-24B078FA5D06}"/>
            </a:ext>
          </a:extLst>
        </xdr:cNvPr>
        <xdr:cNvGrpSpPr>
          <a:grpSpLocks noChangeAspect="1"/>
        </xdr:cNvGrpSpPr>
      </xdr:nvGrpSpPr>
      <xdr:grpSpPr>
        <a:xfrm>
          <a:off x="258236" y="229411954"/>
          <a:ext cx="2817283" cy="591670"/>
          <a:chOff x="6434667" y="11364816"/>
          <a:chExt cx="2726265" cy="511801"/>
        </a:xfrm>
        <a:effectLst>
          <a:outerShdw blurRad="63500" sx="102000" sy="102000" algn="ctr" rotWithShape="0">
            <a:prstClr val="black">
              <a:alpha val="40000"/>
            </a:prstClr>
          </a:outerShdw>
        </a:effectLst>
      </xdr:grpSpPr>
      <xdr:sp macro="" textlink="">
        <xdr:nvSpPr>
          <xdr:cNvPr id="601" name="Right Brace 600">
            <a:extLst>
              <a:ext uri="{FF2B5EF4-FFF2-40B4-BE49-F238E27FC236}">
                <a16:creationId xmlns:a16="http://schemas.microsoft.com/office/drawing/2014/main" id="{FDB51A6E-370E-034D-CAF3-29BF7EEDF572}"/>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02" name="Right Bracket 601">
            <a:extLst>
              <a:ext uri="{FF2B5EF4-FFF2-40B4-BE49-F238E27FC236}">
                <a16:creationId xmlns:a16="http://schemas.microsoft.com/office/drawing/2014/main" id="{0E27B90B-5A81-7F40-2AFA-B340A0554C9A}"/>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03" name="Right Bracket 602">
            <a:extLst>
              <a:ext uri="{FF2B5EF4-FFF2-40B4-BE49-F238E27FC236}">
                <a16:creationId xmlns:a16="http://schemas.microsoft.com/office/drawing/2014/main" id="{122AD043-68A5-6D16-A033-F3F9147ED48B}"/>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04" name="Flowchart: Delay 603">
            <a:extLst>
              <a:ext uri="{FF2B5EF4-FFF2-40B4-BE49-F238E27FC236}">
                <a16:creationId xmlns:a16="http://schemas.microsoft.com/office/drawing/2014/main" id="{FB30F7FB-A803-03E7-9C3D-23BB04F862FB}"/>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1</xdr:col>
      <xdr:colOff>110067</xdr:colOff>
      <xdr:row>1163</xdr:row>
      <xdr:rowOff>177799</xdr:rowOff>
    </xdr:from>
    <xdr:to>
      <xdr:col>6</xdr:col>
      <xdr:colOff>355600</xdr:colOff>
      <xdr:row>1166</xdr:row>
      <xdr:rowOff>15089</xdr:rowOff>
    </xdr:to>
    <xdr:grpSp>
      <xdr:nvGrpSpPr>
        <xdr:cNvPr id="605" name="Group 604">
          <a:extLst>
            <a:ext uri="{FF2B5EF4-FFF2-40B4-BE49-F238E27FC236}">
              <a16:creationId xmlns:a16="http://schemas.microsoft.com/office/drawing/2014/main" id="{1242F5B9-37E8-495D-B6AD-734FE8D09085}"/>
            </a:ext>
          </a:extLst>
        </xdr:cNvPr>
        <xdr:cNvGrpSpPr>
          <a:grpSpLocks noChangeAspect="1"/>
        </xdr:cNvGrpSpPr>
      </xdr:nvGrpSpPr>
      <xdr:grpSpPr>
        <a:xfrm flipH="1">
          <a:off x="224367" y="227634799"/>
          <a:ext cx="2817283" cy="599290"/>
          <a:chOff x="6434667" y="11364816"/>
          <a:chExt cx="2726265" cy="511801"/>
        </a:xfrm>
        <a:effectLst>
          <a:outerShdw blurRad="63500" sx="102000" sy="102000" algn="ctr" rotWithShape="0">
            <a:prstClr val="black">
              <a:alpha val="40000"/>
            </a:prstClr>
          </a:outerShdw>
        </a:effectLst>
      </xdr:grpSpPr>
      <xdr:sp macro="" textlink="">
        <xdr:nvSpPr>
          <xdr:cNvPr id="606" name="Right Brace 605">
            <a:extLst>
              <a:ext uri="{FF2B5EF4-FFF2-40B4-BE49-F238E27FC236}">
                <a16:creationId xmlns:a16="http://schemas.microsoft.com/office/drawing/2014/main" id="{56B22ABD-C993-CF20-DC00-A0BE50C43719}"/>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07" name="Right Bracket 606">
            <a:extLst>
              <a:ext uri="{FF2B5EF4-FFF2-40B4-BE49-F238E27FC236}">
                <a16:creationId xmlns:a16="http://schemas.microsoft.com/office/drawing/2014/main" id="{0AA40D83-50F8-D232-557B-FC62F6FFE188}"/>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08" name="Right Bracket 607">
            <a:extLst>
              <a:ext uri="{FF2B5EF4-FFF2-40B4-BE49-F238E27FC236}">
                <a16:creationId xmlns:a16="http://schemas.microsoft.com/office/drawing/2014/main" id="{2541E393-3C0A-5E93-738F-DFE17F35E265}"/>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09" name="Flowchart: Delay 608">
            <a:extLst>
              <a:ext uri="{FF2B5EF4-FFF2-40B4-BE49-F238E27FC236}">
                <a16:creationId xmlns:a16="http://schemas.microsoft.com/office/drawing/2014/main" id="{EAE907B3-E186-22F7-7E78-C0CBBE809EB4}"/>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143935</xdr:colOff>
      <xdr:row>1170</xdr:row>
      <xdr:rowOff>176954</xdr:rowOff>
    </xdr:from>
    <xdr:to>
      <xdr:col>12</xdr:col>
      <xdr:colOff>389468</xdr:colOff>
      <xdr:row>1173</xdr:row>
      <xdr:rowOff>6624</xdr:rowOff>
    </xdr:to>
    <xdr:grpSp>
      <xdr:nvGrpSpPr>
        <xdr:cNvPr id="610" name="Group 609">
          <a:extLst>
            <a:ext uri="{FF2B5EF4-FFF2-40B4-BE49-F238E27FC236}">
              <a16:creationId xmlns:a16="http://schemas.microsoft.com/office/drawing/2014/main" id="{344878C7-AFB9-4CCC-80F2-7278A35D60A1}"/>
            </a:ext>
          </a:extLst>
        </xdr:cNvPr>
        <xdr:cNvGrpSpPr>
          <a:grpSpLocks noChangeAspect="1"/>
        </xdr:cNvGrpSpPr>
      </xdr:nvGrpSpPr>
      <xdr:grpSpPr>
        <a:xfrm>
          <a:off x="3344335" y="229411954"/>
          <a:ext cx="2817283" cy="591670"/>
          <a:chOff x="6434667" y="11364816"/>
          <a:chExt cx="2726265" cy="511801"/>
        </a:xfrm>
        <a:effectLst>
          <a:outerShdw blurRad="63500" sx="102000" sy="102000" algn="ctr" rotWithShape="0">
            <a:prstClr val="black">
              <a:alpha val="40000"/>
            </a:prstClr>
          </a:outerShdw>
        </a:effectLst>
      </xdr:grpSpPr>
      <xdr:sp macro="" textlink="">
        <xdr:nvSpPr>
          <xdr:cNvPr id="611" name="Right Brace 610">
            <a:extLst>
              <a:ext uri="{FF2B5EF4-FFF2-40B4-BE49-F238E27FC236}">
                <a16:creationId xmlns:a16="http://schemas.microsoft.com/office/drawing/2014/main" id="{6F416FBC-427E-E63D-6DB8-5B68A9DAE982}"/>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12" name="Right Bracket 611">
            <a:extLst>
              <a:ext uri="{FF2B5EF4-FFF2-40B4-BE49-F238E27FC236}">
                <a16:creationId xmlns:a16="http://schemas.microsoft.com/office/drawing/2014/main" id="{89D480D5-4A0F-338E-3557-06371580FF9D}"/>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13" name="Right Bracket 612">
            <a:extLst>
              <a:ext uri="{FF2B5EF4-FFF2-40B4-BE49-F238E27FC236}">
                <a16:creationId xmlns:a16="http://schemas.microsoft.com/office/drawing/2014/main" id="{F3F483BE-A265-FD84-8B57-5338FE87EB47}"/>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14" name="Flowchart: Delay 613">
            <a:extLst>
              <a:ext uri="{FF2B5EF4-FFF2-40B4-BE49-F238E27FC236}">
                <a16:creationId xmlns:a16="http://schemas.microsoft.com/office/drawing/2014/main" id="{C937860C-15A9-A767-709A-068429A6A6EB}"/>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110066</xdr:colOff>
      <xdr:row>1163</xdr:row>
      <xdr:rowOff>177799</xdr:rowOff>
    </xdr:from>
    <xdr:to>
      <xdr:col>12</xdr:col>
      <xdr:colOff>355599</xdr:colOff>
      <xdr:row>1166</xdr:row>
      <xdr:rowOff>15089</xdr:rowOff>
    </xdr:to>
    <xdr:grpSp>
      <xdr:nvGrpSpPr>
        <xdr:cNvPr id="615" name="Group 614">
          <a:extLst>
            <a:ext uri="{FF2B5EF4-FFF2-40B4-BE49-F238E27FC236}">
              <a16:creationId xmlns:a16="http://schemas.microsoft.com/office/drawing/2014/main" id="{BBCB6D7B-3B3A-47C1-8953-B607D963B8A7}"/>
            </a:ext>
          </a:extLst>
        </xdr:cNvPr>
        <xdr:cNvGrpSpPr>
          <a:grpSpLocks noChangeAspect="1"/>
        </xdr:cNvGrpSpPr>
      </xdr:nvGrpSpPr>
      <xdr:grpSpPr>
        <a:xfrm flipH="1">
          <a:off x="3310466" y="227634799"/>
          <a:ext cx="2817283" cy="599290"/>
          <a:chOff x="6434667" y="11364816"/>
          <a:chExt cx="2726265" cy="511801"/>
        </a:xfrm>
        <a:effectLst>
          <a:outerShdw blurRad="63500" sx="102000" sy="102000" algn="ctr" rotWithShape="0">
            <a:prstClr val="black">
              <a:alpha val="40000"/>
            </a:prstClr>
          </a:outerShdw>
        </a:effectLst>
      </xdr:grpSpPr>
      <xdr:sp macro="" textlink="">
        <xdr:nvSpPr>
          <xdr:cNvPr id="616" name="Right Brace 615">
            <a:extLst>
              <a:ext uri="{FF2B5EF4-FFF2-40B4-BE49-F238E27FC236}">
                <a16:creationId xmlns:a16="http://schemas.microsoft.com/office/drawing/2014/main" id="{3C63EF5E-F028-2F8F-8694-B4DF9547EE0B}"/>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17" name="Right Bracket 616">
            <a:extLst>
              <a:ext uri="{FF2B5EF4-FFF2-40B4-BE49-F238E27FC236}">
                <a16:creationId xmlns:a16="http://schemas.microsoft.com/office/drawing/2014/main" id="{584862C7-BDC4-7F8D-CB32-F9291CBFAA8C}"/>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18" name="Right Bracket 617">
            <a:extLst>
              <a:ext uri="{FF2B5EF4-FFF2-40B4-BE49-F238E27FC236}">
                <a16:creationId xmlns:a16="http://schemas.microsoft.com/office/drawing/2014/main" id="{E3E1B78A-5503-B754-7C1F-AC23AAA7000F}"/>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619" name="Flowchart: Delay 618">
            <a:extLst>
              <a:ext uri="{FF2B5EF4-FFF2-40B4-BE49-F238E27FC236}">
                <a16:creationId xmlns:a16="http://schemas.microsoft.com/office/drawing/2014/main" id="{4D7748D7-11B0-46C6-98DF-06BE091BC659}"/>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0</xdr:col>
      <xdr:colOff>110066</xdr:colOff>
      <xdr:row>1136</xdr:row>
      <xdr:rowOff>12702</xdr:rowOff>
    </xdr:from>
    <xdr:to>
      <xdr:col>13</xdr:col>
      <xdr:colOff>12699</xdr:colOff>
      <xdr:row>1137</xdr:row>
      <xdr:rowOff>8467</xdr:rowOff>
    </xdr:to>
    <xdr:grpSp>
      <xdr:nvGrpSpPr>
        <xdr:cNvPr id="620" name="Group 619">
          <a:extLst>
            <a:ext uri="{FF2B5EF4-FFF2-40B4-BE49-F238E27FC236}">
              <a16:creationId xmlns:a16="http://schemas.microsoft.com/office/drawing/2014/main" id="{90B689C5-FB8F-418D-9CCF-09FCDAC63E42}"/>
            </a:ext>
          </a:extLst>
        </xdr:cNvPr>
        <xdr:cNvGrpSpPr/>
      </xdr:nvGrpSpPr>
      <xdr:grpSpPr>
        <a:xfrm>
          <a:off x="110066" y="222040452"/>
          <a:ext cx="6189133" cy="440265"/>
          <a:chOff x="6341533" y="22263102"/>
          <a:chExt cx="6015566" cy="309032"/>
        </a:xfrm>
      </xdr:grpSpPr>
      <xdr:grpSp>
        <xdr:nvGrpSpPr>
          <xdr:cNvPr id="621" name="Group 620">
            <a:extLst>
              <a:ext uri="{FF2B5EF4-FFF2-40B4-BE49-F238E27FC236}">
                <a16:creationId xmlns:a16="http://schemas.microsoft.com/office/drawing/2014/main" id="{1CC5F9D7-6B64-533E-3C9A-63CEBFF673D8}"/>
              </a:ext>
            </a:extLst>
          </xdr:cNvPr>
          <xdr:cNvGrpSpPr/>
        </xdr:nvGrpSpPr>
        <xdr:grpSpPr>
          <a:xfrm>
            <a:off x="6356532" y="22265897"/>
            <a:ext cx="5974927" cy="295065"/>
            <a:chOff x="6309361" y="22083931"/>
            <a:chExt cx="5928360" cy="163286"/>
          </a:xfrm>
        </xdr:grpSpPr>
        <xdr:sp macro="" textlink="">
          <xdr:nvSpPr>
            <xdr:cNvPr id="634" name="Arrow: Left 633">
              <a:extLst>
                <a:ext uri="{FF2B5EF4-FFF2-40B4-BE49-F238E27FC236}">
                  <a16:creationId xmlns:a16="http://schemas.microsoft.com/office/drawing/2014/main" id="{7C19AD89-F6A2-F78D-03F3-96EE37825A71}"/>
                </a:ext>
              </a:extLst>
            </xdr:cNvPr>
            <xdr:cNvSpPr/>
          </xdr:nvSpPr>
          <xdr:spPr>
            <a:xfrm>
              <a:off x="6309361" y="22084937"/>
              <a:ext cx="1965960" cy="161926"/>
            </a:xfrm>
            <a:prstGeom prst="leftArrow">
              <a:avLst>
                <a:gd name="adj1" fmla="val 100000"/>
                <a:gd name="adj2" fmla="val 37748"/>
              </a:avLst>
            </a:prstGeom>
            <a:noFill/>
            <a:ln>
              <a:solidFill>
                <a:schemeClr val="accent5">
                  <a:lumMod val="40000"/>
                  <a:lumOff val="6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endParaRPr lang="en-US" sz="1100">
                <a:solidFill>
                  <a:srgbClr val="002060"/>
                </a:solidFill>
                <a:effectLst>
                  <a:outerShdw blurRad="63500" sx="102000" sy="102000" algn="ctr" rotWithShape="0">
                    <a:prstClr val="black">
                      <a:alpha val="40000"/>
                    </a:prstClr>
                  </a:outerShdw>
                </a:effectLst>
                <a:latin typeface="Arial Black" panose="020B0A04020102020204" pitchFamily="34" charset="0"/>
              </a:endParaRPr>
            </a:p>
          </xdr:txBody>
        </xdr:sp>
        <xdr:sp macro="" textlink="">
          <xdr:nvSpPr>
            <xdr:cNvPr id="635" name="Arrow: Left 634">
              <a:extLst>
                <a:ext uri="{FF2B5EF4-FFF2-40B4-BE49-F238E27FC236}">
                  <a16:creationId xmlns:a16="http://schemas.microsoft.com/office/drawing/2014/main" id="{1D98373A-746C-EF55-A8EB-24F1C03D1EB6}"/>
                </a:ext>
              </a:extLst>
            </xdr:cNvPr>
            <xdr:cNvSpPr/>
          </xdr:nvSpPr>
          <xdr:spPr>
            <a:xfrm flipH="1">
              <a:off x="10271761" y="22084964"/>
              <a:ext cx="1965960" cy="161926"/>
            </a:xfrm>
            <a:prstGeom prst="leftArrow">
              <a:avLst>
                <a:gd name="adj1" fmla="val 100000"/>
                <a:gd name="adj2" fmla="val 28555"/>
              </a:avLst>
            </a:prstGeom>
            <a:noFill/>
            <a:ln>
              <a:solidFill>
                <a:schemeClr val="accent2">
                  <a:lumMod val="40000"/>
                  <a:lumOff val="6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endParaRPr lang="en-US" sz="1100">
                <a:solidFill>
                  <a:srgbClr val="002060"/>
                </a:solidFill>
                <a:effectLst>
                  <a:outerShdw blurRad="63500" sx="102000" sy="102000" algn="ctr" rotWithShape="0">
                    <a:prstClr val="black">
                      <a:alpha val="40000"/>
                    </a:prstClr>
                  </a:outerShdw>
                </a:effectLst>
                <a:latin typeface="Arial Black" panose="020B0A04020102020204" pitchFamily="34" charset="0"/>
              </a:endParaRPr>
            </a:p>
          </xdr:txBody>
        </xdr:sp>
        <xdr:sp macro="" textlink="">
          <xdr:nvSpPr>
            <xdr:cNvPr id="636" name="Arrow: Left-Right 635">
              <a:extLst>
                <a:ext uri="{FF2B5EF4-FFF2-40B4-BE49-F238E27FC236}">
                  <a16:creationId xmlns:a16="http://schemas.microsoft.com/office/drawing/2014/main" id="{27733227-D43F-80AD-494E-2049D84A9307}"/>
                </a:ext>
              </a:extLst>
            </xdr:cNvPr>
            <xdr:cNvSpPr/>
          </xdr:nvSpPr>
          <xdr:spPr>
            <a:xfrm>
              <a:off x="8289469" y="22083931"/>
              <a:ext cx="1965960" cy="163286"/>
            </a:xfrm>
            <a:prstGeom prst="leftRightArrow">
              <a:avLst>
                <a:gd name="adj1" fmla="val 100000"/>
                <a:gd name="adj2" fmla="val 33893"/>
              </a:avLst>
            </a:prstGeom>
            <a:noFill/>
            <a:ln>
              <a:solidFill>
                <a:srgbClr val="C89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22" name="Group 621">
            <a:extLst>
              <a:ext uri="{FF2B5EF4-FFF2-40B4-BE49-F238E27FC236}">
                <a16:creationId xmlns:a16="http://schemas.microsoft.com/office/drawing/2014/main" id="{D6B99A99-C6FE-09AE-980A-D3FA127B4F8E}"/>
              </a:ext>
            </a:extLst>
          </xdr:cNvPr>
          <xdr:cNvGrpSpPr/>
        </xdr:nvGrpSpPr>
        <xdr:grpSpPr>
          <a:xfrm>
            <a:off x="6341533" y="22271569"/>
            <a:ext cx="173565" cy="300565"/>
            <a:chOff x="6341533" y="22271569"/>
            <a:chExt cx="173565" cy="300565"/>
          </a:xfrm>
        </xdr:grpSpPr>
        <xdr:sp macro="" textlink="">
          <xdr:nvSpPr>
            <xdr:cNvPr id="632" name="Right Triangle 631">
              <a:extLst>
                <a:ext uri="{FF2B5EF4-FFF2-40B4-BE49-F238E27FC236}">
                  <a16:creationId xmlns:a16="http://schemas.microsoft.com/office/drawing/2014/main" id="{DF37E857-4546-2A1C-37FA-306544DCF3F9}"/>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33" name="Right Triangle 632">
              <a:extLst>
                <a:ext uri="{FF2B5EF4-FFF2-40B4-BE49-F238E27FC236}">
                  <a16:creationId xmlns:a16="http://schemas.microsoft.com/office/drawing/2014/main" id="{99A4F1C9-A59E-852B-4D34-375384A8E752}"/>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23" name="Group 622">
            <a:extLst>
              <a:ext uri="{FF2B5EF4-FFF2-40B4-BE49-F238E27FC236}">
                <a16:creationId xmlns:a16="http://schemas.microsoft.com/office/drawing/2014/main" id="{AC0FA33D-BFCA-B7E0-C207-C38E8D150F08}"/>
              </a:ext>
            </a:extLst>
          </xdr:cNvPr>
          <xdr:cNvGrpSpPr/>
        </xdr:nvGrpSpPr>
        <xdr:grpSpPr>
          <a:xfrm>
            <a:off x="8339667" y="22263102"/>
            <a:ext cx="173565" cy="300565"/>
            <a:chOff x="6341533" y="22271569"/>
            <a:chExt cx="173565" cy="300565"/>
          </a:xfrm>
        </xdr:grpSpPr>
        <xdr:sp macro="" textlink="">
          <xdr:nvSpPr>
            <xdr:cNvPr id="630" name="Right Triangle 629">
              <a:extLst>
                <a:ext uri="{FF2B5EF4-FFF2-40B4-BE49-F238E27FC236}">
                  <a16:creationId xmlns:a16="http://schemas.microsoft.com/office/drawing/2014/main" id="{54BE6BB0-819A-FA31-ACB7-7A9CB4EBD489}"/>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31" name="Right Triangle 630">
              <a:extLst>
                <a:ext uri="{FF2B5EF4-FFF2-40B4-BE49-F238E27FC236}">
                  <a16:creationId xmlns:a16="http://schemas.microsoft.com/office/drawing/2014/main" id="{53DDC82E-ADA0-9BD9-1C68-904868895533}"/>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24" name="Group 623">
            <a:extLst>
              <a:ext uri="{FF2B5EF4-FFF2-40B4-BE49-F238E27FC236}">
                <a16:creationId xmlns:a16="http://schemas.microsoft.com/office/drawing/2014/main" id="{B76D9714-FE15-7587-6431-D7508DDE3E9C}"/>
              </a:ext>
            </a:extLst>
          </xdr:cNvPr>
          <xdr:cNvGrpSpPr/>
        </xdr:nvGrpSpPr>
        <xdr:grpSpPr>
          <a:xfrm flipH="1">
            <a:off x="10176934" y="22263102"/>
            <a:ext cx="173565" cy="300565"/>
            <a:chOff x="6341533" y="22271569"/>
            <a:chExt cx="173565" cy="300565"/>
          </a:xfrm>
        </xdr:grpSpPr>
        <xdr:sp macro="" textlink="">
          <xdr:nvSpPr>
            <xdr:cNvPr id="628" name="Right Triangle 627">
              <a:extLst>
                <a:ext uri="{FF2B5EF4-FFF2-40B4-BE49-F238E27FC236}">
                  <a16:creationId xmlns:a16="http://schemas.microsoft.com/office/drawing/2014/main" id="{8F2DAD27-ECB6-EA9C-120A-2A69E000ED03}"/>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9" name="Right Triangle 628">
              <a:extLst>
                <a:ext uri="{FF2B5EF4-FFF2-40B4-BE49-F238E27FC236}">
                  <a16:creationId xmlns:a16="http://schemas.microsoft.com/office/drawing/2014/main" id="{31EECE9D-F9AC-A070-B177-D17BF36A834C}"/>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25" name="Group 624">
            <a:extLst>
              <a:ext uri="{FF2B5EF4-FFF2-40B4-BE49-F238E27FC236}">
                <a16:creationId xmlns:a16="http://schemas.microsoft.com/office/drawing/2014/main" id="{04B7F75F-0590-357B-77C7-84B1BE617B30}"/>
              </a:ext>
            </a:extLst>
          </xdr:cNvPr>
          <xdr:cNvGrpSpPr/>
        </xdr:nvGrpSpPr>
        <xdr:grpSpPr>
          <a:xfrm flipH="1">
            <a:off x="12183534" y="22263102"/>
            <a:ext cx="173565" cy="300565"/>
            <a:chOff x="6341533" y="22271569"/>
            <a:chExt cx="173565" cy="300565"/>
          </a:xfrm>
        </xdr:grpSpPr>
        <xdr:sp macro="" textlink="">
          <xdr:nvSpPr>
            <xdr:cNvPr id="626" name="Right Triangle 625">
              <a:extLst>
                <a:ext uri="{FF2B5EF4-FFF2-40B4-BE49-F238E27FC236}">
                  <a16:creationId xmlns:a16="http://schemas.microsoft.com/office/drawing/2014/main" id="{E2B0165B-0377-7DC9-23E7-7145F37D17A7}"/>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7" name="Right Triangle 626">
              <a:extLst>
                <a:ext uri="{FF2B5EF4-FFF2-40B4-BE49-F238E27FC236}">
                  <a16:creationId xmlns:a16="http://schemas.microsoft.com/office/drawing/2014/main" id="{E91E6536-E757-8B0E-554E-7653AC7AFA4A}"/>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oneCellAnchor>
    <xdr:from>
      <xdr:col>13</xdr:col>
      <xdr:colOff>18626</xdr:colOff>
      <xdr:row>1484</xdr:row>
      <xdr:rowOff>131336</xdr:rowOff>
    </xdr:from>
    <xdr:ext cx="6450078" cy="3417161"/>
    <xdr:pic>
      <xdr:nvPicPr>
        <xdr:cNvPr id="637" name="value frame PNP" hidden="1">
          <a:extLst>
            <a:ext uri="{FF2B5EF4-FFF2-40B4-BE49-F238E27FC236}">
              <a16:creationId xmlns:a16="http://schemas.microsoft.com/office/drawing/2014/main" id="{5556FDE6-8B82-4C6F-81BD-257C061F6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284465286"/>
          <a:ext cx="6450078" cy="3417161"/>
        </a:xfrm>
        <a:prstGeom prst="rect">
          <a:avLst/>
        </a:prstGeom>
      </xdr:spPr>
    </xdr:pic>
    <xdr:clientData/>
  </xdr:oneCellAnchor>
  <xdr:twoCellAnchor>
    <xdr:from>
      <xdr:col>12</xdr:col>
      <xdr:colOff>0</xdr:colOff>
      <xdr:row>1046</xdr:row>
      <xdr:rowOff>175259</xdr:rowOff>
    </xdr:from>
    <xdr:to>
      <xdr:col>12</xdr:col>
      <xdr:colOff>186267</xdr:colOff>
      <xdr:row>1046</xdr:row>
      <xdr:rowOff>178646</xdr:rowOff>
    </xdr:to>
    <xdr:grpSp>
      <xdr:nvGrpSpPr>
        <xdr:cNvPr id="638" name="dropdown button image" hidden="1">
          <a:extLst>
            <a:ext uri="{FF2B5EF4-FFF2-40B4-BE49-F238E27FC236}">
              <a16:creationId xmlns:a16="http://schemas.microsoft.com/office/drawing/2014/main" id="{25A78171-5438-447B-923E-3CED8AE8BD43}"/>
            </a:ext>
          </a:extLst>
        </xdr:cNvPr>
        <xdr:cNvGrpSpPr/>
      </xdr:nvGrpSpPr>
      <xdr:grpSpPr>
        <a:xfrm>
          <a:off x="5772150" y="200308209"/>
          <a:ext cx="186267" cy="3387"/>
          <a:chOff x="11430000" y="1828800"/>
          <a:chExt cx="508000" cy="508000"/>
        </a:xfrm>
      </xdr:grpSpPr>
      <xdr:sp macro="" textlink="">
        <xdr:nvSpPr>
          <xdr:cNvPr id="639" name="Rectangle 638">
            <a:extLst>
              <a:ext uri="{FF2B5EF4-FFF2-40B4-BE49-F238E27FC236}">
                <a16:creationId xmlns:a16="http://schemas.microsoft.com/office/drawing/2014/main" id="{2B943D4F-0701-523C-6E8B-D24E5A7FF176}"/>
              </a:ext>
            </a:extLst>
          </xdr:cNvPr>
          <xdr:cNvSpPr/>
        </xdr:nvSpPr>
        <xdr:spPr>
          <a:xfrm>
            <a:off x="11430000" y="1828800"/>
            <a:ext cx="508000" cy="508000"/>
          </a:xfrm>
          <a:prstGeom prst="rect">
            <a:avLst/>
          </a:prstGeom>
          <a:solidFill>
            <a:schemeClr val="bg1">
              <a:lumMod val="9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40" name="Isosceles Triangle 639">
            <a:extLst>
              <a:ext uri="{FF2B5EF4-FFF2-40B4-BE49-F238E27FC236}">
                <a16:creationId xmlns:a16="http://schemas.microsoft.com/office/drawing/2014/main" id="{3E81C982-501E-4DD4-C56C-EEA3FFE4D7D1}"/>
              </a:ext>
            </a:extLst>
          </xdr:cNvPr>
          <xdr:cNvSpPr>
            <a:spLocks noChangeAspect="1"/>
          </xdr:cNvSpPr>
        </xdr:nvSpPr>
        <xdr:spPr>
          <a:xfrm flipV="1">
            <a:off x="11590866" y="2031999"/>
            <a:ext cx="182880" cy="137160"/>
          </a:xfrm>
          <a:prstGeom prst="triangle">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11</xdr:col>
      <xdr:colOff>433091</xdr:colOff>
      <xdr:row>1046</xdr:row>
      <xdr:rowOff>525460</xdr:rowOff>
    </xdr:from>
    <xdr:to>
      <xdr:col>12</xdr:col>
      <xdr:colOff>24997</xdr:colOff>
      <xdr:row>1048</xdr:row>
      <xdr:rowOff>16263</xdr:rowOff>
    </xdr:to>
    <xdr:sp macro="" textlink="">
      <xdr:nvSpPr>
        <xdr:cNvPr id="641" name="Arrow: Left 640" hidden="1">
          <a:extLst>
            <a:ext uri="{FF2B5EF4-FFF2-40B4-BE49-F238E27FC236}">
              <a16:creationId xmlns:a16="http://schemas.microsoft.com/office/drawing/2014/main" id="{91B50250-1EE5-4533-A4D4-AEDA9C91F01A}"/>
            </a:ext>
          </a:extLst>
        </xdr:cNvPr>
        <xdr:cNvSpPr>
          <a:spLocks noChangeAspect="1"/>
        </xdr:cNvSpPr>
      </xdr:nvSpPr>
      <xdr:spPr>
        <a:xfrm rot="4020000">
          <a:off x="5627142" y="199274359"/>
          <a:ext cx="233753" cy="106256"/>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110067</xdr:colOff>
      <xdr:row>1078</xdr:row>
      <xdr:rowOff>8467</xdr:rowOff>
    </xdr:from>
    <xdr:ext cx="6055204" cy="1548516"/>
    <xdr:pic>
      <xdr:nvPicPr>
        <xdr:cNvPr id="642" name="Picture 641" hidden="1">
          <a:extLst>
            <a:ext uri="{FF2B5EF4-FFF2-40B4-BE49-F238E27FC236}">
              <a16:creationId xmlns:a16="http://schemas.microsoft.com/office/drawing/2014/main" id="{461C13DE-70E0-4BD4-9385-CF3E79B2C79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207291517"/>
          <a:ext cx="6055204" cy="1548516"/>
        </a:xfrm>
        <a:prstGeom prst="rect">
          <a:avLst/>
        </a:prstGeom>
      </xdr:spPr>
    </xdr:pic>
    <xdr:clientData/>
  </xdr:oneCellAnchor>
  <xdr:twoCellAnchor>
    <xdr:from>
      <xdr:col>0</xdr:col>
      <xdr:colOff>95673</xdr:colOff>
      <xdr:row>1077</xdr:row>
      <xdr:rowOff>228056</xdr:rowOff>
    </xdr:from>
    <xdr:to>
      <xdr:col>13</xdr:col>
      <xdr:colOff>23212</xdr:colOff>
      <xdr:row>1083</xdr:row>
      <xdr:rowOff>227507</xdr:rowOff>
    </xdr:to>
    <xdr:grpSp>
      <xdr:nvGrpSpPr>
        <xdr:cNvPr id="643" name="Group 642">
          <a:extLst>
            <a:ext uri="{FF2B5EF4-FFF2-40B4-BE49-F238E27FC236}">
              <a16:creationId xmlns:a16="http://schemas.microsoft.com/office/drawing/2014/main" id="{6D9DA9EB-162F-4D7C-A266-0C4F75C22A3D}"/>
            </a:ext>
          </a:extLst>
        </xdr:cNvPr>
        <xdr:cNvGrpSpPr/>
      </xdr:nvGrpSpPr>
      <xdr:grpSpPr>
        <a:xfrm>
          <a:off x="95673" y="208704906"/>
          <a:ext cx="6214039" cy="1523451"/>
          <a:chOff x="6284806" y="9370364"/>
          <a:chExt cx="5993906" cy="1475191"/>
        </a:xfrm>
      </xdr:grpSpPr>
      <xdr:grpSp>
        <xdr:nvGrpSpPr>
          <xdr:cNvPr id="644" name="Group LISTEN">
            <a:extLst>
              <a:ext uri="{FF2B5EF4-FFF2-40B4-BE49-F238E27FC236}">
                <a16:creationId xmlns:a16="http://schemas.microsoft.com/office/drawing/2014/main" id="{087E645F-99EB-D472-F1B5-6779B2CDDFA8}"/>
              </a:ext>
            </a:extLst>
          </xdr:cNvPr>
          <xdr:cNvGrpSpPr/>
        </xdr:nvGrpSpPr>
        <xdr:grpSpPr>
          <a:xfrm>
            <a:off x="6311900" y="9384453"/>
            <a:ext cx="5939369" cy="1241214"/>
            <a:chOff x="7787640" y="586740"/>
            <a:chExt cx="2981121" cy="922020"/>
          </a:xfrm>
        </xdr:grpSpPr>
        <xdr:sp macro="" textlink="">
          <xdr:nvSpPr>
            <xdr:cNvPr id="657" name="Speech Bubble: Rectangle with Corners Rounded 656">
              <a:extLst>
                <a:ext uri="{FF2B5EF4-FFF2-40B4-BE49-F238E27FC236}">
                  <a16:creationId xmlns:a16="http://schemas.microsoft.com/office/drawing/2014/main" id="{665120E1-1829-5002-8908-7EE359A2B68F}"/>
                </a:ext>
              </a:extLst>
            </xdr:cNvPr>
            <xdr:cNvSpPr/>
          </xdr:nvSpPr>
          <xdr:spPr>
            <a:xfrm>
              <a:off x="7787640" y="586740"/>
              <a:ext cx="1485900" cy="922020"/>
            </a:xfrm>
            <a:prstGeom prst="wedgeRoundRectCallout">
              <a:avLst>
                <a:gd name="adj1" fmla="val -48889"/>
                <a:gd name="adj2" fmla="val 68285"/>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8" name="Speech Bubble: Rectangle with Corners Rounded 657">
              <a:extLst>
                <a:ext uri="{FF2B5EF4-FFF2-40B4-BE49-F238E27FC236}">
                  <a16:creationId xmlns:a16="http://schemas.microsoft.com/office/drawing/2014/main" id="{869276FF-FD16-BCF6-8D4D-4B63763EB91E}"/>
                </a:ext>
              </a:extLst>
            </xdr:cNvPr>
            <xdr:cNvSpPr/>
          </xdr:nvSpPr>
          <xdr:spPr>
            <a:xfrm flipH="1">
              <a:off x="9282861" y="586740"/>
              <a:ext cx="1485900" cy="922020"/>
            </a:xfrm>
            <a:prstGeom prst="wedgeRoundRectCallout">
              <a:avLst>
                <a:gd name="adj1" fmla="val -48632"/>
                <a:gd name="adj2" fmla="val 68285"/>
                <a:gd name="adj3" fmla="val 16667"/>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45" name="Group 644">
            <a:extLst>
              <a:ext uri="{FF2B5EF4-FFF2-40B4-BE49-F238E27FC236}">
                <a16:creationId xmlns:a16="http://schemas.microsoft.com/office/drawing/2014/main" id="{8C5A96AD-B47E-9412-434A-53027D2BF27B}"/>
              </a:ext>
            </a:extLst>
          </xdr:cNvPr>
          <xdr:cNvGrpSpPr/>
        </xdr:nvGrpSpPr>
        <xdr:grpSpPr>
          <a:xfrm>
            <a:off x="6284806" y="9370364"/>
            <a:ext cx="3020866" cy="1307496"/>
            <a:chOff x="6263391" y="9476944"/>
            <a:chExt cx="3010098" cy="1315035"/>
          </a:xfrm>
        </xdr:grpSpPr>
        <xdr:sp macro="" textlink="">
          <xdr:nvSpPr>
            <xdr:cNvPr id="653" name="Right Triangle 8">
              <a:extLst>
                <a:ext uri="{FF2B5EF4-FFF2-40B4-BE49-F238E27FC236}">
                  <a16:creationId xmlns:a16="http://schemas.microsoft.com/office/drawing/2014/main" id="{3443C9FC-A17A-D4DF-9E23-A48D62D232BF}"/>
                </a:ext>
              </a:extLst>
            </xdr:cNvPr>
            <xdr:cNvSpPr>
              <a:spLocks noChangeAspect="1"/>
            </xdr:cNvSpPr>
          </xdr:nvSpPr>
          <xdr:spPr>
            <a:xfrm rot="21000000">
              <a:off x="6277782" y="10609099"/>
              <a:ext cx="180819"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4" name="Right Triangle 8">
              <a:extLst>
                <a:ext uri="{FF2B5EF4-FFF2-40B4-BE49-F238E27FC236}">
                  <a16:creationId xmlns:a16="http://schemas.microsoft.com/office/drawing/2014/main" id="{1E0430D4-D13D-5B0F-E7AB-92DC1C11EA4E}"/>
                </a:ext>
              </a:extLst>
            </xdr:cNvPr>
            <xdr:cNvSpPr>
              <a:spLocks noChangeAspect="1"/>
            </xdr:cNvSpPr>
          </xdr:nvSpPr>
          <xdr:spPr>
            <a:xfrm rot="5400000">
              <a:off x="6268372" y="9474199"/>
              <a:ext cx="179892" cy="189853"/>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5" name="Right Triangle 8">
              <a:extLst>
                <a:ext uri="{FF2B5EF4-FFF2-40B4-BE49-F238E27FC236}">
                  <a16:creationId xmlns:a16="http://schemas.microsoft.com/office/drawing/2014/main" id="{D557C332-F210-09E8-1C1B-DFCA7E5B17DD}"/>
                </a:ext>
              </a:extLst>
            </xdr:cNvPr>
            <xdr:cNvSpPr>
              <a:spLocks noChangeAspect="1"/>
            </xdr:cNvSpPr>
          </xdr:nvSpPr>
          <xdr:spPr>
            <a:xfrm flipH="1">
              <a:off x="9092669" y="10584221"/>
              <a:ext cx="180820"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6" name="Right Triangle 8">
              <a:extLst>
                <a:ext uri="{FF2B5EF4-FFF2-40B4-BE49-F238E27FC236}">
                  <a16:creationId xmlns:a16="http://schemas.microsoft.com/office/drawing/2014/main" id="{ADC9C166-AB6B-8EDD-D2E7-DE89F561ADCB}"/>
                </a:ext>
              </a:extLst>
            </xdr:cNvPr>
            <xdr:cNvSpPr>
              <a:spLocks noChangeAspect="1"/>
            </xdr:cNvSpPr>
          </xdr:nvSpPr>
          <xdr:spPr>
            <a:xfrm rot="16200000" flipH="1">
              <a:off x="9072937" y="9477986"/>
              <a:ext cx="184964"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646" name="Group 645">
            <a:extLst>
              <a:ext uri="{FF2B5EF4-FFF2-40B4-BE49-F238E27FC236}">
                <a16:creationId xmlns:a16="http://schemas.microsoft.com/office/drawing/2014/main" id="{1F98488E-2668-B0F5-E374-28E51D3B887B}"/>
              </a:ext>
            </a:extLst>
          </xdr:cNvPr>
          <xdr:cNvGrpSpPr/>
        </xdr:nvGrpSpPr>
        <xdr:grpSpPr>
          <a:xfrm>
            <a:off x="9269555" y="9370365"/>
            <a:ext cx="3009157" cy="1295696"/>
            <a:chOff x="6263391" y="9476944"/>
            <a:chExt cx="2993468" cy="1303167"/>
          </a:xfrm>
        </xdr:grpSpPr>
        <xdr:sp macro="" textlink="">
          <xdr:nvSpPr>
            <xdr:cNvPr id="649" name="Right Triangle 8">
              <a:extLst>
                <a:ext uri="{FF2B5EF4-FFF2-40B4-BE49-F238E27FC236}">
                  <a16:creationId xmlns:a16="http://schemas.microsoft.com/office/drawing/2014/main" id="{0D325231-8EED-366B-A170-3D4C6B844810}"/>
                </a:ext>
              </a:extLst>
            </xdr:cNvPr>
            <xdr:cNvSpPr>
              <a:spLocks noChangeAspect="1"/>
            </xdr:cNvSpPr>
          </xdr:nvSpPr>
          <xdr:spPr>
            <a:xfrm rot="21000000">
              <a:off x="6285362" y="10597232"/>
              <a:ext cx="180819" cy="182879"/>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0" name="Right Triangle 8">
              <a:extLst>
                <a:ext uri="{FF2B5EF4-FFF2-40B4-BE49-F238E27FC236}">
                  <a16:creationId xmlns:a16="http://schemas.microsoft.com/office/drawing/2014/main" id="{0F9F61DE-2C77-933E-A2C3-616C3C2B354A}"/>
                </a:ext>
              </a:extLst>
            </xdr:cNvPr>
            <xdr:cNvSpPr>
              <a:spLocks noChangeAspect="1"/>
            </xdr:cNvSpPr>
          </xdr:nvSpPr>
          <xdr:spPr>
            <a:xfrm rot="5400000">
              <a:off x="6268372" y="9474199"/>
              <a:ext cx="179892" cy="189853"/>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1" name="Right Triangle 8">
              <a:extLst>
                <a:ext uri="{FF2B5EF4-FFF2-40B4-BE49-F238E27FC236}">
                  <a16:creationId xmlns:a16="http://schemas.microsoft.com/office/drawing/2014/main" id="{9ACD8AAB-8705-55E9-B877-26EB55627FAB}"/>
                </a:ext>
              </a:extLst>
            </xdr:cNvPr>
            <xdr:cNvSpPr>
              <a:spLocks noChangeAspect="1"/>
            </xdr:cNvSpPr>
          </xdr:nvSpPr>
          <xdr:spPr>
            <a:xfrm flipH="1">
              <a:off x="9069045" y="10576610"/>
              <a:ext cx="180820"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2" name="Right Triangle 8">
              <a:extLst>
                <a:ext uri="{FF2B5EF4-FFF2-40B4-BE49-F238E27FC236}">
                  <a16:creationId xmlns:a16="http://schemas.microsoft.com/office/drawing/2014/main" id="{BDEF0AD4-57EB-7FCF-8737-DD966237BA8B}"/>
                </a:ext>
              </a:extLst>
            </xdr:cNvPr>
            <xdr:cNvSpPr>
              <a:spLocks noChangeAspect="1"/>
            </xdr:cNvSpPr>
          </xdr:nvSpPr>
          <xdr:spPr>
            <a:xfrm rot="16200000" flipH="1">
              <a:off x="9072937" y="9477986"/>
              <a:ext cx="184964"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647" name="Freeform: Shape 646">
            <a:extLst>
              <a:ext uri="{FF2B5EF4-FFF2-40B4-BE49-F238E27FC236}">
                <a16:creationId xmlns:a16="http://schemas.microsoft.com/office/drawing/2014/main" id="{A5B2D5A4-BE93-2250-184A-04A540F227E5}"/>
              </a:ext>
            </a:extLst>
          </xdr:cNvPr>
          <xdr:cNvSpPr/>
        </xdr:nvSpPr>
        <xdr:spPr>
          <a:xfrm>
            <a:off x="6387751" y="10609480"/>
            <a:ext cx="1198284" cy="231838"/>
          </a:xfrm>
          <a:custGeom>
            <a:avLst/>
            <a:gdLst>
              <a:gd name="connsiteX0" fmla="*/ 493059 w 1219200"/>
              <a:gd name="connsiteY0" fmla="*/ 0 h 233082"/>
              <a:gd name="connsiteX1" fmla="*/ 0 w 1219200"/>
              <a:gd name="connsiteY1" fmla="*/ 233082 h 233082"/>
              <a:gd name="connsiteX2" fmla="*/ 1219200 w 1219200"/>
              <a:gd name="connsiteY2" fmla="*/ 8965 h 233082"/>
              <a:gd name="connsiteX3" fmla="*/ 493059 w 1219200"/>
              <a:gd name="connsiteY3" fmla="*/ 0 h 233082"/>
              <a:gd name="connsiteX0" fmla="*/ 493059 w 1231853"/>
              <a:gd name="connsiteY0" fmla="*/ 3803 h 236885"/>
              <a:gd name="connsiteX1" fmla="*/ 0 w 1231853"/>
              <a:gd name="connsiteY1" fmla="*/ 236885 h 236885"/>
              <a:gd name="connsiteX2" fmla="*/ 1231853 w 1231853"/>
              <a:gd name="connsiteY2" fmla="*/ 0 h 236885"/>
              <a:gd name="connsiteX3" fmla="*/ 493059 w 1231853"/>
              <a:gd name="connsiteY3" fmla="*/ 3803 h 236885"/>
              <a:gd name="connsiteX0" fmla="*/ 471971 w 1210765"/>
              <a:gd name="connsiteY0" fmla="*/ 3803 h 236885"/>
              <a:gd name="connsiteX1" fmla="*/ 0 w 1210765"/>
              <a:gd name="connsiteY1" fmla="*/ 236885 h 236885"/>
              <a:gd name="connsiteX2" fmla="*/ 1210765 w 1210765"/>
              <a:gd name="connsiteY2" fmla="*/ 0 h 236885"/>
              <a:gd name="connsiteX3" fmla="*/ 471971 w 1210765"/>
              <a:gd name="connsiteY3" fmla="*/ 3803 h 236885"/>
              <a:gd name="connsiteX0" fmla="*/ 467754 w 1206548"/>
              <a:gd name="connsiteY0" fmla="*/ 3803 h 241142"/>
              <a:gd name="connsiteX1" fmla="*/ 0 w 1206548"/>
              <a:gd name="connsiteY1" fmla="*/ 241142 h 241142"/>
              <a:gd name="connsiteX2" fmla="*/ 1206548 w 1206548"/>
              <a:gd name="connsiteY2" fmla="*/ 0 h 241142"/>
              <a:gd name="connsiteX3" fmla="*/ 467754 w 1206548"/>
              <a:gd name="connsiteY3" fmla="*/ 3803 h 241142"/>
              <a:gd name="connsiteX0" fmla="*/ 493061 w 1206548"/>
              <a:gd name="connsiteY0" fmla="*/ 0 h 245851"/>
              <a:gd name="connsiteX1" fmla="*/ 0 w 1206548"/>
              <a:gd name="connsiteY1" fmla="*/ 245851 h 245851"/>
              <a:gd name="connsiteX2" fmla="*/ 1206548 w 1206548"/>
              <a:gd name="connsiteY2" fmla="*/ 4709 h 245851"/>
              <a:gd name="connsiteX3" fmla="*/ 493061 w 1206548"/>
              <a:gd name="connsiteY3" fmla="*/ 0 h 245851"/>
              <a:gd name="connsiteX0" fmla="*/ 480408 w 1193895"/>
              <a:gd name="connsiteY0" fmla="*/ 0 h 233083"/>
              <a:gd name="connsiteX1" fmla="*/ 0 w 1193895"/>
              <a:gd name="connsiteY1" fmla="*/ 233083 h 233083"/>
              <a:gd name="connsiteX2" fmla="*/ 1193895 w 1193895"/>
              <a:gd name="connsiteY2" fmla="*/ 4709 h 233083"/>
              <a:gd name="connsiteX3" fmla="*/ 480408 w 1193895"/>
              <a:gd name="connsiteY3" fmla="*/ 0 h 233083"/>
            </a:gdLst>
            <a:ahLst/>
            <a:cxnLst>
              <a:cxn ang="0">
                <a:pos x="connsiteX0" y="connsiteY0"/>
              </a:cxn>
              <a:cxn ang="0">
                <a:pos x="connsiteX1" y="connsiteY1"/>
              </a:cxn>
              <a:cxn ang="0">
                <a:pos x="connsiteX2" y="connsiteY2"/>
              </a:cxn>
              <a:cxn ang="0">
                <a:pos x="connsiteX3" y="connsiteY3"/>
              </a:cxn>
            </a:cxnLst>
            <a:rect l="l" t="t" r="r" b="b"/>
            <a:pathLst>
              <a:path w="1193895" h="233083">
                <a:moveTo>
                  <a:pt x="480408" y="0"/>
                </a:moveTo>
                <a:lnTo>
                  <a:pt x="0" y="233083"/>
                </a:lnTo>
                <a:lnTo>
                  <a:pt x="1193895" y="4709"/>
                </a:lnTo>
                <a:lnTo>
                  <a:pt x="480408" y="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48" name="Freeform: Shape 647">
            <a:extLst>
              <a:ext uri="{FF2B5EF4-FFF2-40B4-BE49-F238E27FC236}">
                <a16:creationId xmlns:a16="http://schemas.microsoft.com/office/drawing/2014/main" id="{C0BBCC69-465D-C209-0BF5-18027EB0E30F}"/>
              </a:ext>
            </a:extLst>
          </xdr:cNvPr>
          <xdr:cNvSpPr/>
        </xdr:nvSpPr>
        <xdr:spPr>
          <a:xfrm flipH="1">
            <a:off x="10980916" y="10613717"/>
            <a:ext cx="1198284" cy="231838"/>
          </a:xfrm>
          <a:custGeom>
            <a:avLst/>
            <a:gdLst>
              <a:gd name="connsiteX0" fmla="*/ 493059 w 1219200"/>
              <a:gd name="connsiteY0" fmla="*/ 0 h 233082"/>
              <a:gd name="connsiteX1" fmla="*/ 0 w 1219200"/>
              <a:gd name="connsiteY1" fmla="*/ 233082 h 233082"/>
              <a:gd name="connsiteX2" fmla="*/ 1219200 w 1219200"/>
              <a:gd name="connsiteY2" fmla="*/ 8965 h 233082"/>
              <a:gd name="connsiteX3" fmla="*/ 493059 w 1219200"/>
              <a:gd name="connsiteY3" fmla="*/ 0 h 233082"/>
              <a:gd name="connsiteX0" fmla="*/ 493059 w 1231853"/>
              <a:gd name="connsiteY0" fmla="*/ 3803 h 236885"/>
              <a:gd name="connsiteX1" fmla="*/ 0 w 1231853"/>
              <a:gd name="connsiteY1" fmla="*/ 236885 h 236885"/>
              <a:gd name="connsiteX2" fmla="*/ 1231853 w 1231853"/>
              <a:gd name="connsiteY2" fmla="*/ 0 h 236885"/>
              <a:gd name="connsiteX3" fmla="*/ 493059 w 1231853"/>
              <a:gd name="connsiteY3" fmla="*/ 3803 h 236885"/>
              <a:gd name="connsiteX0" fmla="*/ 471971 w 1210765"/>
              <a:gd name="connsiteY0" fmla="*/ 3803 h 236885"/>
              <a:gd name="connsiteX1" fmla="*/ 0 w 1210765"/>
              <a:gd name="connsiteY1" fmla="*/ 236885 h 236885"/>
              <a:gd name="connsiteX2" fmla="*/ 1210765 w 1210765"/>
              <a:gd name="connsiteY2" fmla="*/ 0 h 236885"/>
              <a:gd name="connsiteX3" fmla="*/ 471971 w 1210765"/>
              <a:gd name="connsiteY3" fmla="*/ 3803 h 236885"/>
              <a:gd name="connsiteX0" fmla="*/ 467754 w 1206548"/>
              <a:gd name="connsiteY0" fmla="*/ 3803 h 241142"/>
              <a:gd name="connsiteX1" fmla="*/ 0 w 1206548"/>
              <a:gd name="connsiteY1" fmla="*/ 241142 h 241142"/>
              <a:gd name="connsiteX2" fmla="*/ 1206548 w 1206548"/>
              <a:gd name="connsiteY2" fmla="*/ 0 h 241142"/>
              <a:gd name="connsiteX3" fmla="*/ 467754 w 1206548"/>
              <a:gd name="connsiteY3" fmla="*/ 3803 h 241142"/>
              <a:gd name="connsiteX0" fmla="*/ 493061 w 1206548"/>
              <a:gd name="connsiteY0" fmla="*/ 0 h 245851"/>
              <a:gd name="connsiteX1" fmla="*/ 0 w 1206548"/>
              <a:gd name="connsiteY1" fmla="*/ 245851 h 245851"/>
              <a:gd name="connsiteX2" fmla="*/ 1206548 w 1206548"/>
              <a:gd name="connsiteY2" fmla="*/ 4709 h 245851"/>
              <a:gd name="connsiteX3" fmla="*/ 493061 w 1206548"/>
              <a:gd name="connsiteY3" fmla="*/ 0 h 245851"/>
              <a:gd name="connsiteX0" fmla="*/ 480408 w 1193895"/>
              <a:gd name="connsiteY0" fmla="*/ 0 h 233083"/>
              <a:gd name="connsiteX1" fmla="*/ 0 w 1193895"/>
              <a:gd name="connsiteY1" fmla="*/ 233083 h 233083"/>
              <a:gd name="connsiteX2" fmla="*/ 1193895 w 1193895"/>
              <a:gd name="connsiteY2" fmla="*/ 4709 h 233083"/>
              <a:gd name="connsiteX3" fmla="*/ 480408 w 1193895"/>
              <a:gd name="connsiteY3" fmla="*/ 0 h 233083"/>
            </a:gdLst>
            <a:ahLst/>
            <a:cxnLst>
              <a:cxn ang="0">
                <a:pos x="connsiteX0" y="connsiteY0"/>
              </a:cxn>
              <a:cxn ang="0">
                <a:pos x="connsiteX1" y="connsiteY1"/>
              </a:cxn>
              <a:cxn ang="0">
                <a:pos x="connsiteX2" y="connsiteY2"/>
              </a:cxn>
              <a:cxn ang="0">
                <a:pos x="connsiteX3" y="connsiteY3"/>
              </a:cxn>
            </a:cxnLst>
            <a:rect l="l" t="t" r="r" b="b"/>
            <a:pathLst>
              <a:path w="1193895" h="233083">
                <a:moveTo>
                  <a:pt x="480408" y="0"/>
                </a:moveTo>
                <a:lnTo>
                  <a:pt x="0" y="233083"/>
                </a:lnTo>
                <a:lnTo>
                  <a:pt x="1193895" y="4709"/>
                </a:lnTo>
                <a:lnTo>
                  <a:pt x="480408" y="0"/>
                </a:lnTo>
                <a:close/>
              </a:path>
            </a:pathLst>
          </a:custGeom>
          <a:solidFill>
            <a:srgbClr val="FFD7D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D7DC"/>
              </a:solidFill>
            </a:endParaRPr>
          </a:p>
        </xdr:txBody>
      </xdr:sp>
    </xdr:grpSp>
    <xdr:clientData/>
  </xdr:twoCellAnchor>
  <xdr:oneCellAnchor>
    <xdr:from>
      <xdr:col>2</xdr:col>
      <xdr:colOff>426720</xdr:colOff>
      <xdr:row>1048</xdr:row>
      <xdr:rowOff>205740</xdr:rowOff>
    </xdr:from>
    <xdr:ext cx="848412" cy="914400"/>
    <xdr:pic>
      <xdr:nvPicPr>
        <xdr:cNvPr id="659" name="thumbs down, light red" hidden="1">
          <a:extLst>
            <a:ext uri="{FF2B5EF4-FFF2-40B4-BE49-F238E27FC236}">
              <a16:creationId xmlns:a16="http://schemas.microsoft.com/office/drawing/2014/main" id="{89846C6E-1DC0-4738-8C22-51B66A5FE8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5370" y="199633840"/>
          <a:ext cx="848412" cy="914400"/>
        </a:xfrm>
        <a:prstGeom prst="rect">
          <a:avLst/>
        </a:prstGeom>
      </xdr:spPr>
    </xdr:pic>
    <xdr:clientData/>
  </xdr:oneCellAnchor>
  <xdr:oneCellAnchor>
    <xdr:from>
      <xdr:col>10</xdr:col>
      <xdr:colOff>231420</xdr:colOff>
      <xdr:row>1048</xdr:row>
      <xdr:rowOff>33300</xdr:rowOff>
    </xdr:from>
    <xdr:ext cx="848412" cy="914400"/>
    <xdr:pic>
      <xdr:nvPicPr>
        <xdr:cNvPr id="660" name="thumbs up, light green" hidden="1">
          <a:extLst>
            <a:ext uri="{FF2B5EF4-FFF2-40B4-BE49-F238E27FC236}">
              <a16:creationId xmlns:a16="http://schemas.microsoft.com/office/drawing/2014/main" id="{3FF7957B-CDCC-4865-8263-5B146CE10D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4974870" y="199461400"/>
          <a:ext cx="848412" cy="914400"/>
        </a:xfrm>
        <a:prstGeom prst="rect">
          <a:avLst/>
        </a:prstGeom>
      </xdr:spPr>
    </xdr:pic>
    <xdr:clientData/>
  </xdr:oneCellAnchor>
  <xdr:twoCellAnchor>
    <xdr:from>
      <xdr:col>1</xdr:col>
      <xdr:colOff>45720</xdr:colOff>
      <xdr:row>1126</xdr:row>
      <xdr:rowOff>30472</xdr:rowOff>
    </xdr:from>
    <xdr:to>
      <xdr:col>12</xdr:col>
      <xdr:colOff>441960</xdr:colOff>
      <xdr:row>1135</xdr:row>
      <xdr:rowOff>30472</xdr:rowOff>
    </xdr:to>
    <xdr:grpSp>
      <xdr:nvGrpSpPr>
        <xdr:cNvPr id="661" name="vulnerable needs ICEBERGs">
          <a:extLst>
            <a:ext uri="{FF2B5EF4-FFF2-40B4-BE49-F238E27FC236}">
              <a16:creationId xmlns:a16="http://schemas.microsoft.com/office/drawing/2014/main" id="{67C3D296-7970-4C8C-806E-A02B071C4217}"/>
            </a:ext>
          </a:extLst>
        </xdr:cNvPr>
        <xdr:cNvGrpSpPr/>
      </xdr:nvGrpSpPr>
      <xdr:grpSpPr>
        <a:xfrm>
          <a:off x="160020" y="219975422"/>
          <a:ext cx="6054090" cy="1892300"/>
          <a:chOff x="6357620" y="19964193"/>
          <a:chExt cx="5844540" cy="1787520"/>
        </a:xfrm>
      </xdr:grpSpPr>
      <xdr:sp macro="" textlink="">
        <xdr:nvSpPr>
          <xdr:cNvPr id="662" name="iceberg: far left socialist">
            <a:extLst>
              <a:ext uri="{FF2B5EF4-FFF2-40B4-BE49-F238E27FC236}">
                <a16:creationId xmlns:a16="http://schemas.microsoft.com/office/drawing/2014/main" id="{3E6826E7-223E-AF9A-F78C-0938D91FEBC0}"/>
              </a:ext>
            </a:extLst>
          </xdr:cNvPr>
          <xdr:cNvSpPr/>
        </xdr:nvSpPr>
        <xdr:spPr>
          <a:xfrm>
            <a:off x="635762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3" name="iceberg: social progressive">
            <a:extLst>
              <a:ext uri="{FF2B5EF4-FFF2-40B4-BE49-F238E27FC236}">
                <a16:creationId xmlns:a16="http://schemas.microsoft.com/office/drawing/2014/main" id="{A2A32A7A-6829-CD02-8BBD-DA4C4812FC32}"/>
              </a:ext>
            </a:extLst>
          </xdr:cNvPr>
          <xdr:cNvSpPr/>
        </xdr:nvSpPr>
        <xdr:spPr>
          <a:xfrm>
            <a:off x="736346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4" name="iceberg: center left liberal">
            <a:extLst>
              <a:ext uri="{FF2B5EF4-FFF2-40B4-BE49-F238E27FC236}">
                <a16:creationId xmlns:a16="http://schemas.microsoft.com/office/drawing/2014/main" id="{F0A9F584-E007-D454-105E-62E94A62ED42}"/>
              </a:ext>
            </a:extLst>
          </xdr:cNvPr>
          <xdr:cNvSpPr/>
        </xdr:nvSpPr>
        <xdr:spPr>
          <a:xfrm>
            <a:off x="833120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5" name="iceberg: center right conserv">
            <a:extLst>
              <a:ext uri="{FF2B5EF4-FFF2-40B4-BE49-F238E27FC236}">
                <a16:creationId xmlns:a16="http://schemas.microsoft.com/office/drawing/2014/main" id="{4B714AD1-515C-B7D4-099D-AA3415017931}"/>
              </a:ext>
            </a:extLst>
          </xdr:cNvPr>
          <xdr:cNvSpPr/>
        </xdr:nvSpPr>
        <xdr:spPr>
          <a:xfrm flipH="1">
            <a:off x="932942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6" name="iceberg: new rt reactionary">
            <a:extLst>
              <a:ext uri="{FF2B5EF4-FFF2-40B4-BE49-F238E27FC236}">
                <a16:creationId xmlns:a16="http://schemas.microsoft.com/office/drawing/2014/main" id="{5C7573CD-852C-81C0-EAE3-686DC8B82422}"/>
              </a:ext>
            </a:extLst>
          </xdr:cNvPr>
          <xdr:cNvSpPr/>
        </xdr:nvSpPr>
        <xdr:spPr>
          <a:xfrm flipH="1">
            <a:off x="1033526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7" name="iceberg: far rt or alt-right">
            <a:extLst>
              <a:ext uri="{FF2B5EF4-FFF2-40B4-BE49-F238E27FC236}">
                <a16:creationId xmlns:a16="http://schemas.microsoft.com/office/drawing/2014/main" id="{EFC7DDD4-0298-ED26-9368-088F823D6DAB}"/>
              </a:ext>
            </a:extLst>
          </xdr:cNvPr>
          <xdr:cNvSpPr/>
        </xdr:nvSpPr>
        <xdr:spPr>
          <a:xfrm flipH="1">
            <a:off x="1130300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8" name="iceberg: center right - tip">
            <a:extLst>
              <a:ext uri="{FF2B5EF4-FFF2-40B4-BE49-F238E27FC236}">
                <a16:creationId xmlns:a16="http://schemas.microsoft.com/office/drawing/2014/main" id="{53E160C0-45D4-DD8E-F7C9-5C42EF5EEAAB}"/>
              </a:ext>
            </a:extLst>
          </xdr:cNvPr>
          <xdr:cNvSpPr/>
        </xdr:nvSpPr>
        <xdr:spPr>
          <a:xfrm flipH="1">
            <a:off x="9343813"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9" name="iceberg: react right - tip">
            <a:extLst>
              <a:ext uri="{FF2B5EF4-FFF2-40B4-BE49-F238E27FC236}">
                <a16:creationId xmlns:a16="http://schemas.microsoft.com/office/drawing/2014/main" id="{FF5CB15D-0252-7CBD-A89E-512E67FA9D72}"/>
              </a:ext>
            </a:extLst>
          </xdr:cNvPr>
          <xdr:cNvSpPr/>
        </xdr:nvSpPr>
        <xdr:spPr>
          <a:xfrm flipH="1">
            <a:off x="10347113"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70" name="iceberg: far right - tip">
            <a:extLst>
              <a:ext uri="{FF2B5EF4-FFF2-40B4-BE49-F238E27FC236}">
                <a16:creationId xmlns:a16="http://schemas.microsoft.com/office/drawing/2014/main" id="{176BC900-85E4-4D50-9D8D-F98BF184B4A3}"/>
              </a:ext>
            </a:extLst>
          </xdr:cNvPr>
          <xdr:cNvSpPr/>
        </xdr:nvSpPr>
        <xdr:spPr>
          <a:xfrm flipH="1">
            <a:off x="11320779"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54972</xdr:colOff>
      <xdr:row>1155</xdr:row>
      <xdr:rowOff>94240</xdr:rowOff>
    </xdr:from>
    <xdr:to>
      <xdr:col>12</xdr:col>
      <xdr:colOff>495299</xdr:colOff>
      <xdr:row>1175</xdr:row>
      <xdr:rowOff>0</xdr:rowOff>
    </xdr:to>
    <xdr:grpSp>
      <xdr:nvGrpSpPr>
        <xdr:cNvPr id="671" name="SWOT lettering" hidden="1">
          <a:extLst>
            <a:ext uri="{FF2B5EF4-FFF2-40B4-BE49-F238E27FC236}">
              <a16:creationId xmlns:a16="http://schemas.microsoft.com/office/drawing/2014/main" id="{3D89DD12-2B5F-4E68-ADC1-5B8C0ACF4005}"/>
            </a:ext>
          </a:extLst>
        </xdr:cNvPr>
        <xdr:cNvGrpSpPr/>
      </xdr:nvGrpSpPr>
      <xdr:grpSpPr>
        <a:xfrm>
          <a:off x="54972" y="225646240"/>
          <a:ext cx="6212477" cy="4731760"/>
          <a:chOff x="6242412" y="35123380"/>
          <a:chExt cx="6010547" cy="4493000"/>
        </a:xfrm>
      </xdr:grpSpPr>
      <xdr:sp macro="" textlink="">
        <xdr:nvSpPr>
          <xdr:cNvPr id="672" name="S blue of SWOT">
            <a:extLst>
              <a:ext uri="{FF2B5EF4-FFF2-40B4-BE49-F238E27FC236}">
                <a16:creationId xmlns:a16="http://schemas.microsoft.com/office/drawing/2014/main" id="{B1D5FDFF-91FC-0DE0-44F2-3956B37E8645}"/>
              </a:ext>
            </a:extLst>
          </xdr:cNvPr>
          <xdr:cNvSpPr/>
        </xdr:nvSpPr>
        <xdr:spPr>
          <a:xfrm>
            <a:off x="6242412" y="3552724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S</a:t>
            </a:r>
          </a:p>
        </xdr:txBody>
      </xdr:sp>
      <xdr:sp macro="" textlink="">
        <xdr:nvSpPr>
          <xdr:cNvPr id="673" name="W blue of SWOT">
            <a:extLst>
              <a:ext uri="{FF2B5EF4-FFF2-40B4-BE49-F238E27FC236}">
                <a16:creationId xmlns:a16="http://schemas.microsoft.com/office/drawing/2014/main" id="{38D524A2-CBE6-15D5-1DB2-83A6C50A39FF}"/>
              </a:ext>
            </a:extLst>
          </xdr:cNvPr>
          <xdr:cNvSpPr/>
        </xdr:nvSpPr>
        <xdr:spPr>
          <a:xfrm>
            <a:off x="7286352" y="35527240"/>
            <a:ext cx="1529987" cy="2344160"/>
          </a:xfrm>
          <a:prstGeom prst="rect">
            <a:avLst/>
          </a:prstGeom>
          <a:noFill/>
        </xdr:spPr>
        <xdr:txBody>
          <a:bodyPr wrap="none" lIns="0" tIns="0" rIns="0" bIns="0">
            <a:noAutofit/>
          </a:bodyPr>
          <a:lstStyle/>
          <a:p>
            <a:pPr algn="ctr"/>
            <a:r>
              <a:rPr lang="en-US" sz="16500" b="0" cap="none" spc="-6000" baseline="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674" name="O blue of SWOT">
            <a:extLst>
              <a:ext uri="{FF2B5EF4-FFF2-40B4-BE49-F238E27FC236}">
                <a16:creationId xmlns:a16="http://schemas.microsoft.com/office/drawing/2014/main" id="{C5C1A25F-EA6C-0CF3-BD40-C47E271EF931}"/>
              </a:ext>
            </a:extLst>
          </xdr:cNvPr>
          <xdr:cNvSpPr/>
        </xdr:nvSpPr>
        <xdr:spPr>
          <a:xfrm>
            <a:off x="627289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O</a:t>
            </a:r>
          </a:p>
        </xdr:txBody>
      </xdr:sp>
      <xdr:sp macro="" textlink="">
        <xdr:nvSpPr>
          <xdr:cNvPr id="675" name="T blue of SWOT">
            <a:extLst>
              <a:ext uri="{FF2B5EF4-FFF2-40B4-BE49-F238E27FC236}">
                <a16:creationId xmlns:a16="http://schemas.microsoft.com/office/drawing/2014/main" id="{B8046615-B8FB-D48C-95D6-A04A46AE2C24}"/>
              </a:ext>
            </a:extLst>
          </xdr:cNvPr>
          <xdr:cNvSpPr/>
        </xdr:nvSpPr>
        <xdr:spPr>
          <a:xfrm>
            <a:off x="777403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T</a:t>
            </a:r>
          </a:p>
        </xdr:txBody>
      </xdr:sp>
      <xdr:sp macro="" textlink="">
        <xdr:nvSpPr>
          <xdr:cNvPr id="676" name="S red of SWOT">
            <a:extLst>
              <a:ext uri="{FF2B5EF4-FFF2-40B4-BE49-F238E27FC236}">
                <a16:creationId xmlns:a16="http://schemas.microsoft.com/office/drawing/2014/main" id="{464D6FCE-5524-E14E-5AC2-049B35C9C72E}"/>
              </a:ext>
            </a:extLst>
          </xdr:cNvPr>
          <xdr:cNvSpPr/>
        </xdr:nvSpPr>
        <xdr:spPr>
          <a:xfrm>
            <a:off x="9275172" y="3512338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S</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677" name="W red of SWOT">
            <a:extLst>
              <a:ext uri="{FF2B5EF4-FFF2-40B4-BE49-F238E27FC236}">
                <a16:creationId xmlns:a16="http://schemas.microsoft.com/office/drawing/2014/main" id="{462C5AF3-CE3A-AB93-E68C-3B6DA4FA6BE4}"/>
              </a:ext>
            </a:extLst>
          </xdr:cNvPr>
          <xdr:cNvSpPr/>
        </xdr:nvSpPr>
        <xdr:spPr>
          <a:xfrm>
            <a:off x="10326732" y="35527240"/>
            <a:ext cx="1529987" cy="2344160"/>
          </a:xfrm>
          <a:prstGeom prst="rect">
            <a:avLst/>
          </a:prstGeom>
          <a:noFill/>
        </xdr:spPr>
        <xdr:txBody>
          <a:bodyPr wrap="none" lIns="0" tIns="0" rIns="0" bIns="0">
            <a:noAutofit/>
          </a:bodyPr>
          <a:lstStyle/>
          <a:p>
            <a:pPr algn="ctr"/>
            <a:r>
              <a:rPr lang="en-US" sz="16500" b="0" cap="none" spc="-6000" baseline="0">
                <a:ln w="0">
                  <a:solidFill>
                    <a:srgbClr val="FF3C3C"/>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678" name="O red of SWOT">
            <a:extLst>
              <a:ext uri="{FF2B5EF4-FFF2-40B4-BE49-F238E27FC236}">
                <a16:creationId xmlns:a16="http://schemas.microsoft.com/office/drawing/2014/main" id="{A8B7CB85-020F-E190-1003-A43C522A77BA}"/>
              </a:ext>
            </a:extLst>
          </xdr:cNvPr>
          <xdr:cNvSpPr/>
        </xdr:nvSpPr>
        <xdr:spPr>
          <a:xfrm>
            <a:off x="92751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O</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679" name="T red of SWOT">
            <a:extLst>
              <a:ext uri="{FF2B5EF4-FFF2-40B4-BE49-F238E27FC236}">
                <a16:creationId xmlns:a16="http://schemas.microsoft.com/office/drawing/2014/main" id="{DD67F3DE-A9F3-0714-47A1-1002767CDF53}"/>
              </a:ext>
            </a:extLst>
          </xdr:cNvPr>
          <xdr:cNvSpPr/>
        </xdr:nvSpPr>
        <xdr:spPr>
          <a:xfrm>
            <a:off x="107229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T</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grpSp>
    <xdr:clientData/>
  </xdr:twoCellAnchor>
  <xdr:oneCellAnchor>
    <xdr:from>
      <xdr:col>1</xdr:col>
      <xdr:colOff>22860</xdr:colOff>
      <xdr:row>1295</xdr:row>
      <xdr:rowOff>60960</xdr:rowOff>
    </xdr:from>
    <xdr:ext cx="5943600" cy="3110484"/>
    <xdr:pic>
      <xdr:nvPicPr>
        <xdr:cNvPr id="680" name="Picture 679" hidden="1">
          <a:extLst>
            <a:ext uri="{FF2B5EF4-FFF2-40B4-BE49-F238E27FC236}">
              <a16:creationId xmlns:a16="http://schemas.microsoft.com/office/drawing/2014/main" id="{A765B623-60A8-471C-A9C5-72AA19CB1CC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7160" y="250720860"/>
          <a:ext cx="5943600" cy="3110484"/>
        </a:xfrm>
        <a:prstGeom prst="rect">
          <a:avLst/>
        </a:prstGeom>
      </xdr:spPr>
    </xdr:pic>
    <xdr:clientData/>
  </xdr:oneCellAnchor>
  <xdr:twoCellAnchor>
    <xdr:from>
      <xdr:col>0</xdr:col>
      <xdr:colOff>68580</xdr:colOff>
      <xdr:row>1292</xdr:row>
      <xdr:rowOff>190500</xdr:rowOff>
    </xdr:from>
    <xdr:to>
      <xdr:col>6</xdr:col>
      <xdr:colOff>121920</xdr:colOff>
      <xdr:row>1301</xdr:row>
      <xdr:rowOff>7620</xdr:rowOff>
    </xdr:to>
    <xdr:sp macro="" textlink="">
      <xdr:nvSpPr>
        <xdr:cNvPr id="681" name="Speech Bubble: Rectangle with Corners Rounded 680">
          <a:extLst>
            <a:ext uri="{FF2B5EF4-FFF2-40B4-BE49-F238E27FC236}">
              <a16:creationId xmlns:a16="http://schemas.microsoft.com/office/drawing/2014/main" id="{73147178-118E-4745-822E-792FB28C72D7}"/>
            </a:ext>
          </a:extLst>
        </xdr:cNvPr>
        <xdr:cNvSpPr/>
      </xdr:nvSpPr>
      <xdr:spPr>
        <a:xfrm>
          <a:off x="68580" y="250259850"/>
          <a:ext cx="2739390" cy="1499870"/>
        </a:xfrm>
        <a:prstGeom prst="wedgeRoundRectCallout">
          <a:avLst>
            <a:gd name="adj1" fmla="val 1390"/>
            <a:gd name="adj2" fmla="val 65189"/>
            <a:gd name="adj3" fmla="val 16667"/>
          </a:avLst>
        </a:prstGeom>
        <a:solidFill>
          <a:srgbClr val="BDD7EE">
            <a:alpha val="20000"/>
          </a:srgbClr>
        </a:solidFill>
        <a:ln w="28575">
          <a:solidFill>
            <a:schemeClr val="accent5">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1305</xdr:row>
      <xdr:rowOff>99060</xdr:rowOff>
    </xdr:from>
    <xdr:to>
      <xdr:col>6</xdr:col>
      <xdr:colOff>121920</xdr:colOff>
      <xdr:row>1314</xdr:row>
      <xdr:rowOff>12192</xdr:rowOff>
    </xdr:to>
    <xdr:sp macro="" textlink="">
      <xdr:nvSpPr>
        <xdr:cNvPr id="682" name="Speech Bubble: Rectangle with Corners Rounded 681">
          <a:extLst>
            <a:ext uri="{FF2B5EF4-FFF2-40B4-BE49-F238E27FC236}">
              <a16:creationId xmlns:a16="http://schemas.microsoft.com/office/drawing/2014/main" id="{0EE8E3C4-3579-43FF-8A4D-1F05B2DA5520}"/>
            </a:ext>
          </a:extLst>
        </xdr:cNvPr>
        <xdr:cNvSpPr/>
      </xdr:nvSpPr>
      <xdr:spPr>
        <a:xfrm flipV="1">
          <a:off x="68580" y="252562360"/>
          <a:ext cx="2739390" cy="1513332"/>
        </a:xfrm>
        <a:prstGeom prst="wedgeRoundRectCallout">
          <a:avLst>
            <a:gd name="adj1" fmla="val 1990"/>
            <a:gd name="adj2" fmla="val 66801"/>
            <a:gd name="adj3" fmla="val 16667"/>
          </a:avLst>
        </a:prstGeom>
        <a:solidFill>
          <a:srgbClr val="BDD7EE">
            <a:alpha val="20000"/>
          </a:srgbClr>
        </a:solidFill>
        <a:ln w="28575">
          <a:solidFill>
            <a:schemeClr val="accent5">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365760</xdr:colOff>
      <xdr:row>1293</xdr:row>
      <xdr:rowOff>7620</xdr:rowOff>
    </xdr:from>
    <xdr:to>
      <xdr:col>13</xdr:col>
      <xdr:colOff>45720</xdr:colOff>
      <xdr:row>1301</xdr:row>
      <xdr:rowOff>22860</xdr:rowOff>
    </xdr:to>
    <xdr:sp macro="" textlink="">
      <xdr:nvSpPr>
        <xdr:cNvPr id="683" name="Speech Bubble: Rectangle with Corners Rounded 682">
          <a:extLst>
            <a:ext uri="{FF2B5EF4-FFF2-40B4-BE49-F238E27FC236}">
              <a16:creationId xmlns:a16="http://schemas.microsoft.com/office/drawing/2014/main" id="{7FEA78A8-BC41-4390-885A-461BEA814A84}"/>
            </a:ext>
          </a:extLst>
        </xdr:cNvPr>
        <xdr:cNvSpPr/>
      </xdr:nvSpPr>
      <xdr:spPr>
        <a:xfrm flipH="1">
          <a:off x="3566160" y="250280170"/>
          <a:ext cx="2766060" cy="1494790"/>
        </a:xfrm>
        <a:prstGeom prst="wedgeRoundRectCallout">
          <a:avLst>
            <a:gd name="adj1" fmla="val 592"/>
            <a:gd name="adj2" fmla="val 64259"/>
            <a:gd name="adj3" fmla="val 16667"/>
          </a:avLst>
        </a:prstGeom>
        <a:solidFill>
          <a:srgbClr val="FFCCCC">
            <a:alpha val="20000"/>
          </a:srgbClr>
        </a:solidFill>
        <a:ln w="28575">
          <a:solidFill>
            <a:srgbClr val="FF9999"/>
          </a:solidFill>
        </a:ln>
        <a:scene3d>
          <a:camera prst="orthographicFront"/>
          <a:lightRig rig="threePt" dir="t"/>
        </a:scene3d>
        <a:sp3d>
          <a:bevel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381000</xdr:colOff>
      <xdr:row>1305</xdr:row>
      <xdr:rowOff>99060</xdr:rowOff>
    </xdr:from>
    <xdr:to>
      <xdr:col>13</xdr:col>
      <xdr:colOff>60960</xdr:colOff>
      <xdr:row>1314</xdr:row>
      <xdr:rowOff>12192</xdr:rowOff>
    </xdr:to>
    <xdr:sp macro="" textlink="">
      <xdr:nvSpPr>
        <xdr:cNvPr id="684" name="Speech Bubble: Rectangle with Corners Rounded 683">
          <a:extLst>
            <a:ext uri="{FF2B5EF4-FFF2-40B4-BE49-F238E27FC236}">
              <a16:creationId xmlns:a16="http://schemas.microsoft.com/office/drawing/2014/main" id="{0AAC065E-B8B0-4E64-87E6-5C5D34FCF275}"/>
            </a:ext>
          </a:extLst>
        </xdr:cNvPr>
        <xdr:cNvSpPr/>
      </xdr:nvSpPr>
      <xdr:spPr>
        <a:xfrm flipH="1" flipV="1">
          <a:off x="3581400" y="252562360"/>
          <a:ext cx="2766060" cy="1513332"/>
        </a:xfrm>
        <a:prstGeom prst="wedgeRoundRectCallout">
          <a:avLst>
            <a:gd name="adj1" fmla="val 754"/>
            <a:gd name="adj2" fmla="val 66355"/>
            <a:gd name="adj3" fmla="val 16667"/>
          </a:avLst>
        </a:prstGeom>
        <a:solidFill>
          <a:srgbClr val="FFCCCC">
            <a:alpha val="20000"/>
          </a:srgbClr>
        </a:solidFill>
        <a:ln w="28575">
          <a:solidFill>
            <a:srgbClr val="FF9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70505</xdr:colOff>
      <xdr:row>1479</xdr:row>
      <xdr:rowOff>229159</xdr:rowOff>
    </xdr:from>
    <xdr:to>
      <xdr:col>2</xdr:col>
      <xdr:colOff>218708</xdr:colOff>
      <xdr:row>1482</xdr:row>
      <xdr:rowOff>149757</xdr:rowOff>
    </xdr:to>
    <xdr:grpSp>
      <xdr:nvGrpSpPr>
        <xdr:cNvPr id="685" name="Group 684">
          <a:extLst>
            <a:ext uri="{FF2B5EF4-FFF2-40B4-BE49-F238E27FC236}">
              <a16:creationId xmlns:a16="http://schemas.microsoft.com/office/drawing/2014/main" id="{F2C8B9A4-21F8-4703-8828-86316DE61AD0}"/>
            </a:ext>
          </a:extLst>
        </xdr:cNvPr>
        <xdr:cNvGrpSpPr/>
      </xdr:nvGrpSpPr>
      <xdr:grpSpPr>
        <a:xfrm>
          <a:off x="184805" y="284988559"/>
          <a:ext cx="662553" cy="619098"/>
          <a:chOff x="6438900" y="87877029"/>
          <a:chExt cx="645689" cy="621682"/>
        </a:xfrm>
      </xdr:grpSpPr>
      <xdr:sp macro="" textlink="">
        <xdr:nvSpPr>
          <xdr:cNvPr id="686" name="Oval 685">
            <a:extLst>
              <a:ext uri="{FF2B5EF4-FFF2-40B4-BE49-F238E27FC236}">
                <a16:creationId xmlns:a16="http://schemas.microsoft.com/office/drawing/2014/main" id="{9B67D0C6-4428-7820-4ADB-94513E007C7F}"/>
              </a:ext>
            </a:extLst>
          </xdr:cNvPr>
          <xdr:cNvSpPr>
            <a:spLocks noChangeAspect="1"/>
          </xdr:cNvSpPr>
        </xdr:nvSpPr>
        <xdr:spPr>
          <a:xfrm>
            <a:off x="6438900" y="88041480"/>
            <a:ext cx="471867" cy="457231"/>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0795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687" name="Rectangle 686">
            <a:extLst>
              <a:ext uri="{FF2B5EF4-FFF2-40B4-BE49-F238E27FC236}">
                <a16:creationId xmlns:a16="http://schemas.microsoft.com/office/drawing/2014/main" id="{176BCB30-E7BD-4F99-CAB8-37C968EECC67}"/>
              </a:ext>
            </a:extLst>
          </xdr:cNvPr>
          <xdr:cNvSpPr/>
        </xdr:nvSpPr>
        <xdr:spPr>
          <a:xfrm>
            <a:off x="6442334" y="87877029"/>
            <a:ext cx="642255" cy="548677"/>
          </a:xfrm>
          <a:prstGeom prst="rect">
            <a:avLst/>
          </a:prstGeom>
          <a:noFill/>
        </xdr:spPr>
        <xdr:txBody>
          <a:bodyPr wrap="none" lIns="91440" tIns="45720" rIns="91440" bIns="45720">
            <a:no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62734</xdr:colOff>
      <xdr:row>1482</xdr:row>
      <xdr:rowOff>100439</xdr:rowOff>
    </xdr:from>
    <xdr:to>
      <xdr:col>2</xdr:col>
      <xdr:colOff>236225</xdr:colOff>
      <xdr:row>1485</xdr:row>
      <xdr:rowOff>131078</xdr:rowOff>
    </xdr:to>
    <xdr:grpSp>
      <xdr:nvGrpSpPr>
        <xdr:cNvPr id="688" name="Group 687">
          <a:extLst>
            <a:ext uri="{FF2B5EF4-FFF2-40B4-BE49-F238E27FC236}">
              <a16:creationId xmlns:a16="http://schemas.microsoft.com/office/drawing/2014/main" id="{FDB2BD08-CAB9-4887-88BD-8EB3025DBB66}"/>
            </a:ext>
          </a:extLst>
        </xdr:cNvPr>
        <xdr:cNvGrpSpPr/>
      </xdr:nvGrpSpPr>
      <xdr:grpSpPr>
        <a:xfrm>
          <a:off x="177034" y="285558339"/>
          <a:ext cx="687841" cy="602139"/>
          <a:chOff x="6438900" y="87864381"/>
          <a:chExt cx="671063" cy="735746"/>
        </a:xfrm>
      </xdr:grpSpPr>
      <xdr:sp macro="" textlink="">
        <xdr:nvSpPr>
          <xdr:cNvPr id="689" name="Oval 688">
            <a:extLst>
              <a:ext uri="{FF2B5EF4-FFF2-40B4-BE49-F238E27FC236}">
                <a16:creationId xmlns:a16="http://schemas.microsoft.com/office/drawing/2014/main" id="{5977877F-E0CE-98C5-61FF-EE43798CD876}"/>
              </a:ext>
            </a:extLst>
          </xdr:cNvPr>
          <xdr:cNvSpPr>
            <a:spLocks noChangeAspect="1"/>
          </xdr:cNvSpPr>
        </xdr:nvSpPr>
        <xdr:spPr>
          <a:xfrm>
            <a:off x="6438900" y="88041480"/>
            <a:ext cx="458753" cy="558647"/>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690" name="Rectangle 689">
            <a:extLst>
              <a:ext uri="{FF2B5EF4-FFF2-40B4-BE49-F238E27FC236}">
                <a16:creationId xmlns:a16="http://schemas.microsoft.com/office/drawing/2014/main" id="{4A4FC1A4-2F16-A3C5-682D-F62EB6DA7D5E}"/>
              </a:ext>
            </a:extLst>
          </xdr:cNvPr>
          <xdr:cNvSpPr/>
        </xdr:nvSpPr>
        <xdr:spPr>
          <a:xfrm>
            <a:off x="6453585" y="87864381"/>
            <a:ext cx="656378" cy="696642"/>
          </a:xfrm>
          <a:prstGeom prst="rect">
            <a:avLst/>
          </a:prstGeom>
          <a:noFill/>
        </xdr:spPr>
        <xdr:txBody>
          <a:bodyPr wrap="none" lIns="91440" tIns="45720" rIns="91440" bIns="45720">
            <a:noAutofit/>
          </a:bodyPr>
          <a:lstStyle/>
          <a:p>
            <a:pPr algn="ctr"/>
            <a:r>
              <a:rPr lang="en-US" sz="3600" b="0" cap="none" spc="0">
                <a:ln w="0"/>
                <a:solidFill>
                  <a:srgbClr val="D7B9FF"/>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15240</xdr:colOff>
      <xdr:row>1243</xdr:row>
      <xdr:rowOff>45720</xdr:rowOff>
    </xdr:from>
    <xdr:to>
      <xdr:col>7</xdr:col>
      <xdr:colOff>242278</xdr:colOff>
      <xdr:row>1261</xdr:row>
      <xdr:rowOff>91440</xdr:rowOff>
    </xdr:to>
    <xdr:grpSp>
      <xdr:nvGrpSpPr>
        <xdr:cNvPr id="691" name="Group 690">
          <a:extLst>
            <a:ext uri="{FF2B5EF4-FFF2-40B4-BE49-F238E27FC236}">
              <a16:creationId xmlns:a16="http://schemas.microsoft.com/office/drawing/2014/main" id="{8670A348-A83B-4166-9D8B-AAB759D623A2}"/>
            </a:ext>
          </a:extLst>
        </xdr:cNvPr>
        <xdr:cNvGrpSpPr>
          <a:grpSpLocks noChangeAspect="1"/>
        </xdr:cNvGrpSpPr>
      </xdr:nvGrpSpPr>
      <xdr:grpSpPr>
        <a:xfrm>
          <a:off x="129540" y="242520470"/>
          <a:ext cx="3313138" cy="3119120"/>
          <a:chOff x="0" y="0"/>
          <a:chExt cx="3200400" cy="3200400"/>
        </a:xfrm>
      </xdr:grpSpPr>
      <xdr:grpSp>
        <xdr:nvGrpSpPr>
          <xdr:cNvPr id="692" name="Group 691">
            <a:extLst>
              <a:ext uri="{FF2B5EF4-FFF2-40B4-BE49-F238E27FC236}">
                <a16:creationId xmlns:a16="http://schemas.microsoft.com/office/drawing/2014/main" id="{3795D845-8DE3-CF5F-F99B-F9DE6BAC2CF1}"/>
              </a:ext>
            </a:extLst>
          </xdr:cNvPr>
          <xdr:cNvGrpSpPr/>
        </xdr:nvGrpSpPr>
        <xdr:grpSpPr>
          <a:xfrm>
            <a:off x="0" y="0"/>
            <a:ext cx="3200400" cy="3200400"/>
            <a:chOff x="0" y="0"/>
            <a:chExt cx="2651760" cy="2651760"/>
          </a:xfrm>
        </xdr:grpSpPr>
        <xdr:sp macro="" textlink="">
          <xdr:nvSpPr>
            <xdr:cNvPr id="705" name="Circle: Hollow 704">
              <a:extLst>
                <a:ext uri="{FF2B5EF4-FFF2-40B4-BE49-F238E27FC236}">
                  <a16:creationId xmlns:a16="http://schemas.microsoft.com/office/drawing/2014/main" id="{BC1260C2-0DA7-7A67-4290-475361E7EAE9}"/>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06" name="Flowchart: Summing Junction 705">
              <a:extLst>
                <a:ext uri="{FF2B5EF4-FFF2-40B4-BE49-F238E27FC236}">
                  <a16:creationId xmlns:a16="http://schemas.microsoft.com/office/drawing/2014/main" id="{697CDC9B-77FC-2098-373E-AE3F6FDA8089}"/>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693" name="1">
            <a:extLst>
              <a:ext uri="{FF2B5EF4-FFF2-40B4-BE49-F238E27FC236}">
                <a16:creationId xmlns:a16="http://schemas.microsoft.com/office/drawing/2014/main" id="{C4C6352F-AF8F-EA85-E133-A3D94717D90D}"/>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94" name="2">
            <a:extLst>
              <a:ext uri="{FF2B5EF4-FFF2-40B4-BE49-F238E27FC236}">
                <a16:creationId xmlns:a16="http://schemas.microsoft.com/office/drawing/2014/main" id="{75F56B11-C916-2A6A-443D-524CA10A303D}"/>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695" name="3">
            <a:extLst>
              <a:ext uri="{FF2B5EF4-FFF2-40B4-BE49-F238E27FC236}">
                <a16:creationId xmlns:a16="http://schemas.microsoft.com/office/drawing/2014/main" id="{AF2587C1-6CDC-04EE-8FE6-EEF15D648F44}"/>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696" name="4">
            <a:extLst>
              <a:ext uri="{FF2B5EF4-FFF2-40B4-BE49-F238E27FC236}">
                <a16:creationId xmlns:a16="http://schemas.microsoft.com/office/drawing/2014/main" id="{A1B6A161-83B2-D5A2-48E6-7FA40178CF85}"/>
              </a:ext>
            </a:extLst>
          </xdr:cNvPr>
          <xdr:cNvSpPr txBox="1"/>
        </xdr:nvSpPr>
        <xdr:spPr>
          <a:xfrm flipH="1">
            <a:off x="1057330" y="20015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697" name="Right Arrow 12">
            <a:extLst>
              <a:ext uri="{FF2B5EF4-FFF2-40B4-BE49-F238E27FC236}">
                <a16:creationId xmlns:a16="http://schemas.microsoft.com/office/drawing/2014/main" id="{0A32E1D6-9FA2-9BB1-88A4-CB605A859457}"/>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98" name="Right Arrow 13">
            <a:extLst>
              <a:ext uri="{FF2B5EF4-FFF2-40B4-BE49-F238E27FC236}">
                <a16:creationId xmlns:a16="http://schemas.microsoft.com/office/drawing/2014/main" id="{1A3002BC-6CE4-4720-CEEE-14D3A55EC242}"/>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99" name="Right Arrow 14">
            <a:extLst>
              <a:ext uri="{FF2B5EF4-FFF2-40B4-BE49-F238E27FC236}">
                <a16:creationId xmlns:a16="http://schemas.microsoft.com/office/drawing/2014/main" id="{0C0D969C-687B-E228-72D6-1E8AF350D393}"/>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00" name="Right Arrow 15">
            <a:extLst>
              <a:ext uri="{FF2B5EF4-FFF2-40B4-BE49-F238E27FC236}">
                <a16:creationId xmlns:a16="http://schemas.microsoft.com/office/drawing/2014/main" id="{1D9E5A12-553C-97E4-12A1-4394FAC73FAF}"/>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01" name="S">
            <a:extLst>
              <a:ext uri="{FF2B5EF4-FFF2-40B4-BE49-F238E27FC236}">
                <a16:creationId xmlns:a16="http://schemas.microsoft.com/office/drawing/2014/main" id="{6380AE63-851F-9DBF-F8E9-F6EC2C9BD8EE}"/>
              </a:ext>
            </a:extLst>
          </xdr:cNvPr>
          <xdr:cNvSpPr txBox="1"/>
        </xdr:nvSpPr>
        <xdr:spPr>
          <a:xfrm>
            <a:off x="917070" y="2009705"/>
            <a:ext cx="1372270" cy="117117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 </a:t>
            </a:r>
            <a:b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b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02" name="W">
            <a:extLst>
              <a:ext uri="{FF2B5EF4-FFF2-40B4-BE49-F238E27FC236}">
                <a16:creationId xmlns:a16="http://schemas.microsoft.com/office/drawing/2014/main" id="{CFCEEF84-7D52-7158-3FB0-FCD8509DBC7F}"/>
              </a:ext>
            </a:extLst>
          </xdr:cNvPr>
          <xdr:cNvSpPr txBox="1"/>
        </xdr:nvSpPr>
        <xdr:spPr>
          <a:xfrm flipH="1">
            <a:off x="120539" y="1133883"/>
            <a:ext cx="1015366"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resolve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suffer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03" name="N">
            <a:extLst>
              <a:ext uri="{FF2B5EF4-FFF2-40B4-BE49-F238E27FC236}">
                <a16:creationId xmlns:a16="http://schemas.microsoft.com/office/drawing/2014/main" id="{F6D6F526-BCBD-D59E-4872-635D6F618C46}"/>
              </a:ext>
            </a:extLst>
          </xdr:cNvPr>
          <xdr:cNvSpPr txBox="1"/>
        </xdr:nvSpPr>
        <xdr:spPr>
          <a:xfrm>
            <a:off x="962812" y="172568"/>
            <a:ext cx="1280785"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suffer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generalize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04" name="E">
            <a:extLst>
              <a:ext uri="{FF2B5EF4-FFF2-40B4-BE49-F238E27FC236}">
                <a16:creationId xmlns:a16="http://schemas.microsoft.com/office/drawing/2014/main" id="{D82DC7A3-289E-DCBA-3474-8D87D80EC07D}"/>
              </a:ext>
            </a:extLst>
          </xdr:cNvPr>
          <xdr:cNvSpPr txBox="1"/>
        </xdr:nvSpPr>
        <xdr:spPr>
          <a:xfrm flipH="1">
            <a:off x="1870035" y="1194804"/>
            <a:ext cx="1288409"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kern="1200"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22860</xdr:colOff>
      <xdr:row>1264</xdr:row>
      <xdr:rowOff>99060</xdr:rowOff>
    </xdr:from>
    <xdr:to>
      <xdr:col>7</xdr:col>
      <xdr:colOff>249898</xdr:colOff>
      <xdr:row>1282</xdr:row>
      <xdr:rowOff>144780</xdr:rowOff>
    </xdr:to>
    <xdr:grpSp>
      <xdr:nvGrpSpPr>
        <xdr:cNvPr id="707" name="Group 706">
          <a:extLst>
            <a:ext uri="{FF2B5EF4-FFF2-40B4-BE49-F238E27FC236}">
              <a16:creationId xmlns:a16="http://schemas.microsoft.com/office/drawing/2014/main" id="{7AE74287-D074-4942-A0DD-0BA48D14A9AD}"/>
            </a:ext>
          </a:extLst>
        </xdr:cNvPr>
        <xdr:cNvGrpSpPr>
          <a:grpSpLocks noChangeAspect="1"/>
        </xdr:cNvGrpSpPr>
      </xdr:nvGrpSpPr>
      <xdr:grpSpPr>
        <a:xfrm>
          <a:off x="137160" y="246155210"/>
          <a:ext cx="3313138" cy="3030220"/>
          <a:chOff x="0" y="0"/>
          <a:chExt cx="3200400" cy="3200400"/>
        </a:xfrm>
      </xdr:grpSpPr>
      <xdr:grpSp>
        <xdr:nvGrpSpPr>
          <xdr:cNvPr id="708" name="Group 707">
            <a:extLst>
              <a:ext uri="{FF2B5EF4-FFF2-40B4-BE49-F238E27FC236}">
                <a16:creationId xmlns:a16="http://schemas.microsoft.com/office/drawing/2014/main" id="{543D7B0D-1E7D-A99E-99EB-6C2C8779F290}"/>
              </a:ext>
            </a:extLst>
          </xdr:cNvPr>
          <xdr:cNvGrpSpPr/>
        </xdr:nvGrpSpPr>
        <xdr:grpSpPr>
          <a:xfrm>
            <a:off x="0" y="0"/>
            <a:ext cx="3200400" cy="3200400"/>
            <a:chOff x="0" y="0"/>
            <a:chExt cx="2651760" cy="2651760"/>
          </a:xfrm>
        </xdr:grpSpPr>
        <xdr:sp macro="" textlink="">
          <xdr:nvSpPr>
            <xdr:cNvPr id="721" name="Circle: Hollow 720">
              <a:extLst>
                <a:ext uri="{FF2B5EF4-FFF2-40B4-BE49-F238E27FC236}">
                  <a16:creationId xmlns:a16="http://schemas.microsoft.com/office/drawing/2014/main" id="{E6226B0E-1B53-C8AA-1723-5FE65B6623D0}"/>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22" name="Flowchart: Summing Junction 721">
              <a:extLst>
                <a:ext uri="{FF2B5EF4-FFF2-40B4-BE49-F238E27FC236}">
                  <a16:creationId xmlns:a16="http://schemas.microsoft.com/office/drawing/2014/main" id="{E11C1731-0971-A64C-A747-59C268039F19}"/>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09" name="1">
            <a:extLst>
              <a:ext uri="{FF2B5EF4-FFF2-40B4-BE49-F238E27FC236}">
                <a16:creationId xmlns:a16="http://schemas.microsoft.com/office/drawing/2014/main" id="{CEFEAD52-B84A-605D-0CFC-308F59DC821C}"/>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10" name="2">
            <a:extLst>
              <a:ext uri="{FF2B5EF4-FFF2-40B4-BE49-F238E27FC236}">
                <a16:creationId xmlns:a16="http://schemas.microsoft.com/office/drawing/2014/main" id="{A11C3470-E9CB-5A8B-D542-B56FDEC15111}"/>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11" name="3">
            <a:extLst>
              <a:ext uri="{FF2B5EF4-FFF2-40B4-BE49-F238E27FC236}">
                <a16:creationId xmlns:a16="http://schemas.microsoft.com/office/drawing/2014/main" id="{0326A6E1-2552-8980-CAE3-CA6143C0D275}"/>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12" name="4">
            <a:extLst>
              <a:ext uri="{FF2B5EF4-FFF2-40B4-BE49-F238E27FC236}">
                <a16:creationId xmlns:a16="http://schemas.microsoft.com/office/drawing/2014/main" id="{442868A1-1D76-CF4A-CF94-73E2A41F7E8A}"/>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13" name="Right Arrow 12">
            <a:extLst>
              <a:ext uri="{FF2B5EF4-FFF2-40B4-BE49-F238E27FC236}">
                <a16:creationId xmlns:a16="http://schemas.microsoft.com/office/drawing/2014/main" id="{A8A308AF-85AC-85F4-FC62-D30536215727}"/>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14" name="Right Arrow 13">
            <a:extLst>
              <a:ext uri="{FF2B5EF4-FFF2-40B4-BE49-F238E27FC236}">
                <a16:creationId xmlns:a16="http://schemas.microsoft.com/office/drawing/2014/main" id="{B143132E-B4F1-0FEA-204D-3230A74DBFF1}"/>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15" name="Right Arrow 14">
            <a:extLst>
              <a:ext uri="{FF2B5EF4-FFF2-40B4-BE49-F238E27FC236}">
                <a16:creationId xmlns:a16="http://schemas.microsoft.com/office/drawing/2014/main" id="{83419588-085E-F7D0-F288-0871D9987249}"/>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16" name="Right Arrow 15">
            <a:extLst>
              <a:ext uri="{FF2B5EF4-FFF2-40B4-BE49-F238E27FC236}">
                <a16:creationId xmlns:a16="http://schemas.microsoft.com/office/drawing/2014/main" id="{E79DA42C-D932-7B09-59DB-2EFF6DC86F6E}"/>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17" name="S">
            <a:extLst>
              <a:ext uri="{FF2B5EF4-FFF2-40B4-BE49-F238E27FC236}">
                <a16:creationId xmlns:a16="http://schemas.microsoft.com/office/drawing/2014/main" id="{E9A28145-DF82-EFBA-EA86-59AE26C8581B}"/>
              </a:ext>
            </a:extLst>
          </xdr:cNvPr>
          <xdr:cNvSpPr txBox="1"/>
        </xdr:nvSpPr>
        <xdr:spPr>
          <a:xfrm>
            <a:off x="1017288" y="2098678"/>
            <a:ext cx="1175042"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18" name="W">
            <a:extLst>
              <a:ext uri="{FF2B5EF4-FFF2-40B4-BE49-F238E27FC236}">
                <a16:creationId xmlns:a16="http://schemas.microsoft.com/office/drawing/2014/main" id="{80849FE7-DCD5-BFC1-58F1-A43F441D5991}"/>
              </a:ext>
            </a:extLst>
          </xdr:cNvPr>
          <xdr:cNvSpPr txBox="1"/>
        </xdr:nvSpPr>
        <xdr:spPr>
          <a:xfrm flipH="1">
            <a:off x="102104" y="1176037"/>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suffer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36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36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19" name="N">
            <a:extLst>
              <a:ext uri="{FF2B5EF4-FFF2-40B4-BE49-F238E27FC236}">
                <a16:creationId xmlns:a16="http://schemas.microsoft.com/office/drawing/2014/main" id="{337F8EF8-AFBD-A3C5-917B-1C73B3E642E4}"/>
              </a:ext>
            </a:extLst>
          </xdr:cNvPr>
          <xdr:cNvSpPr txBox="1"/>
        </xdr:nvSpPr>
        <xdr:spPr>
          <a:xfrm>
            <a:off x="1048580" y="181602"/>
            <a:ext cx="11098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suffer</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20" name="E">
            <a:extLst>
              <a:ext uri="{FF2B5EF4-FFF2-40B4-BE49-F238E27FC236}">
                <a16:creationId xmlns:a16="http://schemas.microsoft.com/office/drawing/2014/main" id="{4E02D958-4F07-7F39-D780-07841C7C6653}"/>
              </a:ext>
            </a:extLst>
          </xdr:cNvPr>
          <xdr:cNvSpPr txBox="1"/>
        </xdr:nvSpPr>
        <xdr:spPr>
          <a:xfrm flipH="1">
            <a:off x="1865945" y="1153177"/>
            <a:ext cx="1326527"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spc="-7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1336</xdr:row>
      <xdr:rowOff>2540</xdr:rowOff>
    </xdr:from>
    <xdr:to>
      <xdr:col>7</xdr:col>
      <xdr:colOff>237834</xdr:colOff>
      <xdr:row>1354</xdr:row>
      <xdr:rowOff>60960</xdr:rowOff>
    </xdr:to>
    <xdr:grpSp>
      <xdr:nvGrpSpPr>
        <xdr:cNvPr id="723" name="Group 722">
          <a:extLst>
            <a:ext uri="{FF2B5EF4-FFF2-40B4-BE49-F238E27FC236}">
              <a16:creationId xmlns:a16="http://schemas.microsoft.com/office/drawing/2014/main" id="{317CBB1E-AE28-4952-86D1-A41731C5707A}"/>
            </a:ext>
          </a:extLst>
        </xdr:cNvPr>
        <xdr:cNvGrpSpPr>
          <a:grpSpLocks noChangeAspect="1"/>
        </xdr:cNvGrpSpPr>
      </xdr:nvGrpSpPr>
      <xdr:grpSpPr>
        <a:xfrm>
          <a:off x="114300" y="259279390"/>
          <a:ext cx="3323934" cy="3030220"/>
          <a:chOff x="-10801" y="0"/>
          <a:chExt cx="3211201" cy="3200400"/>
        </a:xfrm>
      </xdr:grpSpPr>
      <xdr:grpSp>
        <xdr:nvGrpSpPr>
          <xdr:cNvPr id="724" name="Group 723">
            <a:extLst>
              <a:ext uri="{FF2B5EF4-FFF2-40B4-BE49-F238E27FC236}">
                <a16:creationId xmlns:a16="http://schemas.microsoft.com/office/drawing/2014/main" id="{041625DD-0CCC-864E-4A61-AE4041E37FBA}"/>
              </a:ext>
            </a:extLst>
          </xdr:cNvPr>
          <xdr:cNvGrpSpPr/>
        </xdr:nvGrpSpPr>
        <xdr:grpSpPr>
          <a:xfrm>
            <a:off x="0" y="0"/>
            <a:ext cx="3200400" cy="3200400"/>
            <a:chOff x="0" y="0"/>
            <a:chExt cx="2651760" cy="2651760"/>
          </a:xfrm>
        </xdr:grpSpPr>
        <xdr:sp macro="" textlink="">
          <xdr:nvSpPr>
            <xdr:cNvPr id="737" name="Circle: Hollow 736">
              <a:extLst>
                <a:ext uri="{FF2B5EF4-FFF2-40B4-BE49-F238E27FC236}">
                  <a16:creationId xmlns:a16="http://schemas.microsoft.com/office/drawing/2014/main" id="{96B1FDD3-F17D-3C1A-FC0D-18013E0CFFE1}"/>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38" name="Flowchart: Summing Junction 737">
              <a:extLst>
                <a:ext uri="{FF2B5EF4-FFF2-40B4-BE49-F238E27FC236}">
                  <a16:creationId xmlns:a16="http://schemas.microsoft.com/office/drawing/2014/main" id="{8926C993-39ED-772C-F7A5-14B3764DF4AF}"/>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25" name="1">
            <a:extLst>
              <a:ext uri="{FF2B5EF4-FFF2-40B4-BE49-F238E27FC236}">
                <a16:creationId xmlns:a16="http://schemas.microsoft.com/office/drawing/2014/main" id="{8266DF25-2B7B-9232-E7A7-E34B3324D7AC}"/>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26" name="2">
            <a:extLst>
              <a:ext uri="{FF2B5EF4-FFF2-40B4-BE49-F238E27FC236}">
                <a16:creationId xmlns:a16="http://schemas.microsoft.com/office/drawing/2014/main" id="{CCCCBF41-606C-25FD-454C-5D64C6646069}"/>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27" name="3">
            <a:extLst>
              <a:ext uri="{FF2B5EF4-FFF2-40B4-BE49-F238E27FC236}">
                <a16:creationId xmlns:a16="http://schemas.microsoft.com/office/drawing/2014/main" id="{7681D2A2-7F80-1DA2-7FA2-4FC49C03C448}"/>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28" name="4">
            <a:extLst>
              <a:ext uri="{FF2B5EF4-FFF2-40B4-BE49-F238E27FC236}">
                <a16:creationId xmlns:a16="http://schemas.microsoft.com/office/drawing/2014/main" id="{139E2A9B-FCCE-DD9D-F618-265BD1B66C37}"/>
              </a:ext>
            </a:extLst>
          </xdr:cNvPr>
          <xdr:cNvSpPr txBox="1"/>
        </xdr:nvSpPr>
        <xdr:spPr>
          <a:xfrm flipH="1">
            <a:off x="1057330" y="14681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29" name="Right Arrow 12">
            <a:extLst>
              <a:ext uri="{FF2B5EF4-FFF2-40B4-BE49-F238E27FC236}">
                <a16:creationId xmlns:a16="http://schemas.microsoft.com/office/drawing/2014/main" id="{55EDA66A-390C-8736-9140-D09828F026C8}"/>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0" name="Right Arrow 13">
            <a:extLst>
              <a:ext uri="{FF2B5EF4-FFF2-40B4-BE49-F238E27FC236}">
                <a16:creationId xmlns:a16="http://schemas.microsoft.com/office/drawing/2014/main" id="{EA1DB3A5-5F50-F15E-1C40-BCA4E68ABCD8}"/>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1" name="Right Arrow 14">
            <a:extLst>
              <a:ext uri="{FF2B5EF4-FFF2-40B4-BE49-F238E27FC236}">
                <a16:creationId xmlns:a16="http://schemas.microsoft.com/office/drawing/2014/main" id="{F6F122D0-28B8-52E6-9406-98158EC7BFD1}"/>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2" name="Right Arrow 15">
            <a:extLst>
              <a:ext uri="{FF2B5EF4-FFF2-40B4-BE49-F238E27FC236}">
                <a16:creationId xmlns:a16="http://schemas.microsoft.com/office/drawing/2014/main" id="{ACBC1EBB-BD70-D422-1BB5-706BDECF3385}"/>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3" name="S">
            <a:extLst>
              <a:ext uri="{FF2B5EF4-FFF2-40B4-BE49-F238E27FC236}">
                <a16:creationId xmlns:a16="http://schemas.microsoft.com/office/drawing/2014/main" id="{9FEF0221-D3A7-13AD-5419-97684EF4AA32}"/>
              </a:ext>
            </a:extLst>
          </xdr:cNvPr>
          <xdr:cNvSpPr txBox="1"/>
        </xdr:nvSpPr>
        <xdr:spPr>
          <a:xfrm>
            <a:off x="1139330" y="2009705"/>
            <a:ext cx="927751" cy="1015435"/>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34" name="W">
            <a:extLst>
              <a:ext uri="{FF2B5EF4-FFF2-40B4-BE49-F238E27FC236}">
                <a16:creationId xmlns:a16="http://schemas.microsoft.com/office/drawing/2014/main" id="{39EE31E5-B7F6-5815-EE32-ACD02BF14D49}"/>
              </a:ext>
            </a:extLst>
          </xdr:cNvPr>
          <xdr:cNvSpPr txBox="1"/>
        </xdr:nvSpPr>
        <xdr:spPr>
          <a:xfrm flipH="1">
            <a:off x="-10801" y="1046110"/>
            <a:ext cx="1268582"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engage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alienate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5" name="N">
            <a:extLst>
              <a:ext uri="{FF2B5EF4-FFF2-40B4-BE49-F238E27FC236}">
                <a16:creationId xmlns:a16="http://schemas.microsoft.com/office/drawing/2014/main" id="{55C8FBFF-CDE0-A7DF-FC22-FF325CBFCE9C}"/>
              </a:ext>
            </a:extLst>
          </xdr:cNvPr>
          <xdr:cNvSpPr txBox="1"/>
        </xdr:nvSpPr>
        <xdr:spPr>
          <a:xfrm>
            <a:off x="1066959" y="184362"/>
            <a:ext cx="1112617"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alienate,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aware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36" name="E">
            <a:extLst>
              <a:ext uri="{FF2B5EF4-FFF2-40B4-BE49-F238E27FC236}">
                <a16:creationId xmlns:a16="http://schemas.microsoft.com/office/drawing/2014/main" id="{FE554D17-B993-DC05-973E-9DDEA6E53723}"/>
              </a:ext>
            </a:extLst>
          </xdr:cNvPr>
          <xdr:cNvSpPr txBox="1"/>
        </xdr:nvSpPr>
        <xdr:spPr>
          <a:xfrm flipH="1">
            <a:off x="2096265" y="1073028"/>
            <a:ext cx="934608"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aware,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1357</xdr:row>
      <xdr:rowOff>7620</xdr:rowOff>
    </xdr:from>
    <xdr:to>
      <xdr:col>7</xdr:col>
      <xdr:colOff>227038</xdr:colOff>
      <xdr:row>1375</xdr:row>
      <xdr:rowOff>53340</xdr:rowOff>
    </xdr:to>
    <xdr:grpSp>
      <xdr:nvGrpSpPr>
        <xdr:cNvPr id="739" name="Group 738">
          <a:extLst>
            <a:ext uri="{FF2B5EF4-FFF2-40B4-BE49-F238E27FC236}">
              <a16:creationId xmlns:a16="http://schemas.microsoft.com/office/drawing/2014/main" id="{2545A9CF-62DF-47A2-86EB-BBDD3468DAC0}"/>
            </a:ext>
          </a:extLst>
        </xdr:cNvPr>
        <xdr:cNvGrpSpPr>
          <a:grpSpLocks noChangeAspect="1"/>
        </xdr:cNvGrpSpPr>
      </xdr:nvGrpSpPr>
      <xdr:grpSpPr>
        <a:xfrm>
          <a:off x="114300" y="262751570"/>
          <a:ext cx="3313138" cy="3042920"/>
          <a:chOff x="0" y="0"/>
          <a:chExt cx="3200400" cy="3200400"/>
        </a:xfrm>
      </xdr:grpSpPr>
      <xdr:grpSp>
        <xdr:nvGrpSpPr>
          <xdr:cNvPr id="740" name="Group 739">
            <a:extLst>
              <a:ext uri="{FF2B5EF4-FFF2-40B4-BE49-F238E27FC236}">
                <a16:creationId xmlns:a16="http://schemas.microsoft.com/office/drawing/2014/main" id="{49D605F7-E1CE-DE48-F42D-CA8D52E55758}"/>
              </a:ext>
            </a:extLst>
          </xdr:cNvPr>
          <xdr:cNvGrpSpPr/>
        </xdr:nvGrpSpPr>
        <xdr:grpSpPr>
          <a:xfrm>
            <a:off x="0" y="0"/>
            <a:ext cx="3200400" cy="3200400"/>
            <a:chOff x="0" y="0"/>
            <a:chExt cx="2651760" cy="2651760"/>
          </a:xfrm>
        </xdr:grpSpPr>
        <xdr:sp macro="" textlink="">
          <xdr:nvSpPr>
            <xdr:cNvPr id="753" name="Circle: Hollow 752">
              <a:extLst>
                <a:ext uri="{FF2B5EF4-FFF2-40B4-BE49-F238E27FC236}">
                  <a16:creationId xmlns:a16="http://schemas.microsoft.com/office/drawing/2014/main" id="{1A9FE38F-2221-63F8-F431-E4C4575B435A}"/>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54" name="Flowchart: Summing Junction 753">
              <a:extLst>
                <a:ext uri="{FF2B5EF4-FFF2-40B4-BE49-F238E27FC236}">
                  <a16:creationId xmlns:a16="http://schemas.microsoft.com/office/drawing/2014/main" id="{3880830D-8613-F31F-9CA4-53731EFA97D7}"/>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41" name="1">
            <a:extLst>
              <a:ext uri="{FF2B5EF4-FFF2-40B4-BE49-F238E27FC236}">
                <a16:creationId xmlns:a16="http://schemas.microsoft.com/office/drawing/2014/main" id="{7DAF38C2-39AC-C1D2-D004-1B19F5FE5AC2}"/>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2" name="2">
            <a:extLst>
              <a:ext uri="{FF2B5EF4-FFF2-40B4-BE49-F238E27FC236}">
                <a16:creationId xmlns:a16="http://schemas.microsoft.com/office/drawing/2014/main" id="{2F77B55C-1D58-B959-2432-CBDDD69320D1}"/>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43" name="3">
            <a:extLst>
              <a:ext uri="{FF2B5EF4-FFF2-40B4-BE49-F238E27FC236}">
                <a16:creationId xmlns:a16="http://schemas.microsoft.com/office/drawing/2014/main" id="{9BFAD963-036A-E998-BA11-121FD27FF555}"/>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44" name="4">
            <a:extLst>
              <a:ext uri="{FF2B5EF4-FFF2-40B4-BE49-F238E27FC236}">
                <a16:creationId xmlns:a16="http://schemas.microsoft.com/office/drawing/2014/main" id="{92E10F97-5A01-66ED-84DA-C65BB2E236F5}"/>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45" name="Right Arrow 12">
            <a:extLst>
              <a:ext uri="{FF2B5EF4-FFF2-40B4-BE49-F238E27FC236}">
                <a16:creationId xmlns:a16="http://schemas.microsoft.com/office/drawing/2014/main" id="{07B54827-B5E1-3721-48AB-C0F7B888B6A7}"/>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6" name="Right Arrow 13">
            <a:extLst>
              <a:ext uri="{FF2B5EF4-FFF2-40B4-BE49-F238E27FC236}">
                <a16:creationId xmlns:a16="http://schemas.microsoft.com/office/drawing/2014/main" id="{87778928-23BF-850A-AED9-A0E04F989EA1}"/>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7" name="Right Arrow 14">
            <a:extLst>
              <a:ext uri="{FF2B5EF4-FFF2-40B4-BE49-F238E27FC236}">
                <a16:creationId xmlns:a16="http://schemas.microsoft.com/office/drawing/2014/main" id="{DBADD92A-4372-2FFC-D639-004ADC518697}"/>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8" name="Right Arrow 15">
            <a:extLst>
              <a:ext uri="{FF2B5EF4-FFF2-40B4-BE49-F238E27FC236}">
                <a16:creationId xmlns:a16="http://schemas.microsoft.com/office/drawing/2014/main" id="{39139C00-80C8-1973-CC0A-422D5BFAA176}"/>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9" name="S">
            <a:extLst>
              <a:ext uri="{FF2B5EF4-FFF2-40B4-BE49-F238E27FC236}">
                <a16:creationId xmlns:a16="http://schemas.microsoft.com/office/drawing/2014/main" id="{A9181E36-F3C0-CC00-124D-CC82EFD21630}"/>
              </a:ext>
            </a:extLst>
          </xdr:cNvPr>
          <xdr:cNvSpPr txBox="1"/>
        </xdr:nvSpPr>
        <xdr:spPr>
          <a:xfrm>
            <a:off x="1142083" y="1993766"/>
            <a:ext cx="925452"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50" name="W">
            <a:extLst>
              <a:ext uri="{FF2B5EF4-FFF2-40B4-BE49-F238E27FC236}">
                <a16:creationId xmlns:a16="http://schemas.microsoft.com/office/drawing/2014/main" id="{7E711054-B72D-4ECA-F7BF-FB123BAF6D4F}"/>
              </a:ext>
            </a:extLst>
          </xdr:cNvPr>
          <xdr:cNvSpPr txBox="1"/>
        </xdr:nvSpPr>
        <xdr:spPr>
          <a:xfrm flipH="1">
            <a:off x="51588" y="1101539"/>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alienate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51" name="N">
            <a:extLst>
              <a:ext uri="{FF2B5EF4-FFF2-40B4-BE49-F238E27FC236}">
                <a16:creationId xmlns:a16="http://schemas.microsoft.com/office/drawing/2014/main" id="{4682D1FA-56BD-8668-7A85-6DBDF064DA94}"/>
              </a:ext>
            </a:extLst>
          </xdr:cNvPr>
          <xdr:cNvSpPr txBox="1"/>
        </xdr:nvSpPr>
        <xdr:spPr>
          <a:xfrm>
            <a:off x="1048580" y="181602"/>
            <a:ext cx="11098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alienate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aware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52" name="E">
            <a:extLst>
              <a:ext uri="{FF2B5EF4-FFF2-40B4-BE49-F238E27FC236}">
                <a16:creationId xmlns:a16="http://schemas.microsoft.com/office/drawing/2014/main" id="{4D930D4C-0B8C-542B-4D1E-281C1511D17F}"/>
              </a:ext>
            </a:extLst>
          </xdr:cNvPr>
          <xdr:cNvSpPr txBox="1"/>
        </xdr:nvSpPr>
        <xdr:spPr>
          <a:xfrm flipH="1">
            <a:off x="2163288" y="1086408"/>
            <a:ext cx="892532"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aware, </a:t>
            </a:r>
          </a:p>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law</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1429</xdr:row>
      <xdr:rowOff>137160</xdr:rowOff>
    </xdr:from>
    <xdr:to>
      <xdr:col>7</xdr:col>
      <xdr:colOff>227038</xdr:colOff>
      <xdr:row>1448</xdr:row>
      <xdr:rowOff>30480</xdr:rowOff>
    </xdr:to>
    <xdr:grpSp>
      <xdr:nvGrpSpPr>
        <xdr:cNvPr id="755" name="Group 754">
          <a:extLst>
            <a:ext uri="{FF2B5EF4-FFF2-40B4-BE49-F238E27FC236}">
              <a16:creationId xmlns:a16="http://schemas.microsoft.com/office/drawing/2014/main" id="{CA91DE42-5020-4373-8BAB-E313D7758242}"/>
            </a:ext>
          </a:extLst>
        </xdr:cNvPr>
        <xdr:cNvGrpSpPr>
          <a:grpSpLocks noChangeAspect="1"/>
        </xdr:cNvGrpSpPr>
      </xdr:nvGrpSpPr>
      <xdr:grpSpPr>
        <a:xfrm>
          <a:off x="114300" y="275949410"/>
          <a:ext cx="3313138" cy="3081020"/>
          <a:chOff x="0" y="0"/>
          <a:chExt cx="3200400" cy="3200400"/>
        </a:xfrm>
      </xdr:grpSpPr>
      <xdr:grpSp>
        <xdr:nvGrpSpPr>
          <xdr:cNvPr id="756" name="Group 755">
            <a:extLst>
              <a:ext uri="{FF2B5EF4-FFF2-40B4-BE49-F238E27FC236}">
                <a16:creationId xmlns:a16="http://schemas.microsoft.com/office/drawing/2014/main" id="{0BE1067E-3DE1-A638-A26D-007D96EFBAFB}"/>
              </a:ext>
            </a:extLst>
          </xdr:cNvPr>
          <xdr:cNvGrpSpPr/>
        </xdr:nvGrpSpPr>
        <xdr:grpSpPr>
          <a:xfrm>
            <a:off x="0" y="0"/>
            <a:ext cx="3200400" cy="3200400"/>
            <a:chOff x="0" y="0"/>
            <a:chExt cx="2651760" cy="2651760"/>
          </a:xfrm>
        </xdr:grpSpPr>
        <xdr:sp macro="" textlink="">
          <xdr:nvSpPr>
            <xdr:cNvPr id="769" name="Circle: Hollow 768">
              <a:extLst>
                <a:ext uri="{FF2B5EF4-FFF2-40B4-BE49-F238E27FC236}">
                  <a16:creationId xmlns:a16="http://schemas.microsoft.com/office/drawing/2014/main" id="{C8DB2E02-23F1-8AFD-E75E-18AB87485192}"/>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70" name="Flowchart: Summing Junction 769">
              <a:extLst>
                <a:ext uri="{FF2B5EF4-FFF2-40B4-BE49-F238E27FC236}">
                  <a16:creationId xmlns:a16="http://schemas.microsoft.com/office/drawing/2014/main" id="{E236B78E-79A7-A14B-4BAB-D401F433F7EE}"/>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57" name="1">
            <a:extLst>
              <a:ext uri="{FF2B5EF4-FFF2-40B4-BE49-F238E27FC236}">
                <a16:creationId xmlns:a16="http://schemas.microsoft.com/office/drawing/2014/main" id="{64E3DDF3-ADED-AEF5-86F1-BB147D4B06A6}"/>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58" name="2">
            <a:extLst>
              <a:ext uri="{FF2B5EF4-FFF2-40B4-BE49-F238E27FC236}">
                <a16:creationId xmlns:a16="http://schemas.microsoft.com/office/drawing/2014/main" id="{FC25558C-BBB0-427C-CC61-9081D103F1AC}"/>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59" name="3">
            <a:extLst>
              <a:ext uri="{FF2B5EF4-FFF2-40B4-BE49-F238E27FC236}">
                <a16:creationId xmlns:a16="http://schemas.microsoft.com/office/drawing/2014/main" id="{088657F5-BD47-22DD-6C69-2F28822435DF}"/>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60" name="4">
            <a:extLst>
              <a:ext uri="{FF2B5EF4-FFF2-40B4-BE49-F238E27FC236}">
                <a16:creationId xmlns:a16="http://schemas.microsoft.com/office/drawing/2014/main" id="{68695092-BBFA-F6EE-05E9-8A0C5F43848D}"/>
              </a:ext>
            </a:extLst>
          </xdr:cNvPr>
          <xdr:cNvSpPr txBox="1"/>
        </xdr:nvSpPr>
        <xdr:spPr>
          <a:xfrm flipH="1">
            <a:off x="1057330" y="20015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61" name="Right Arrow 12">
            <a:extLst>
              <a:ext uri="{FF2B5EF4-FFF2-40B4-BE49-F238E27FC236}">
                <a16:creationId xmlns:a16="http://schemas.microsoft.com/office/drawing/2014/main" id="{83BA55AC-3BD1-4315-E71F-D62F31F1D276}"/>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2" name="Right Arrow 13">
            <a:extLst>
              <a:ext uri="{FF2B5EF4-FFF2-40B4-BE49-F238E27FC236}">
                <a16:creationId xmlns:a16="http://schemas.microsoft.com/office/drawing/2014/main" id="{19F41F90-C25C-9473-A1CF-20C03F1AE81B}"/>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3" name="Right Arrow 14">
            <a:extLst>
              <a:ext uri="{FF2B5EF4-FFF2-40B4-BE49-F238E27FC236}">
                <a16:creationId xmlns:a16="http://schemas.microsoft.com/office/drawing/2014/main" id="{1A6E24F1-7624-0ADC-E0E8-CAA4AF39403A}"/>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4" name="Right Arrow 15">
            <a:extLst>
              <a:ext uri="{FF2B5EF4-FFF2-40B4-BE49-F238E27FC236}">
                <a16:creationId xmlns:a16="http://schemas.microsoft.com/office/drawing/2014/main" id="{775E6C89-C3D9-600B-FB08-E57A550311B6}"/>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5" name="S">
            <a:extLst>
              <a:ext uri="{FF2B5EF4-FFF2-40B4-BE49-F238E27FC236}">
                <a16:creationId xmlns:a16="http://schemas.microsoft.com/office/drawing/2014/main" id="{CC77BE74-DE58-2FAB-1E08-42287C46C03A}"/>
              </a:ext>
            </a:extLst>
          </xdr:cNvPr>
          <xdr:cNvSpPr txBox="1"/>
        </xdr:nvSpPr>
        <xdr:spPr>
          <a:xfrm>
            <a:off x="843770" y="2061583"/>
            <a:ext cx="1491185" cy="107785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66" name="W">
            <a:extLst>
              <a:ext uri="{FF2B5EF4-FFF2-40B4-BE49-F238E27FC236}">
                <a16:creationId xmlns:a16="http://schemas.microsoft.com/office/drawing/2014/main" id="{0D7937A8-76A8-E2EE-D20D-99D8EDD407BD}"/>
              </a:ext>
            </a:extLst>
          </xdr:cNvPr>
          <xdr:cNvSpPr txBox="1"/>
        </xdr:nvSpPr>
        <xdr:spPr>
          <a:xfrm flipH="1">
            <a:off x="0" y="985764"/>
            <a:ext cx="1268582"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guarded</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defensive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7" name="N">
            <a:extLst>
              <a:ext uri="{FF2B5EF4-FFF2-40B4-BE49-F238E27FC236}">
                <a16:creationId xmlns:a16="http://schemas.microsoft.com/office/drawing/2014/main" id="{C63476B3-BBB5-1D3A-6D0A-BB0775C39909}"/>
              </a:ext>
            </a:extLst>
          </xdr:cNvPr>
          <xdr:cNvSpPr txBox="1"/>
        </xdr:nvSpPr>
        <xdr:spPr>
          <a:xfrm>
            <a:off x="862042" y="39953"/>
            <a:ext cx="1472164"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defensive,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exaggerate</a:t>
            </a:r>
            <a:endParaRPr lang="en-US" sz="1800" spc="-15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68" name="E">
            <a:extLst>
              <a:ext uri="{FF2B5EF4-FFF2-40B4-BE49-F238E27FC236}">
                <a16:creationId xmlns:a16="http://schemas.microsoft.com/office/drawing/2014/main" id="{FDFA3F91-49C6-B5A9-2E9B-F7DB020E5943}"/>
              </a:ext>
            </a:extLst>
          </xdr:cNvPr>
          <xdr:cNvSpPr txBox="1"/>
        </xdr:nvSpPr>
        <xdr:spPr>
          <a:xfrm flipH="1">
            <a:off x="1844564" y="1012372"/>
            <a:ext cx="1339351"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exaggerate,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99060</xdr:colOff>
      <xdr:row>1451</xdr:row>
      <xdr:rowOff>7620</xdr:rowOff>
    </xdr:from>
    <xdr:to>
      <xdr:col>7</xdr:col>
      <xdr:colOff>204178</xdr:colOff>
      <xdr:row>1469</xdr:row>
      <xdr:rowOff>53340</xdr:rowOff>
    </xdr:to>
    <xdr:grpSp>
      <xdr:nvGrpSpPr>
        <xdr:cNvPr id="771" name="Group 770">
          <a:extLst>
            <a:ext uri="{FF2B5EF4-FFF2-40B4-BE49-F238E27FC236}">
              <a16:creationId xmlns:a16="http://schemas.microsoft.com/office/drawing/2014/main" id="{9530C8D3-01CB-4E65-A20B-9D1BD4D79446}"/>
            </a:ext>
          </a:extLst>
        </xdr:cNvPr>
        <xdr:cNvGrpSpPr>
          <a:grpSpLocks noChangeAspect="1"/>
        </xdr:cNvGrpSpPr>
      </xdr:nvGrpSpPr>
      <xdr:grpSpPr>
        <a:xfrm>
          <a:off x="99060" y="279534620"/>
          <a:ext cx="3305518" cy="3030220"/>
          <a:chOff x="0" y="0"/>
          <a:chExt cx="3200400" cy="3200400"/>
        </a:xfrm>
      </xdr:grpSpPr>
      <xdr:grpSp>
        <xdr:nvGrpSpPr>
          <xdr:cNvPr id="772" name="Group 771">
            <a:extLst>
              <a:ext uri="{FF2B5EF4-FFF2-40B4-BE49-F238E27FC236}">
                <a16:creationId xmlns:a16="http://schemas.microsoft.com/office/drawing/2014/main" id="{69E33376-57D9-14A7-28A4-7CB15E2274BC}"/>
              </a:ext>
            </a:extLst>
          </xdr:cNvPr>
          <xdr:cNvGrpSpPr/>
        </xdr:nvGrpSpPr>
        <xdr:grpSpPr>
          <a:xfrm>
            <a:off x="0" y="0"/>
            <a:ext cx="3200400" cy="3200400"/>
            <a:chOff x="0" y="0"/>
            <a:chExt cx="2651760" cy="2651760"/>
          </a:xfrm>
        </xdr:grpSpPr>
        <xdr:sp macro="" textlink="">
          <xdr:nvSpPr>
            <xdr:cNvPr id="785" name="Circle: Hollow 784">
              <a:extLst>
                <a:ext uri="{FF2B5EF4-FFF2-40B4-BE49-F238E27FC236}">
                  <a16:creationId xmlns:a16="http://schemas.microsoft.com/office/drawing/2014/main" id="{EA15945C-78FE-04D2-1DE5-AFADF7F1DF70}"/>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786" name="Flowchart: Summing Junction 785">
              <a:extLst>
                <a:ext uri="{FF2B5EF4-FFF2-40B4-BE49-F238E27FC236}">
                  <a16:creationId xmlns:a16="http://schemas.microsoft.com/office/drawing/2014/main" id="{0D955797-33C8-D905-FAA3-B22F1ADCC218}"/>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73" name="1">
            <a:extLst>
              <a:ext uri="{FF2B5EF4-FFF2-40B4-BE49-F238E27FC236}">
                <a16:creationId xmlns:a16="http://schemas.microsoft.com/office/drawing/2014/main" id="{6776B397-8A13-2A6B-52EC-F5BDA98D1964}"/>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74" name="2">
            <a:extLst>
              <a:ext uri="{FF2B5EF4-FFF2-40B4-BE49-F238E27FC236}">
                <a16:creationId xmlns:a16="http://schemas.microsoft.com/office/drawing/2014/main" id="{B474D37C-A495-0C99-B43C-DBCC1A268638}"/>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75" name="3">
            <a:extLst>
              <a:ext uri="{FF2B5EF4-FFF2-40B4-BE49-F238E27FC236}">
                <a16:creationId xmlns:a16="http://schemas.microsoft.com/office/drawing/2014/main" id="{CB0035A5-5C95-ADA2-C83E-CCAB20139BA4}"/>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76" name="4">
            <a:extLst>
              <a:ext uri="{FF2B5EF4-FFF2-40B4-BE49-F238E27FC236}">
                <a16:creationId xmlns:a16="http://schemas.microsoft.com/office/drawing/2014/main" id="{700CB56A-9F05-1374-A1BB-3C2077448887}"/>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777" name="Right Arrow 12">
            <a:extLst>
              <a:ext uri="{FF2B5EF4-FFF2-40B4-BE49-F238E27FC236}">
                <a16:creationId xmlns:a16="http://schemas.microsoft.com/office/drawing/2014/main" id="{59A11E6B-0F0A-6689-2144-2FAF306AC3EB}"/>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78" name="Right Arrow 13">
            <a:extLst>
              <a:ext uri="{FF2B5EF4-FFF2-40B4-BE49-F238E27FC236}">
                <a16:creationId xmlns:a16="http://schemas.microsoft.com/office/drawing/2014/main" id="{3F0D62DB-B4D7-B255-4FA9-AF21D2311A8E}"/>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79" name="Right Arrow 14">
            <a:extLst>
              <a:ext uri="{FF2B5EF4-FFF2-40B4-BE49-F238E27FC236}">
                <a16:creationId xmlns:a16="http://schemas.microsoft.com/office/drawing/2014/main" id="{7E631E60-D698-A999-0A1C-4207D1E22C03}"/>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80" name="Right Arrow 15">
            <a:extLst>
              <a:ext uri="{FF2B5EF4-FFF2-40B4-BE49-F238E27FC236}">
                <a16:creationId xmlns:a16="http://schemas.microsoft.com/office/drawing/2014/main" id="{3DE28BE4-322F-B4E8-984B-2B4DA20D28EF}"/>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81" name="S">
            <a:extLst>
              <a:ext uri="{FF2B5EF4-FFF2-40B4-BE49-F238E27FC236}">
                <a16:creationId xmlns:a16="http://schemas.microsoft.com/office/drawing/2014/main" id="{67F7A251-4370-C059-1CE2-E6D965A7495B}"/>
              </a:ext>
            </a:extLst>
          </xdr:cNvPr>
          <xdr:cNvSpPr txBox="1"/>
        </xdr:nvSpPr>
        <xdr:spPr>
          <a:xfrm>
            <a:off x="899935" y="2053464"/>
            <a:ext cx="1407181"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82" name="W">
            <a:extLst>
              <a:ext uri="{FF2B5EF4-FFF2-40B4-BE49-F238E27FC236}">
                <a16:creationId xmlns:a16="http://schemas.microsoft.com/office/drawing/2014/main" id="{960A6BCE-A73E-F2E0-707B-FA9ED0685924}"/>
              </a:ext>
            </a:extLst>
          </xdr:cNvPr>
          <xdr:cNvSpPr txBox="1"/>
        </xdr:nvSpPr>
        <xdr:spPr>
          <a:xfrm flipH="1">
            <a:off x="75418" y="1038566"/>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defensive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83" name="N">
            <a:extLst>
              <a:ext uri="{FF2B5EF4-FFF2-40B4-BE49-F238E27FC236}">
                <a16:creationId xmlns:a16="http://schemas.microsoft.com/office/drawing/2014/main" id="{924A02CC-BF4D-406B-DE6B-2CE9649167EE}"/>
              </a:ext>
            </a:extLst>
          </xdr:cNvPr>
          <xdr:cNvSpPr txBox="1"/>
        </xdr:nvSpPr>
        <xdr:spPr>
          <a:xfrm>
            <a:off x="952504" y="23711"/>
            <a:ext cx="12953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defensive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exaggerate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784" name="E">
            <a:extLst>
              <a:ext uri="{FF2B5EF4-FFF2-40B4-BE49-F238E27FC236}">
                <a16:creationId xmlns:a16="http://schemas.microsoft.com/office/drawing/2014/main" id="{1887EC10-DBF2-EEC8-D138-449B9DFE3422}"/>
              </a:ext>
            </a:extLst>
          </xdr:cNvPr>
          <xdr:cNvSpPr txBox="1"/>
        </xdr:nvSpPr>
        <xdr:spPr>
          <a:xfrm flipH="1">
            <a:off x="1867894" y="1000314"/>
            <a:ext cx="1322632"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exaggerate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stereotype</a:t>
            </a:r>
            <a:endParaRPr lang="en-US" sz="1800" spc="-15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19654</xdr:colOff>
      <xdr:row>920</xdr:row>
      <xdr:rowOff>44027</xdr:rowOff>
    </xdr:from>
    <xdr:to>
      <xdr:col>13</xdr:col>
      <xdr:colOff>53340</xdr:colOff>
      <xdr:row>964</xdr:row>
      <xdr:rowOff>22860</xdr:rowOff>
    </xdr:to>
    <xdr:grpSp>
      <xdr:nvGrpSpPr>
        <xdr:cNvPr id="787" name="Group 786">
          <a:extLst>
            <a:ext uri="{FF2B5EF4-FFF2-40B4-BE49-F238E27FC236}">
              <a16:creationId xmlns:a16="http://schemas.microsoft.com/office/drawing/2014/main" id="{F3340A6D-BD54-40A5-A69D-90E2DC7FDA16}"/>
            </a:ext>
          </a:extLst>
        </xdr:cNvPr>
        <xdr:cNvGrpSpPr/>
      </xdr:nvGrpSpPr>
      <xdr:grpSpPr>
        <a:xfrm>
          <a:off x="19654" y="174903977"/>
          <a:ext cx="6320186" cy="7243233"/>
          <a:chOff x="42065" y="186909287"/>
          <a:chExt cx="6096796" cy="7690273"/>
        </a:xfrm>
      </xdr:grpSpPr>
      <xdr:sp macro="" textlink="">
        <xdr:nvSpPr>
          <xdr:cNvPr id="788" name="TextBox 787">
            <a:extLst>
              <a:ext uri="{FF2B5EF4-FFF2-40B4-BE49-F238E27FC236}">
                <a16:creationId xmlns:a16="http://schemas.microsoft.com/office/drawing/2014/main" id="{0E6C90E2-A85E-A7FB-5EC4-8A279BC434A0}"/>
              </a:ext>
            </a:extLst>
          </xdr:cNvPr>
          <xdr:cNvSpPr txBox="1"/>
        </xdr:nvSpPr>
        <xdr:spPr>
          <a:xfrm>
            <a:off x="144778" y="186909287"/>
            <a:ext cx="5943600" cy="8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91440" rtlCol="0" anchor="t"/>
          <a:lstStyle/>
          <a:p>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Political elites, such as mainstream media pundits and leading politicians, count on you to trust their generalizations. That keeps them alienated from your specifically painful needs. Kept in pain, you are coerced to oppose others you are to blame for that pain. </a:t>
            </a:r>
            <a:r>
              <a:rPr lang="en-US" sz="1200" spc="-1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Harmony Politics </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empowers you with a need-resolving pain-removing alternative. </a:t>
            </a:r>
          </a:p>
        </xdr:txBody>
      </xdr:sp>
      <xdr:sp macro="" textlink="">
        <xdr:nvSpPr>
          <xdr:cNvPr id="789" name="TextBox 788">
            <a:extLst>
              <a:ext uri="{FF2B5EF4-FFF2-40B4-BE49-F238E27FC236}">
                <a16:creationId xmlns:a16="http://schemas.microsoft.com/office/drawing/2014/main" id="{5D4EC41D-181B-5273-70DA-2268D992D89D}"/>
              </a:ext>
            </a:extLst>
          </xdr:cNvPr>
          <xdr:cNvSpPr txBox="1"/>
        </xdr:nvSpPr>
        <xdr:spPr>
          <a:xfrm>
            <a:off x="129540" y="191856360"/>
            <a:ext cx="2634994" cy="274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Arial Narrow" panose="020B0606020202030204" pitchFamily="34" charset="0"/>
                <a:ea typeface="+mn-ea"/>
                <a:cs typeface="+mn-cs"/>
              </a:rPr>
              <a:t>1</a:t>
            </a:r>
            <a:r>
              <a:rPr lang="en-US" sz="1200">
                <a:solidFill>
                  <a:schemeClr val="dk1"/>
                </a:solidFill>
                <a:effectLst/>
                <a:latin typeface="Arial Narrow" panose="020B0606020202030204" pitchFamily="34" charset="0"/>
                <a:ea typeface="+mn-ea"/>
                <a:cs typeface="+mn-cs"/>
              </a:rPr>
              <a:t>. The less you rely on political leaders to generalize for relief, the more your specific needs can fully resolve.</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2</a:t>
            </a:r>
            <a:r>
              <a:rPr lang="en-US" sz="1200">
                <a:solidFill>
                  <a:schemeClr val="dk1"/>
                </a:solidFill>
                <a:effectLst/>
                <a:latin typeface="Arial Narrow" panose="020B0606020202030204" pitchFamily="34" charset="0"/>
                <a:ea typeface="+mn-ea"/>
                <a:cs typeface="+mn-cs"/>
              </a:rPr>
              <a:t>. The more your specific needs can fully resolve, the less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effectLst/>
                <a:latin typeface="Arial Narrow" panose="020B0606020202030204" pitchFamily="34" charset="0"/>
                <a:ea typeface="+mn-ea"/>
                <a:cs typeface="+mn-cs"/>
              </a:rPr>
              <a:t>.</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3</a:t>
            </a:r>
            <a:r>
              <a:rPr lang="en-US" sz="1200">
                <a:solidFill>
                  <a:schemeClr val="dk1"/>
                </a:solidFill>
                <a:effectLst/>
                <a:latin typeface="Arial Narrow" panose="020B0606020202030204" pitchFamily="34" charset="0"/>
                <a:ea typeface="+mn-ea"/>
                <a:cs typeface="+mn-cs"/>
              </a:rPr>
              <a:t>. The less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effectLst/>
                <a:latin typeface="Arial Narrow" panose="020B0606020202030204" pitchFamily="34" charset="0"/>
                <a:ea typeface="+mn-ea"/>
                <a:cs typeface="+mn-cs"/>
              </a:rPr>
              <a:t>, the more you can fully focus on your specific needs.</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4</a:t>
            </a:r>
            <a:r>
              <a:rPr lang="en-US" sz="1200">
                <a:solidFill>
                  <a:schemeClr val="dk1"/>
                </a:solidFill>
                <a:effectLst/>
                <a:latin typeface="Arial Narrow" panose="020B0606020202030204" pitchFamily="34" charset="0"/>
                <a:ea typeface="+mn-ea"/>
                <a:cs typeface="+mn-cs"/>
              </a:rPr>
              <a:t>. The more you can fully focus on your specific needs, the less you rely on leaders to generalize for relief.</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5</a:t>
            </a:r>
            <a:r>
              <a:rPr lang="en-US" sz="1200" b="0">
                <a:solidFill>
                  <a:schemeClr val="dk1"/>
                </a:solidFill>
                <a:effectLst/>
                <a:latin typeface="Arial Narrow" panose="020B0606020202030204" pitchFamily="34" charset="0"/>
                <a:ea typeface="+mn-ea"/>
                <a:cs typeface="+mn-cs"/>
              </a:rPr>
              <a:t>. The less you rely on leaders...</a:t>
            </a:r>
            <a:endParaRPr lang="en-US" sz="1200" b="1">
              <a:solidFill>
                <a:schemeClr val="dk1"/>
              </a:solidFill>
              <a:effectLst/>
              <a:latin typeface="Arial Narrow" panose="020B0606020202030204" pitchFamily="34" charset="0"/>
              <a:ea typeface="+mn-ea"/>
              <a:cs typeface="+mn-cs"/>
            </a:endParaRPr>
          </a:p>
        </xdr:txBody>
      </xdr:sp>
      <xdr:sp macro="" textlink="">
        <xdr:nvSpPr>
          <xdr:cNvPr id="790" name="TextBox 789">
            <a:extLst>
              <a:ext uri="{FF2B5EF4-FFF2-40B4-BE49-F238E27FC236}">
                <a16:creationId xmlns:a16="http://schemas.microsoft.com/office/drawing/2014/main" id="{1098985A-551D-BA58-4533-1EE3BDC79749}"/>
              </a:ext>
            </a:extLst>
          </xdr:cNvPr>
          <xdr:cNvSpPr txBox="1"/>
        </xdr:nvSpPr>
        <xdr:spPr>
          <a:xfrm>
            <a:off x="3467099" y="188480699"/>
            <a:ext cx="2671762" cy="2750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Narrow" panose="020B0606020202030204" pitchFamily="34" charset="0"/>
              </a:rPr>
              <a:t>1</a:t>
            </a:r>
            <a:r>
              <a:rPr lang="en-US" sz="1200">
                <a:latin typeface="Arial Narrow" panose="020B0606020202030204" pitchFamily="34" charset="0"/>
              </a:rPr>
              <a:t>. The more</a:t>
            </a:r>
            <a:r>
              <a:rPr lang="en-US" sz="1200" baseline="0">
                <a:latin typeface="Arial Narrow" panose="020B0606020202030204" pitchFamily="34" charset="0"/>
              </a:rPr>
              <a:t> </a:t>
            </a:r>
            <a:r>
              <a:rPr lang="en-US" sz="1200">
                <a:solidFill>
                  <a:schemeClr val="dk1"/>
                </a:solidFill>
                <a:latin typeface="Arial Narrow" panose="020B0606020202030204" pitchFamily="34" charset="0"/>
                <a:ea typeface="+mn-ea"/>
                <a:cs typeface="+mn-cs"/>
              </a:rPr>
              <a:t>you rely on political leaders to generalize for relief, the less your specific needs can fully resolve.</a:t>
            </a:r>
          </a:p>
          <a:p>
            <a:endParaRPr lang="en-US" sz="1200">
              <a:solidFill>
                <a:schemeClr val="dk1"/>
              </a:solidFill>
              <a:latin typeface="Arial Narrow" panose="020B0606020202030204" pitchFamily="34" charset="0"/>
              <a:ea typeface="+mn-ea"/>
              <a:cs typeface="+mn-cs"/>
            </a:endParaRPr>
          </a:p>
          <a:p>
            <a:r>
              <a:rPr lang="en-US" sz="1200" b="1" baseline="0">
                <a:latin typeface="Arial Narrow" panose="020B0606020202030204" pitchFamily="34" charset="0"/>
              </a:rPr>
              <a:t>2</a:t>
            </a:r>
            <a:r>
              <a:rPr lang="en-US" sz="1200" baseline="0">
                <a:latin typeface="Arial Narrow" panose="020B0606020202030204" pitchFamily="34" charset="0"/>
              </a:rPr>
              <a:t>. The </a:t>
            </a:r>
            <a:r>
              <a:rPr lang="en-US" sz="1200">
                <a:solidFill>
                  <a:schemeClr val="dk1"/>
                </a:solidFill>
                <a:latin typeface="Arial Narrow" panose="020B0606020202030204" pitchFamily="34" charset="0"/>
                <a:ea typeface="+mn-ea"/>
                <a:cs typeface="+mn-cs"/>
              </a:rPr>
              <a:t>less your specific needs can fully resolve, the more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baseline="0">
                <a:latin typeface="Arial Narrow" panose="020B0606020202030204" pitchFamily="34" charset="0"/>
              </a:rPr>
              <a:t>.</a:t>
            </a:r>
          </a:p>
          <a:p>
            <a:endParaRPr lang="en-US" sz="1200" baseline="0">
              <a:latin typeface="Arial Narrow" panose="020B0606020202030204" pitchFamily="34" charset="0"/>
            </a:endParaRPr>
          </a:p>
          <a:p>
            <a:r>
              <a:rPr lang="en-US" sz="1200" b="1" baseline="0">
                <a:latin typeface="Arial Narrow" panose="020B0606020202030204" pitchFamily="34" charset="0"/>
              </a:rPr>
              <a:t>3</a:t>
            </a:r>
            <a:r>
              <a:rPr lang="en-US" sz="1200" baseline="0">
                <a:latin typeface="Arial Narrow" panose="020B0606020202030204" pitchFamily="34" charset="0"/>
              </a:rPr>
              <a:t>. </a:t>
            </a:r>
            <a:r>
              <a:rPr lang="en-US" sz="1200">
                <a:solidFill>
                  <a:schemeClr val="dk1"/>
                </a:solidFill>
                <a:latin typeface="Arial Narrow" panose="020B0606020202030204" pitchFamily="34" charset="0"/>
                <a:ea typeface="+mn-ea"/>
                <a:cs typeface="+mn-cs"/>
              </a:rPr>
              <a:t>The more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latin typeface="Arial Narrow" panose="020B0606020202030204" pitchFamily="34" charset="0"/>
                <a:ea typeface="+mn-ea"/>
                <a:cs typeface="+mn-cs"/>
              </a:rPr>
              <a:t>, the less you can fuly focus on your specific needs.</a:t>
            </a:r>
          </a:p>
          <a:p>
            <a:endParaRPr lang="en-US" sz="1200">
              <a:solidFill>
                <a:schemeClr val="dk1"/>
              </a:solidFill>
              <a:latin typeface="Arial Narrow" panose="020B0606020202030204" pitchFamily="34" charset="0"/>
              <a:ea typeface="+mn-ea"/>
              <a:cs typeface="+mn-cs"/>
            </a:endParaRPr>
          </a:p>
          <a:p>
            <a:r>
              <a:rPr lang="en-US" sz="1200" b="1" baseline="0">
                <a:latin typeface="Arial Narrow" panose="020B0606020202030204" pitchFamily="34" charset="0"/>
              </a:rPr>
              <a:t>4</a:t>
            </a:r>
            <a:r>
              <a:rPr lang="en-US" sz="1200" baseline="0">
                <a:latin typeface="Arial Narrow" panose="020B0606020202030204" pitchFamily="34" charset="0"/>
              </a:rPr>
              <a:t>. The </a:t>
            </a:r>
            <a:r>
              <a:rPr lang="en-US" sz="1200">
                <a:solidFill>
                  <a:schemeClr val="dk1"/>
                </a:solidFill>
                <a:latin typeface="Arial Narrow" panose="020B0606020202030204" pitchFamily="34" charset="0"/>
                <a:ea typeface="+mn-ea"/>
                <a:cs typeface="+mn-cs"/>
              </a:rPr>
              <a:t>less you can focus on your specific </a:t>
            </a:r>
            <a:r>
              <a:rPr lang="en-US" sz="1200" spc="-20">
                <a:solidFill>
                  <a:schemeClr val="dk1"/>
                </a:solidFill>
                <a:latin typeface="Arial Narrow" panose="020B0606020202030204" pitchFamily="34" charset="0"/>
                <a:ea typeface="+mn-ea"/>
                <a:cs typeface="+mn-cs"/>
              </a:rPr>
              <a:t>needs, the more you rely on</a:t>
            </a:r>
            <a:r>
              <a:rPr lang="en-US" sz="1200" spc="-20" baseline="0">
                <a:solidFill>
                  <a:schemeClr val="dk1"/>
                </a:solidFill>
                <a:latin typeface="Arial Narrow" panose="020B0606020202030204" pitchFamily="34" charset="0"/>
                <a:ea typeface="+mn-ea"/>
                <a:cs typeface="+mn-cs"/>
              </a:rPr>
              <a:t> leaders for relief</a:t>
            </a:r>
            <a:r>
              <a:rPr lang="en-US" sz="1200">
                <a:solidFill>
                  <a:schemeClr val="dk1"/>
                </a:solidFill>
                <a:latin typeface="Arial Narrow" panose="020B0606020202030204" pitchFamily="34" charset="0"/>
                <a:ea typeface="+mn-ea"/>
                <a:cs typeface="+mn-cs"/>
              </a:rPr>
              <a:t>.</a:t>
            </a:r>
          </a:p>
          <a:p>
            <a:endParaRPr lang="en-US" sz="1200">
              <a:solidFill>
                <a:schemeClr val="dk1"/>
              </a:solidFill>
              <a:latin typeface="Arial Narrow" panose="020B0606020202030204" pitchFamily="34" charset="0"/>
              <a:ea typeface="+mn-ea"/>
              <a:cs typeface="+mn-cs"/>
            </a:endParaRPr>
          </a:p>
          <a:p>
            <a:r>
              <a:rPr lang="en-US" sz="1200" b="1">
                <a:solidFill>
                  <a:schemeClr val="dk1"/>
                </a:solidFill>
                <a:latin typeface="Arial Narrow" panose="020B0606020202030204" pitchFamily="34" charset="0"/>
                <a:ea typeface="+mn-ea"/>
                <a:cs typeface="+mn-cs"/>
              </a:rPr>
              <a:t>5</a:t>
            </a:r>
            <a:r>
              <a:rPr lang="en-US" sz="1200" b="0">
                <a:solidFill>
                  <a:schemeClr val="dk1"/>
                </a:solidFill>
                <a:latin typeface="Arial Narrow" panose="020B0606020202030204" pitchFamily="34" charset="0"/>
                <a:ea typeface="+mn-ea"/>
                <a:cs typeface="+mn-cs"/>
              </a:rPr>
              <a:t>. The more you rely on leaders...</a:t>
            </a:r>
            <a:endParaRPr lang="en-US" sz="1200" b="1">
              <a:solidFill>
                <a:schemeClr val="dk1"/>
              </a:solidFill>
              <a:latin typeface="Arial Narrow" panose="020B0606020202030204" pitchFamily="34" charset="0"/>
              <a:ea typeface="+mn-ea"/>
              <a:cs typeface="+mn-cs"/>
            </a:endParaRPr>
          </a:p>
        </xdr:txBody>
      </xdr:sp>
      <xdr:grpSp>
        <xdr:nvGrpSpPr>
          <xdr:cNvPr id="791" name="Group 790">
            <a:extLst>
              <a:ext uri="{FF2B5EF4-FFF2-40B4-BE49-F238E27FC236}">
                <a16:creationId xmlns:a16="http://schemas.microsoft.com/office/drawing/2014/main" id="{6AE84605-4A12-6744-DA18-AAF5C01FBA24}"/>
              </a:ext>
            </a:extLst>
          </xdr:cNvPr>
          <xdr:cNvGrpSpPr/>
        </xdr:nvGrpSpPr>
        <xdr:grpSpPr>
          <a:xfrm>
            <a:off x="190500" y="187947300"/>
            <a:ext cx="3198838" cy="3200400"/>
            <a:chOff x="0" y="0"/>
            <a:chExt cx="3200400" cy="3200400"/>
          </a:xfrm>
        </xdr:grpSpPr>
        <xdr:grpSp>
          <xdr:nvGrpSpPr>
            <xdr:cNvPr id="810" name="Group 809">
              <a:extLst>
                <a:ext uri="{FF2B5EF4-FFF2-40B4-BE49-F238E27FC236}">
                  <a16:creationId xmlns:a16="http://schemas.microsoft.com/office/drawing/2014/main" id="{8D0CBBDB-D10C-2FB6-D145-D825D6B40A84}"/>
                </a:ext>
              </a:extLst>
            </xdr:cNvPr>
            <xdr:cNvGrpSpPr/>
          </xdr:nvGrpSpPr>
          <xdr:grpSpPr>
            <a:xfrm>
              <a:off x="0" y="0"/>
              <a:ext cx="3200400" cy="3200400"/>
              <a:chOff x="0" y="0"/>
              <a:chExt cx="2651760" cy="2651760"/>
            </a:xfrm>
          </xdr:grpSpPr>
          <xdr:sp macro="" textlink="">
            <xdr:nvSpPr>
              <xdr:cNvPr id="823" name="Circle: Hollow 822">
                <a:extLst>
                  <a:ext uri="{FF2B5EF4-FFF2-40B4-BE49-F238E27FC236}">
                    <a16:creationId xmlns:a16="http://schemas.microsoft.com/office/drawing/2014/main" id="{3E4E0F31-72F6-9312-29B5-D732E69AD04F}"/>
                  </a:ext>
                </a:extLst>
              </xdr:cNvPr>
              <xdr:cNvSpPr/>
            </xdr:nvSpPr>
            <xdr:spPr>
              <a:xfrm>
                <a:off x="0" y="0"/>
                <a:ext cx="2651760" cy="2651760"/>
              </a:xfrm>
              <a:prstGeom prst="donut">
                <a:avLst>
                  <a:gd name="adj" fmla="val 1435"/>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824" name="Flowchart: Summing Junction 823">
                <a:extLst>
                  <a:ext uri="{FF2B5EF4-FFF2-40B4-BE49-F238E27FC236}">
                    <a16:creationId xmlns:a16="http://schemas.microsoft.com/office/drawing/2014/main" id="{C8375554-BA55-3B98-0214-34B5B04D946F}"/>
                  </a:ext>
                </a:extLst>
              </xdr:cNvPr>
              <xdr:cNvSpPr/>
            </xdr:nvSpPr>
            <xdr:spPr>
              <a:xfrm>
                <a:off x="24181" y="22860"/>
                <a:ext cx="2606040" cy="2606040"/>
              </a:xfrm>
              <a:prstGeom prst="flowChartSummingJunction">
                <a:avLst/>
              </a:prstGeom>
              <a:solidFill>
                <a:schemeClr val="bg1"/>
              </a:solidFill>
              <a:ln w="9525"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811" name="Right Arrow 12">
              <a:extLst>
                <a:ext uri="{FF2B5EF4-FFF2-40B4-BE49-F238E27FC236}">
                  <a16:creationId xmlns:a16="http://schemas.microsoft.com/office/drawing/2014/main" id="{DDD5202B-34FB-8428-C852-BD3D89EDA59F}"/>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2" name="Right Arrow 13">
              <a:extLst>
                <a:ext uri="{FF2B5EF4-FFF2-40B4-BE49-F238E27FC236}">
                  <a16:creationId xmlns:a16="http://schemas.microsoft.com/office/drawing/2014/main" id="{53991385-57AA-0E61-92D1-5730B2B1076E}"/>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3" name="Right Arrow 14">
              <a:extLst>
                <a:ext uri="{FF2B5EF4-FFF2-40B4-BE49-F238E27FC236}">
                  <a16:creationId xmlns:a16="http://schemas.microsoft.com/office/drawing/2014/main" id="{1FC1849D-BB0F-409E-CCFC-58C56A6212A6}"/>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4" name="Right Arrow 15">
              <a:extLst>
                <a:ext uri="{FF2B5EF4-FFF2-40B4-BE49-F238E27FC236}">
                  <a16:creationId xmlns:a16="http://schemas.microsoft.com/office/drawing/2014/main" id="{8A029774-EBAD-7461-CF6A-A55A9B029A34}"/>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5" name="Text Box 12">
              <a:extLst>
                <a:ext uri="{FF2B5EF4-FFF2-40B4-BE49-F238E27FC236}">
                  <a16:creationId xmlns:a16="http://schemas.microsoft.com/office/drawing/2014/main" id="{57090E20-B1BF-0922-AE34-CCA60FF8880A}"/>
                </a:ext>
              </a:extLst>
            </xdr:cNvPr>
            <xdr:cNvSpPr txBox="1"/>
          </xdr:nvSpPr>
          <xdr:spPr>
            <a:xfrm>
              <a:off x="2438148" y="1044652"/>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1</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6" name="Text Box 13">
              <a:extLst>
                <a:ext uri="{FF2B5EF4-FFF2-40B4-BE49-F238E27FC236}">
                  <a16:creationId xmlns:a16="http://schemas.microsoft.com/office/drawing/2014/main" id="{67EDFD65-CE55-912E-B52C-1B45D8ABFA38}"/>
                </a:ext>
              </a:extLst>
            </xdr:cNvPr>
            <xdr:cNvSpPr txBox="1"/>
          </xdr:nvSpPr>
          <xdr:spPr>
            <a:xfrm>
              <a:off x="969838" y="2135062"/>
              <a:ext cx="1219699"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 your specific needs can fully resolve, the more you are kept in pain.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7" name="Text Box 14">
              <a:extLst>
                <a:ext uri="{FF2B5EF4-FFF2-40B4-BE49-F238E27FC236}">
                  <a16:creationId xmlns:a16="http://schemas.microsoft.com/office/drawing/2014/main" id="{D6215414-FDAF-F9EE-5B90-5DEEEDF929AE}"/>
                </a:ext>
              </a:extLst>
            </xdr:cNvPr>
            <xdr:cNvSpPr txBox="1"/>
          </xdr:nvSpPr>
          <xdr:spPr>
            <a:xfrm flipH="1">
              <a:off x="1467151" y="1998091"/>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2</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8" name="Text Box 15">
              <a:extLst>
                <a:ext uri="{FF2B5EF4-FFF2-40B4-BE49-F238E27FC236}">
                  <a16:creationId xmlns:a16="http://schemas.microsoft.com/office/drawing/2014/main" id="{B086A83E-7AB6-7147-9AC1-11A8B0408609}"/>
                </a:ext>
              </a:extLst>
            </xdr:cNvPr>
            <xdr:cNvSpPr txBox="1"/>
          </xdr:nvSpPr>
          <xdr:spPr>
            <a:xfrm flipH="1">
              <a:off x="172912" y="1116507"/>
              <a:ext cx="951572" cy="1082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more you are kept in pain, the less you can fully focus on your own.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19" name="Text Box 16">
              <a:extLst>
                <a:ext uri="{FF2B5EF4-FFF2-40B4-BE49-F238E27FC236}">
                  <a16:creationId xmlns:a16="http://schemas.microsoft.com/office/drawing/2014/main" id="{753B9732-185B-F1B3-7D18-ACC96B2C4C5A}"/>
                </a:ext>
              </a:extLst>
            </xdr:cNvPr>
            <xdr:cNvSpPr txBox="1"/>
          </xdr:nvSpPr>
          <xdr:spPr>
            <a:xfrm>
              <a:off x="502791" y="1005854"/>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3</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20" name="Text Box 17">
              <a:extLst>
                <a:ext uri="{FF2B5EF4-FFF2-40B4-BE49-F238E27FC236}">
                  <a16:creationId xmlns:a16="http://schemas.microsoft.com/office/drawing/2014/main" id="{7FC13D8B-C02A-C5D1-67E2-C450C52721C4}"/>
                </a:ext>
              </a:extLst>
            </xdr:cNvPr>
            <xdr:cNvSpPr txBox="1"/>
          </xdr:nvSpPr>
          <xdr:spPr>
            <a:xfrm>
              <a:off x="915396" y="304486"/>
              <a:ext cx="1391663" cy="9718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less you can fully focus on your own, the more you rely on leaders to generalize for relief.</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21" name="Text Box 18">
              <a:extLst>
                <a:ext uri="{FF2B5EF4-FFF2-40B4-BE49-F238E27FC236}">
                  <a16:creationId xmlns:a16="http://schemas.microsoft.com/office/drawing/2014/main" id="{3435279F-EFF1-9806-0DBD-E152E550D232}"/>
                </a:ext>
              </a:extLst>
            </xdr:cNvPr>
            <xdr:cNvSpPr txBox="1"/>
          </xdr:nvSpPr>
          <xdr:spPr>
            <a:xfrm flipH="1">
              <a:off x="1464292" y="106241"/>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4</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22" name="Text Box 19">
              <a:extLst>
                <a:ext uri="{FF2B5EF4-FFF2-40B4-BE49-F238E27FC236}">
                  <a16:creationId xmlns:a16="http://schemas.microsoft.com/office/drawing/2014/main" id="{C389A179-3129-162E-80C4-645459D5BDA8}"/>
                </a:ext>
              </a:extLst>
            </xdr:cNvPr>
            <xdr:cNvSpPr txBox="1"/>
          </xdr:nvSpPr>
          <xdr:spPr>
            <a:xfrm flipH="1">
              <a:off x="1947346" y="1197602"/>
              <a:ext cx="1213207" cy="978264"/>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more you rely on leaders to generalize for relief, the less your specific needs can fully resolve.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grpSp>
        <xdr:nvGrpSpPr>
          <xdr:cNvPr id="792" name="Group 791">
            <a:extLst>
              <a:ext uri="{FF2B5EF4-FFF2-40B4-BE49-F238E27FC236}">
                <a16:creationId xmlns:a16="http://schemas.microsoft.com/office/drawing/2014/main" id="{6A997516-B81F-F928-09CB-B1D0A9B37D80}"/>
              </a:ext>
            </a:extLst>
          </xdr:cNvPr>
          <xdr:cNvGrpSpPr/>
        </xdr:nvGrpSpPr>
        <xdr:grpSpPr>
          <a:xfrm>
            <a:off x="2842260" y="191277240"/>
            <a:ext cx="3214411" cy="3200400"/>
            <a:chOff x="0" y="0"/>
            <a:chExt cx="3215981" cy="3200400"/>
          </a:xfrm>
        </xdr:grpSpPr>
        <xdr:grpSp>
          <xdr:nvGrpSpPr>
            <xdr:cNvPr id="795" name="Group 794">
              <a:extLst>
                <a:ext uri="{FF2B5EF4-FFF2-40B4-BE49-F238E27FC236}">
                  <a16:creationId xmlns:a16="http://schemas.microsoft.com/office/drawing/2014/main" id="{9FDD13A2-D5BC-A0B3-D95B-B464046470C2}"/>
                </a:ext>
              </a:extLst>
            </xdr:cNvPr>
            <xdr:cNvGrpSpPr/>
          </xdr:nvGrpSpPr>
          <xdr:grpSpPr>
            <a:xfrm>
              <a:off x="0" y="0"/>
              <a:ext cx="3200400" cy="3200400"/>
              <a:chOff x="0" y="0"/>
              <a:chExt cx="2651760" cy="2651760"/>
            </a:xfrm>
          </xdr:grpSpPr>
          <xdr:sp macro="" textlink="">
            <xdr:nvSpPr>
              <xdr:cNvPr id="808" name="Circle: Hollow 807">
                <a:extLst>
                  <a:ext uri="{FF2B5EF4-FFF2-40B4-BE49-F238E27FC236}">
                    <a16:creationId xmlns:a16="http://schemas.microsoft.com/office/drawing/2014/main" id="{58F4958E-C4E1-6F1F-8C12-0CC862DD86DD}"/>
                  </a:ext>
                </a:extLst>
              </xdr:cNvPr>
              <xdr:cNvSpPr/>
            </xdr:nvSpPr>
            <xdr:spPr>
              <a:xfrm>
                <a:off x="0" y="0"/>
                <a:ext cx="2651760" cy="2651760"/>
              </a:xfrm>
              <a:prstGeom prst="donut">
                <a:avLst>
                  <a:gd name="adj" fmla="val 1435"/>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809" name="Flowchart: Summing Junction 808">
                <a:extLst>
                  <a:ext uri="{FF2B5EF4-FFF2-40B4-BE49-F238E27FC236}">
                    <a16:creationId xmlns:a16="http://schemas.microsoft.com/office/drawing/2014/main" id="{B3AA7661-41A3-7567-A44F-E91012DA3587}"/>
                  </a:ext>
                </a:extLst>
              </xdr:cNvPr>
              <xdr:cNvSpPr/>
            </xdr:nvSpPr>
            <xdr:spPr>
              <a:xfrm>
                <a:off x="24181" y="22860"/>
                <a:ext cx="2606040" cy="2606040"/>
              </a:xfrm>
              <a:prstGeom prst="flowChartSummingJunction">
                <a:avLst/>
              </a:prstGeom>
              <a:solidFill>
                <a:schemeClr val="bg1"/>
              </a:solidFill>
              <a:ln w="9525"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796" name="Right Arrow 12">
              <a:extLst>
                <a:ext uri="{FF2B5EF4-FFF2-40B4-BE49-F238E27FC236}">
                  <a16:creationId xmlns:a16="http://schemas.microsoft.com/office/drawing/2014/main" id="{82865885-ECF2-313A-723F-03C0D23ADC26}"/>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97" name="Right Arrow 13">
              <a:extLst>
                <a:ext uri="{FF2B5EF4-FFF2-40B4-BE49-F238E27FC236}">
                  <a16:creationId xmlns:a16="http://schemas.microsoft.com/office/drawing/2014/main" id="{56A6518E-3D16-060B-9BFD-AEDA5366AAA2}"/>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98" name="Right Arrow 14">
              <a:extLst>
                <a:ext uri="{FF2B5EF4-FFF2-40B4-BE49-F238E27FC236}">
                  <a16:creationId xmlns:a16="http://schemas.microsoft.com/office/drawing/2014/main" id="{16F4BE57-4DFD-3B5D-92B4-09694D1E1BEC}"/>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99" name="Right Arrow 15">
              <a:extLst>
                <a:ext uri="{FF2B5EF4-FFF2-40B4-BE49-F238E27FC236}">
                  <a16:creationId xmlns:a16="http://schemas.microsoft.com/office/drawing/2014/main" id="{796BAB26-1F1F-D69E-A2B3-DD95C9D9471E}"/>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0" name="Text Box 12">
              <a:extLst>
                <a:ext uri="{FF2B5EF4-FFF2-40B4-BE49-F238E27FC236}">
                  <a16:creationId xmlns:a16="http://schemas.microsoft.com/office/drawing/2014/main" id="{8A22952D-84EC-87F1-428B-0DA39E0B6852}"/>
                </a:ext>
              </a:extLst>
            </xdr:cNvPr>
            <xdr:cNvSpPr txBox="1"/>
          </xdr:nvSpPr>
          <xdr:spPr>
            <a:xfrm>
              <a:off x="2425854" y="941123"/>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1</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1" name="Text Box 13">
              <a:extLst>
                <a:ext uri="{FF2B5EF4-FFF2-40B4-BE49-F238E27FC236}">
                  <a16:creationId xmlns:a16="http://schemas.microsoft.com/office/drawing/2014/main" id="{A221D1A8-0CCD-3C85-66B2-D4475A74781E}"/>
                </a:ext>
              </a:extLst>
            </xdr:cNvPr>
            <xdr:cNvSpPr txBox="1"/>
          </xdr:nvSpPr>
          <xdr:spPr>
            <a:xfrm>
              <a:off x="1003921" y="2135062"/>
              <a:ext cx="1226563"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your specific needs can fully resolve, the less you are kept in pain.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2" name="Text Box 14">
              <a:extLst>
                <a:ext uri="{FF2B5EF4-FFF2-40B4-BE49-F238E27FC236}">
                  <a16:creationId xmlns:a16="http://schemas.microsoft.com/office/drawing/2014/main" id="{1E79C170-C2A9-574E-F507-D41D60DB1D4C}"/>
                </a:ext>
              </a:extLst>
            </xdr:cNvPr>
            <xdr:cNvSpPr txBox="1"/>
          </xdr:nvSpPr>
          <xdr:spPr>
            <a:xfrm flipH="1">
              <a:off x="1476392" y="1905585"/>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2</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3" name="Text Box 15">
              <a:extLst>
                <a:ext uri="{FF2B5EF4-FFF2-40B4-BE49-F238E27FC236}">
                  <a16:creationId xmlns:a16="http://schemas.microsoft.com/office/drawing/2014/main" id="{F62F0A9E-8A8D-22BF-0A89-1E29910F8F60}"/>
                </a:ext>
              </a:extLst>
            </xdr:cNvPr>
            <xdr:cNvSpPr txBox="1"/>
          </xdr:nvSpPr>
          <xdr:spPr>
            <a:xfrm flipH="1">
              <a:off x="47866" y="1228436"/>
              <a:ext cx="1268891"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 you are kept in pain, the more you can fully focus on your own.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4" name="Text Box 16">
              <a:extLst>
                <a:ext uri="{FF2B5EF4-FFF2-40B4-BE49-F238E27FC236}">
                  <a16:creationId xmlns:a16="http://schemas.microsoft.com/office/drawing/2014/main" id="{C9B5ACA7-E9D0-FD33-8DF3-6A4E3776C6E2}"/>
                </a:ext>
              </a:extLst>
            </xdr:cNvPr>
            <xdr:cNvSpPr txBox="1"/>
          </xdr:nvSpPr>
          <xdr:spPr>
            <a:xfrm>
              <a:off x="502791" y="996618"/>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3</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5" name="Text Box 17">
              <a:extLst>
                <a:ext uri="{FF2B5EF4-FFF2-40B4-BE49-F238E27FC236}">
                  <a16:creationId xmlns:a16="http://schemas.microsoft.com/office/drawing/2014/main" id="{1C590CF2-4CAE-4223-9675-E72FD1BBEE7A}"/>
                </a:ext>
              </a:extLst>
            </xdr:cNvPr>
            <xdr:cNvSpPr txBox="1"/>
          </xdr:nvSpPr>
          <xdr:spPr>
            <a:xfrm>
              <a:off x="919289" y="313838"/>
              <a:ext cx="1379518" cy="9718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you can fully focus on your own, the less you rely on leaders to generalize </a:t>
              </a:r>
            </a:p>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for relief.</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6" name="Text Box 18">
              <a:extLst>
                <a:ext uri="{FF2B5EF4-FFF2-40B4-BE49-F238E27FC236}">
                  <a16:creationId xmlns:a16="http://schemas.microsoft.com/office/drawing/2014/main" id="{A04CAC80-7F81-A3DE-3A4E-71E76422C1F5}"/>
                </a:ext>
              </a:extLst>
            </xdr:cNvPr>
            <xdr:cNvSpPr txBox="1"/>
          </xdr:nvSpPr>
          <xdr:spPr>
            <a:xfrm flipH="1">
              <a:off x="1464292" y="60061"/>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4</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07" name="Text Box 19">
              <a:extLst>
                <a:ext uri="{FF2B5EF4-FFF2-40B4-BE49-F238E27FC236}">
                  <a16:creationId xmlns:a16="http://schemas.microsoft.com/office/drawing/2014/main" id="{8383CB0E-BCC1-A023-4DC7-4B113D1CC6CA}"/>
                </a:ext>
              </a:extLst>
            </xdr:cNvPr>
            <xdr:cNvSpPr txBox="1"/>
          </xdr:nvSpPr>
          <xdr:spPr>
            <a:xfrm flipH="1">
              <a:off x="1788402" y="1152236"/>
              <a:ext cx="1427579" cy="900325"/>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1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less you </a:t>
              </a:r>
            </a:p>
            <a:p>
              <a:pPr marL="0" marR="0" algn="ctr">
                <a:lnSpc>
                  <a:spcPts val="1200"/>
                </a:lnSpc>
                <a:spcBef>
                  <a:spcPts val="0"/>
                </a:spcBef>
                <a:spcAft>
                  <a:spcPts val="0"/>
                </a:spcAft>
              </a:pPr>
              <a:r>
                <a:rPr lang="en-US" sz="1100" b="1" kern="1200" spc="-2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rely on leaders to generalize for relief</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the more your specific needs can fully resolve.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793" name="Rectangle 792">
            <a:extLst>
              <a:ext uri="{FF2B5EF4-FFF2-40B4-BE49-F238E27FC236}">
                <a16:creationId xmlns:a16="http://schemas.microsoft.com/office/drawing/2014/main" id="{D90DF82F-C431-C922-94B8-4D36C46C3DE1}"/>
              </a:ext>
            </a:extLst>
          </xdr:cNvPr>
          <xdr:cNvSpPr/>
        </xdr:nvSpPr>
        <xdr:spPr>
          <a:xfrm>
            <a:off x="42065" y="191246760"/>
            <a:ext cx="2693516" cy="5631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a:solidFill>
                    <a:schemeClr val="accent6">
                      <a:lumMod val="50000"/>
                    </a:schemeClr>
                  </a:solidFill>
                </a:ln>
                <a:solidFill>
                  <a:schemeClr val="accent6">
                    <a:lumMod val="50000"/>
                  </a:schemeClr>
                </a:solidFill>
                <a:latin typeface="Arial Narrow" panose="020B0606020202030204" pitchFamily="34" charset="0"/>
                <a:ea typeface="Times New Roman" panose="02020603050405020304" pitchFamily="18" charset="0"/>
                <a:cs typeface="Times New Roman" panose="02020603050405020304" pitchFamily="18" charset="0"/>
              </a:rPr>
              <a:t>EMPOWERMENT CYCLE </a:t>
            </a:r>
            <a:r>
              <a:rPr lang="en-US" sz="1600">
                <a:ln>
                  <a:solidFill>
                    <a:schemeClr val="accent6">
                      <a:lumMod val="50000"/>
                    </a:schemeClr>
                  </a:solidFill>
                </a:ln>
                <a:solidFill>
                  <a:schemeClr val="accent6">
                    <a:lumMod val="50000"/>
                  </a:schemeClr>
                </a:solidFill>
                <a:latin typeface="Arial Narrow" panose="020B0606020202030204" pitchFamily="34" charset="0"/>
                <a:ea typeface="Times New Roman" panose="02020603050405020304" pitchFamily="18" charset="0"/>
                <a:cs typeface="Times New Roman" panose="02020603050405020304" pitchFamily="18" charset="0"/>
              </a:rPr>
              <a:t>– Harmony Politics</a:t>
            </a:r>
            <a:endParaRPr lang="en-US" sz="1600">
              <a:ln>
                <a:solidFill>
                  <a:schemeClr val="accent6">
                    <a:lumMod val="50000"/>
                  </a:schemeClr>
                </a:solidFill>
              </a:ln>
              <a:solidFill>
                <a:schemeClr val="accent6">
                  <a:lumMod val="50000"/>
                </a:schemeClr>
              </a:solidFill>
              <a:latin typeface="Arial Narrow" panose="020B0606020202030204" pitchFamily="34" charset="0"/>
            </a:endParaRPr>
          </a:p>
        </xdr:txBody>
      </xdr:sp>
      <xdr:sp macro="" textlink="">
        <xdr:nvSpPr>
          <xdr:cNvPr id="794" name="Rectangle 793">
            <a:extLst>
              <a:ext uri="{FF2B5EF4-FFF2-40B4-BE49-F238E27FC236}">
                <a16:creationId xmlns:a16="http://schemas.microsoft.com/office/drawing/2014/main" id="{4F9B1AF8-B5F5-3FA5-FA50-56ADA84A40A3}"/>
              </a:ext>
            </a:extLst>
          </xdr:cNvPr>
          <xdr:cNvSpPr/>
        </xdr:nvSpPr>
        <xdr:spPr>
          <a:xfrm>
            <a:off x="3444241" y="187878720"/>
            <a:ext cx="2331720" cy="5631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a:solidFill>
                    <a:srgbClr val="4B1E64"/>
                  </a:solidFill>
                </a:ln>
                <a:solidFill>
                  <a:srgbClr val="4B1E64"/>
                </a:solidFill>
                <a:latin typeface="Arial Narrow" panose="020B0606020202030204" pitchFamily="34" charset="0"/>
                <a:ea typeface="Times New Roman" panose="02020603050405020304" pitchFamily="18" charset="0"/>
                <a:cs typeface="Times New Roman" panose="02020603050405020304" pitchFamily="18" charset="0"/>
              </a:rPr>
              <a:t>POWER ELITE CYCLE </a:t>
            </a:r>
            <a:r>
              <a:rPr lang="en-US" sz="1600">
                <a:ln>
                  <a:solidFill>
                    <a:srgbClr val="4B1E64"/>
                  </a:solidFill>
                </a:ln>
                <a:solidFill>
                  <a:srgbClr val="4B1E64"/>
                </a:solidFill>
                <a:latin typeface="Arial Narrow" panose="020B0606020202030204" pitchFamily="34" charset="0"/>
                <a:ea typeface="Times New Roman" panose="02020603050405020304" pitchFamily="18" charset="0"/>
                <a:cs typeface="Times New Roman" panose="02020603050405020304" pitchFamily="18" charset="0"/>
              </a:rPr>
              <a:t>– divisive politics</a:t>
            </a:r>
            <a:endParaRPr lang="en-US" sz="1600">
              <a:ln>
                <a:solidFill>
                  <a:srgbClr val="4B1E64"/>
                </a:solidFill>
              </a:ln>
              <a:solidFill>
                <a:srgbClr val="4B1E64"/>
              </a:solidFill>
              <a:latin typeface="Arial Narrow" panose="020B0606020202030204" pitchFamily="34" charset="0"/>
            </a:endParaRPr>
          </a:p>
        </xdr:txBody>
      </xdr:sp>
    </xdr:grpSp>
    <xdr:clientData/>
  </xdr:twoCellAnchor>
  <xdr:twoCellAnchor>
    <xdr:from>
      <xdr:col>0</xdr:col>
      <xdr:colOff>99060</xdr:colOff>
      <xdr:row>1191</xdr:row>
      <xdr:rowOff>33308</xdr:rowOff>
    </xdr:from>
    <xdr:to>
      <xdr:col>12</xdr:col>
      <xdr:colOff>419100</xdr:colOff>
      <xdr:row>1208</xdr:row>
      <xdr:rowOff>112954</xdr:rowOff>
    </xdr:to>
    <xdr:grpSp>
      <xdr:nvGrpSpPr>
        <xdr:cNvPr id="825" name="Polarizing to nonpolarizing politics">
          <a:extLst>
            <a:ext uri="{FF2B5EF4-FFF2-40B4-BE49-F238E27FC236}">
              <a16:creationId xmlns:a16="http://schemas.microsoft.com/office/drawing/2014/main" id="{BE959F48-6B57-4656-BC3C-95317EC30F29}"/>
            </a:ext>
          </a:extLst>
        </xdr:cNvPr>
        <xdr:cNvGrpSpPr>
          <a:grpSpLocks noChangeAspect="1"/>
        </xdr:cNvGrpSpPr>
      </xdr:nvGrpSpPr>
      <xdr:grpSpPr>
        <a:xfrm>
          <a:off x="99060" y="233319608"/>
          <a:ext cx="6092190" cy="2937146"/>
          <a:chOff x="6492256" y="68602908"/>
          <a:chExt cx="11781542" cy="5806966"/>
        </a:xfrm>
      </xdr:grpSpPr>
      <xdr:sp macro="" textlink="">
        <xdr:nvSpPr>
          <xdr:cNvPr id="826" name="Politics is... (enter)">
            <a:extLst>
              <a:ext uri="{FF2B5EF4-FFF2-40B4-BE49-F238E27FC236}">
                <a16:creationId xmlns:a16="http://schemas.microsoft.com/office/drawing/2014/main" id="{AB804FF4-C6E4-9745-19E1-D2EE3B18B827}"/>
              </a:ext>
            </a:extLst>
          </xdr:cNvPr>
          <xdr:cNvSpPr/>
        </xdr:nvSpPr>
        <xdr:spPr>
          <a:xfrm>
            <a:off x="6492256" y="68602908"/>
            <a:ext cx="10972802" cy="5806966"/>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0"/>
              </a:spcAft>
            </a:pPr>
            <a:r>
              <a:rPr lang="en-US" sz="28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Politics is </a:t>
            </a:r>
          </a:p>
          <a:p>
            <a:pPr marL="457200">
              <a:lnSpc>
                <a:spcPts val="4000"/>
              </a:lnSpc>
              <a:spcBef>
                <a:spcPts val="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the art of generalizing </a:t>
            </a:r>
          </a:p>
          <a:p>
            <a:pPr marL="457200">
              <a:lnSpc>
                <a:spcPts val="4000"/>
              </a:lnSpc>
              <a:spcBef>
                <a:spcPts val="1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how to agreeably address needs </a:t>
            </a:r>
          </a:p>
          <a:p>
            <a:pPr marL="457200">
              <a:lnSpc>
                <a:spcPts val="4000"/>
              </a:lnSpc>
              <a:spcBef>
                <a:spcPts val="1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in differing social situations.</a:t>
            </a:r>
            <a:endParaRPr lang="en-US" sz="2400" b="1" cap="none" spc="50">
              <a:ln w="9525" cmpd="sng">
                <a:solidFill>
                  <a:schemeClr val="bg1"/>
                </a:solidFill>
                <a:prstDash val="solid"/>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endParaRPr>
          </a:p>
        </xdr:txBody>
      </xdr:sp>
      <xdr:sp macro="" textlink="">
        <xdr:nvSpPr>
          <xdr:cNvPr id="827" name="Arrow: Left-Right 826">
            <a:extLst>
              <a:ext uri="{FF2B5EF4-FFF2-40B4-BE49-F238E27FC236}">
                <a16:creationId xmlns:a16="http://schemas.microsoft.com/office/drawing/2014/main" id="{EE89BEEE-7CF5-C4AF-F6CA-07F19F2515B1}"/>
              </a:ext>
            </a:extLst>
          </xdr:cNvPr>
          <xdr:cNvSpPr/>
        </xdr:nvSpPr>
        <xdr:spPr>
          <a:xfrm>
            <a:off x="6923127" y="70466105"/>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28" name="Arrow: Left-Right 827">
            <a:extLst>
              <a:ext uri="{FF2B5EF4-FFF2-40B4-BE49-F238E27FC236}">
                <a16:creationId xmlns:a16="http://schemas.microsoft.com/office/drawing/2014/main" id="{666784EE-ED01-50BD-D133-F8F2F758E359}"/>
              </a:ext>
            </a:extLst>
          </xdr:cNvPr>
          <xdr:cNvSpPr/>
        </xdr:nvSpPr>
        <xdr:spPr>
          <a:xfrm>
            <a:off x="6923127" y="71783282"/>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29" name="Arrow: Left-Right 828">
            <a:extLst>
              <a:ext uri="{FF2B5EF4-FFF2-40B4-BE49-F238E27FC236}">
                <a16:creationId xmlns:a16="http://schemas.microsoft.com/office/drawing/2014/main" id="{28BCC7AB-6CCE-DA80-3B25-C1DD780B0CED}"/>
              </a:ext>
            </a:extLst>
          </xdr:cNvPr>
          <xdr:cNvSpPr/>
        </xdr:nvSpPr>
        <xdr:spPr>
          <a:xfrm>
            <a:off x="6923127" y="73163745"/>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30" name="generalizing">
            <a:extLst>
              <a:ext uri="{FF2B5EF4-FFF2-40B4-BE49-F238E27FC236}">
                <a16:creationId xmlns:a16="http://schemas.microsoft.com/office/drawing/2014/main" id="{A71C73B2-A5B2-049A-9A1B-5C98AFBF493E}"/>
              </a:ext>
            </a:extLst>
          </xdr:cNvPr>
          <xdr:cNvSpPr/>
        </xdr:nvSpPr>
        <xdr:spPr>
          <a:xfrm>
            <a:off x="6504569" y="70350027"/>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generalizing beliefs</a:t>
            </a:r>
          </a:p>
        </xdr:txBody>
      </xdr:sp>
      <xdr:sp macro="" textlink="">
        <xdr:nvSpPr>
          <xdr:cNvPr id="831" name="specifics">
            <a:extLst>
              <a:ext uri="{FF2B5EF4-FFF2-40B4-BE49-F238E27FC236}">
                <a16:creationId xmlns:a16="http://schemas.microsoft.com/office/drawing/2014/main" id="{1B07065C-2734-0F8C-349D-D9FB5E2FB5DD}"/>
              </a:ext>
            </a:extLst>
          </xdr:cNvPr>
          <xdr:cNvSpPr/>
        </xdr:nvSpPr>
        <xdr:spPr>
          <a:xfrm>
            <a:off x="12786922" y="70350027"/>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know s</a:t>
            </a: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pecific needs</a:t>
            </a:r>
          </a:p>
        </xdr:txBody>
      </xdr:sp>
      <xdr:sp macro="" textlink="">
        <xdr:nvSpPr>
          <xdr:cNvPr id="832" name="avoiding">
            <a:extLst>
              <a:ext uri="{FF2B5EF4-FFF2-40B4-BE49-F238E27FC236}">
                <a16:creationId xmlns:a16="http://schemas.microsoft.com/office/drawing/2014/main" id="{E8DCDFD6-0490-E674-EFAC-F5A6C37CE095}"/>
              </a:ext>
            </a:extLst>
          </xdr:cNvPr>
          <xdr:cNvSpPr/>
        </xdr:nvSpPr>
        <xdr:spPr>
          <a:xfrm>
            <a:off x="6504567" y="71663418"/>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alienating norms</a:t>
            </a:r>
            <a:endParaRPr lang="en-US" sz="28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endParaRPr>
          </a:p>
        </xdr:txBody>
      </xdr:sp>
      <xdr:sp macro="" textlink="">
        <xdr:nvSpPr>
          <xdr:cNvPr id="833" name="engaging">
            <a:extLst>
              <a:ext uri="{FF2B5EF4-FFF2-40B4-BE49-F238E27FC236}">
                <a16:creationId xmlns:a16="http://schemas.microsoft.com/office/drawing/2014/main" id="{95AAB8CF-3517-9E27-9004-EED25D96F77E}"/>
              </a:ext>
            </a:extLst>
          </xdr:cNvPr>
          <xdr:cNvSpPr/>
        </xdr:nvSpPr>
        <xdr:spPr>
          <a:xfrm>
            <a:off x="12741198" y="71663418"/>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engaging impacts</a:t>
            </a:r>
            <a:endParaRPr lang="en-US" sz="28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endParaRPr>
          </a:p>
        </xdr:txBody>
      </xdr:sp>
      <xdr:sp macro="" textlink="">
        <xdr:nvSpPr>
          <xdr:cNvPr id="834" name="polarizing">
            <a:extLst>
              <a:ext uri="{FF2B5EF4-FFF2-40B4-BE49-F238E27FC236}">
                <a16:creationId xmlns:a16="http://schemas.microsoft.com/office/drawing/2014/main" id="{876C6112-A525-D221-59D5-58DADFAAD1B2}"/>
              </a:ext>
            </a:extLst>
          </xdr:cNvPr>
          <xdr:cNvSpPr/>
        </xdr:nvSpPr>
        <xdr:spPr>
          <a:xfrm>
            <a:off x="6504567" y="73057816"/>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polarizing priorities</a:t>
            </a:r>
            <a:endParaRPr lang="en-US" sz="28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endParaRPr>
          </a:p>
        </xdr:txBody>
      </xdr:sp>
      <xdr:sp macro="" textlink="">
        <xdr:nvSpPr>
          <xdr:cNvPr id="835" name="engaging">
            <a:extLst>
              <a:ext uri="{FF2B5EF4-FFF2-40B4-BE49-F238E27FC236}">
                <a16:creationId xmlns:a16="http://schemas.microsoft.com/office/drawing/2014/main" id="{23CFB432-3179-7016-4D49-A4F04B2AEDA3}"/>
              </a:ext>
            </a:extLst>
          </xdr:cNvPr>
          <xdr:cNvSpPr/>
        </xdr:nvSpPr>
        <xdr:spPr>
          <a:xfrm>
            <a:off x="12695474" y="73057824"/>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unifying resolution</a:t>
            </a:r>
            <a:endParaRPr lang="en-US" sz="28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endParaRPr>
          </a:p>
        </xdr:txBody>
      </xdr:sp>
    </xdr:grpSp>
    <xdr:clientData/>
  </xdr:twoCellAnchor>
  <xdr:twoCellAnchor>
    <xdr:from>
      <xdr:col>0</xdr:col>
      <xdr:colOff>0</xdr:colOff>
      <xdr:row>1291</xdr:row>
      <xdr:rowOff>196369</xdr:rowOff>
    </xdr:from>
    <xdr:to>
      <xdr:col>14</xdr:col>
      <xdr:colOff>8700</xdr:colOff>
      <xdr:row>1315</xdr:row>
      <xdr:rowOff>31003</xdr:rowOff>
    </xdr:to>
    <xdr:grpSp>
      <xdr:nvGrpSpPr>
        <xdr:cNvPr id="836" name="Group 835">
          <a:extLst>
            <a:ext uri="{FF2B5EF4-FFF2-40B4-BE49-F238E27FC236}">
              <a16:creationId xmlns:a16="http://schemas.microsoft.com/office/drawing/2014/main" id="{C5D05FCC-44C3-4A5C-89E3-9E3DD504D578}"/>
            </a:ext>
          </a:extLst>
        </xdr:cNvPr>
        <xdr:cNvGrpSpPr/>
      </xdr:nvGrpSpPr>
      <xdr:grpSpPr>
        <a:xfrm>
          <a:off x="0" y="251192819"/>
          <a:ext cx="6409500" cy="4190734"/>
          <a:chOff x="6185188" y="87475841"/>
          <a:chExt cx="6196140" cy="4155223"/>
        </a:xfrm>
      </xdr:grpSpPr>
      <xdr:sp macro="" textlink="">
        <xdr:nvSpPr>
          <xdr:cNvPr id="837" name="Freeform: Shape 836">
            <a:extLst>
              <a:ext uri="{FF2B5EF4-FFF2-40B4-BE49-F238E27FC236}">
                <a16:creationId xmlns:a16="http://schemas.microsoft.com/office/drawing/2014/main" id="{A13A5ABD-F3BF-A5B9-5A4C-0D1005045C9B}"/>
              </a:ext>
            </a:extLst>
          </xdr:cNvPr>
          <xdr:cNvSpPr/>
        </xdr:nvSpPr>
        <xdr:spPr>
          <a:xfrm>
            <a:off x="6192807" y="87489908"/>
            <a:ext cx="3097731" cy="2104194"/>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9560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72857 w 3097752"/>
              <a:gd name="connsiteY21" fmla="*/ 2074801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84304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72857 w 3097752"/>
              <a:gd name="connsiteY21" fmla="*/ 2074801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105297"/>
              <a:gd name="connsiteX1" fmla="*/ 3097752 w 3097752"/>
              <a:gd name="connsiteY1" fmla="*/ 0 h 2105297"/>
              <a:gd name="connsiteX2" fmla="*/ 3088339 w 3097752"/>
              <a:gd name="connsiteY2" fmla="*/ 2084304 h 2105297"/>
              <a:gd name="connsiteX3" fmla="*/ 1276573 w 3097752"/>
              <a:gd name="connsiteY3" fmla="*/ 2074878 h 2105297"/>
              <a:gd name="connsiteX4" fmla="*/ 1427179 w 3097752"/>
              <a:gd name="connsiteY4" fmla="*/ 1924272 h 2105297"/>
              <a:gd name="connsiteX5" fmla="*/ 2295859 w 3097752"/>
              <a:gd name="connsiteY5" fmla="*/ 1695672 h 2105297"/>
              <a:gd name="connsiteX6" fmla="*/ 2562559 w 3097752"/>
              <a:gd name="connsiteY6" fmla="*/ 1680432 h 2105297"/>
              <a:gd name="connsiteX7" fmla="*/ 2676859 w 3097752"/>
              <a:gd name="connsiteY7" fmla="*/ 1604232 h 2105297"/>
              <a:gd name="connsiteX8" fmla="*/ 2737819 w 3097752"/>
              <a:gd name="connsiteY8" fmla="*/ 1497552 h 2105297"/>
              <a:gd name="connsiteX9" fmla="*/ 2722579 w 3097752"/>
              <a:gd name="connsiteY9" fmla="*/ 415512 h 2105297"/>
              <a:gd name="connsiteX10" fmla="*/ 2699719 w 3097752"/>
              <a:gd name="connsiteY10" fmla="*/ 270732 h 2105297"/>
              <a:gd name="connsiteX11" fmla="*/ 2509219 w 3097752"/>
              <a:gd name="connsiteY11" fmla="*/ 179292 h 2105297"/>
              <a:gd name="connsiteX12" fmla="*/ 284179 w 3097752"/>
              <a:gd name="connsiteY12" fmla="*/ 186912 h 2105297"/>
              <a:gd name="connsiteX13" fmla="*/ 147019 w 3097752"/>
              <a:gd name="connsiteY13" fmla="*/ 232632 h 2105297"/>
              <a:gd name="connsiteX14" fmla="*/ 55579 w 3097752"/>
              <a:gd name="connsiteY14" fmla="*/ 385032 h 2105297"/>
              <a:gd name="connsiteX15" fmla="*/ 63199 w 3097752"/>
              <a:gd name="connsiteY15" fmla="*/ 1459452 h 2105297"/>
              <a:gd name="connsiteX16" fmla="*/ 93679 w 3097752"/>
              <a:gd name="connsiteY16" fmla="*/ 1566132 h 2105297"/>
              <a:gd name="connsiteX17" fmla="*/ 139399 w 3097752"/>
              <a:gd name="connsiteY17" fmla="*/ 1642332 h 2105297"/>
              <a:gd name="connsiteX18" fmla="*/ 268939 w 3097752"/>
              <a:gd name="connsiteY18" fmla="*/ 1695672 h 2105297"/>
              <a:gd name="connsiteX19" fmla="*/ 1602439 w 3097752"/>
              <a:gd name="connsiteY19" fmla="*/ 1688052 h 2105297"/>
              <a:gd name="connsiteX20" fmla="*/ 1423358 w 3097752"/>
              <a:gd name="connsiteY20" fmla="*/ 1923268 h 2105297"/>
              <a:gd name="connsiteX21" fmla="*/ 1303337 w 3097752"/>
              <a:gd name="connsiteY21" fmla="*/ 2105297 h 2105297"/>
              <a:gd name="connsiteX22" fmla="*/ 1030939 w 3097752"/>
              <a:gd name="connsiteY22" fmla="*/ 2091912 h 2105297"/>
              <a:gd name="connsiteX23" fmla="*/ 1030939 w 3097752"/>
              <a:gd name="connsiteY23" fmla="*/ 1756632 h 2105297"/>
              <a:gd name="connsiteX24" fmla="*/ 817579 w 3097752"/>
              <a:gd name="connsiteY24" fmla="*/ 1954752 h 2105297"/>
              <a:gd name="connsiteX25" fmla="*/ 665179 w 3097752"/>
              <a:gd name="connsiteY25" fmla="*/ 1954752 h 2105297"/>
              <a:gd name="connsiteX26" fmla="*/ 672799 w 3097752"/>
              <a:gd name="connsiteY26" fmla="*/ 2099532 h 2105297"/>
              <a:gd name="connsiteX27" fmla="*/ 2239 w 3097752"/>
              <a:gd name="connsiteY27" fmla="*/ 2099532 h 2105297"/>
              <a:gd name="connsiteX28" fmla="*/ 0 w 3097752"/>
              <a:gd name="connsiteY28" fmla="*/ 7621 h 21052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97752" h="2105297">
                <a:moveTo>
                  <a:pt x="0" y="7621"/>
                </a:moveTo>
                <a:lnTo>
                  <a:pt x="3097752" y="0"/>
                </a:lnTo>
                <a:cubicBezTo>
                  <a:pt x="3094614" y="687144"/>
                  <a:pt x="3091477" y="1397160"/>
                  <a:pt x="3088339" y="2084304"/>
                </a:cubicBezTo>
                <a:lnTo>
                  <a:pt x="1276573" y="2074878"/>
                </a:lnTo>
                <a:lnTo>
                  <a:pt x="1427179" y="1924272"/>
                </a:lnTo>
                <a:lnTo>
                  <a:pt x="2295859" y="1695672"/>
                </a:lnTo>
                <a:lnTo>
                  <a:pt x="2562559" y="1680432"/>
                </a:lnTo>
                <a:lnTo>
                  <a:pt x="2676859" y="1604232"/>
                </a:lnTo>
                <a:lnTo>
                  <a:pt x="2737819" y="1497552"/>
                </a:lnTo>
                <a:lnTo>
                  <a:pt x="2722579" y="415512"/>
                </a:lnTo>
                <a:lnTo>
                  <a:pt x="2699719" y="270732"/>
                </a:lnTo>
                <a:lnTo>
                  <a:pt x="2509219" y="179292"/>
                </a:lnTo>
                <a:lnTo>
                  <a:pt x="284179" y="186912"/>
                </a:lnTo>
                <a:lnTo>
                  <a:pt x="147019" y="232632"/>
                </a:lnTo>
                <a:lnTo>
                  <a:pt x="55579" y="385032"/>
                </a:lnTo>
                <a:lnTo>
                  <a:pt x="63199" y="1459452"/>
                </a:lnTo>
                <a:lnTo>
                  <a:pt x="93679" y="1566132"/>
                </a:lnTo>
                <a:lnTo>
                  <a:pt x="139399" y="1642332"/>
                </a:lnTo>
                <a:lnTo>
                  <a:pt x="268939" y="1695672"/>
                </a:lnTo>
                <a:lnTo>
                  <a:pt x="1602439" y="1688052"/>
                </a:lnTo>
                <a:lnTo>
                  <a:pt x="1423358" y="1923268"/>
                </a:lnTo>
                <a:lnTo>
                  <a:pt x="1303337" y="2105297"/>
                </a:lnTo>
                <a:lnTo>
                  <a:pt x="1030939" y="2091912"/>
                </a:lnTo>
                <a:lnTo>
                  <a:pt x="1030939" y="1756632"/>
                </a:lnTo>
                <a:lnTo>
                  <a:pt x="817579" y="1954752"/>
                </a:lnTo>
                <a:lnTo>
                  <a:pt x="665179" y="1954752"/>
                </a:lnTo>
                <a:lnTo>
                  <a:pt x="672799" y="2099532"/>
                </a:lnTo>
                <a:lnTo>
                  <a:pt x="2239" y="2099532"/>
                </a:lnTo>
                <a:cubicBezTo>
                  <a:pt x="1493" y="1402228"/>
                  <a:pt x="746" y="704925"/>
                  <a:pt x="0" y="7621"/>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38" name="Freeform: Shape 837">
            <a:extLst>
              <a:ext uri="{FF2B5EF4-FFF2-40B4-BE49-F238E27FC236}">
                <a16:creationId xmlns:a16="http://schemas.microsoft.com/office/drawing/2014/main" id="{26762133-3CFD-F60F-3919-4542D3DDE82B}"/>
              </a:ext>
            </a:extLst>
          </xdr:cNvPr>
          <xdr:cNvSpPr/>
        </xdr:nvSpPr>
        <xdr:spPr>
          <a:xfrm flipV="1">
            <a:off x="6185188" y="89533241"/>
            <a:ext cx="3096462" cy="2097823"/>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18598 w 3097752"/>
              <a:gd name="connsiteY20" fmla="*/ 19184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18598 w 3097752"/>
              <a:gd name="connsiteY20" fmla="*/ 1918479 h 2099532"/>
              <a:gd name="connsiteX21" fmla="*/ 1272857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0 h 2091911"/>
              <a:gd name="connsiteX1" fmla="*/ 3097752 w 3097752"/>
              <a:gd name="connsiteY1" fmla="*/ 37804 h 2091911"/>
              <a:gd name="connsiteX2" fmla="*/ 3088339 w 3097752"/>
              <a:gd name="connsiteY2" fmla="*/ 2053811 h 2091911"/>
              <a:gd name="connsiteX3" fmla="*/ 1276573 w 3097752"/>
              <a:gd name="connsiteY3" fmla="*/ 2067257 h 2091911"/>
              <a:gd name="connsiteX4" fmla="*/ 1427179 w 3097752"/>
              <a:gd name="connsiteY4" fmla="*/ 1916651 h 2091911"/>
              <a:gd name="connsiteX5" fmla="*/ 2295859 w 3097752"/>
              <a:gd name="connsiteY5" fmla="*/ 1688051 h 2091911"/>
              <a:gd name="connsiteX6" fmla="*/ 2562559 w 3097752"/>
              <a:gd name="connsiteY6" fmla="*/ 1672811 h 2091911"/>
              <a:gd name="connsiteX7" fmla="*/ 2676859 w 3097752"/>
              <a:gd name="connsiteY7" fmla="*/ 1596611 h 2091911"/>
              <a:gd name="connsiteX8" fmla="*/ 2737819 w 3097752"/>
              <a:gd name="connsiteY8" fmla="*/ 1489931 h 2091911"/>
              <a:gd name="connsiteX9" fmla="*/ 2722579 w 3097752"/>
              <a:gd name="connsiteY9" fmla="*/ 407891 h 2091911"/>
              <a:gd name="connsiteX10" fmla="*/ 2699719 w 3097752"/>
              <a:gd name="connsiteY10" fmla="*/ 263111 h 2091911"/>
              <a:gd name="connsiteX11" fmla="*/ 2509219 w 3097752"/>
              <a:gd name="connsiteY11" fmla="*/ 171671 h 2091911"/>
              <a:gd name="connsiteX12" fmla="*/ 284179 w 3097752"/>
              <a:gd name="connsiteY12" fmla="*/ 179291 h 2091911"/>
              <a:gd name="connsiteX13" fmla="*/ 147019 w 3097752"/>
              <a:gd name="connsiteY13" fmla="*/ 225011 h 2091911"/>
              <a:gd name="connsiteX14" fmla="*/ 55579 w 3097752"/>
              <a:gd name="connsiteY14" fmla="*/ 377411 h 2091911"/>
              <a:gd name="connsiteX15" fmla="*/ 63199 w 3097752"/>
              <a:gd name="connsiteY15" fmla="*/ 1451831 h 2091911"/>
              <a:gd name="connsiteX16" fmla="*/ 93679 w 3097752"/>
              <a:gd name="connsiteY16" fmla="*/ 1558511 h 2091911"/>
              <a:gd name="connsiteX17" fmla="*/ 139399 w 3097752"/>
              <a:gd name="connsiteY17" fmla="*/ 1634711 h 2091911"/>
              <a:gd name="connsiteX18" fmla="*/ 268939 w 3097752"/>
              <a:gd name="connsiteY18" fmla="*/ 1688051 h 2091911"/>
              <a:gd name="connsiteX19" fmla="*/ 1602439 w 3097752"/>
              <a:gd name="connsiteY19" fmla="*/ 1680431 h 2091911"/>
              <a:gd name="connsiteX20" fmla="*/ 1418598 w 3097752"/>
              <a:gd name="connsiteY20" fmla="*/ 1910858 h 2091911"/>
              <a:gd name="connsiteX21" fmla="*/ 1272857 w 3097752"/>
              <a:gd name="connsiteY21" fmla="*/ 2076671 h 2091911"/>
              <a:gd name="connsiteX22" fmla="*/ 1030939 w 3097752"/>
              <a:gd name="connsiteY22" fmla="*/ 2084291 h 2091911"/>
              <a:gd name="connsiteX23" fmla="*/ 1030939 w 3097752"/>
              <a:gd name="connsiteY23" fmla="*/ 1749011 h 2091911"/>
              <a:gd name="connsiteX24" fmla="*/ 817579 w 3097752"/>
              <a:gd name="connsiteY24" fmla="*/ 1947131 h 2091911"/>
              <a:gd name="connsiteX25" fmla="*/ 665179 w 3097752"/>
              <a:gd name="connsiteY25" fmla="*/ 1947131 h 2091911"/>
              <a:gd name="connsiteX26" fmla="*/ 672799 w 3097752"/>
              <a:gd name="connsiteY26" fmla="*/ 2091911 h 2091911"/>
              <a:gd name="connsiteX27" fmla="*/ 2239 w 3097752"/>
              <a:gd name="connsiteY27" fmla="*/ 2091911 h 2091911"/>
              <a:gd name="connsiteX28" fmla="*/ 0 w 3097752"/>
              <a:gd name="connsiteY28" fmla="*/ 0 h 2091911"/>
              <a:gd name="connsiteX0" fmla="*/ 0 w 3097752"/>
              <a:gd name="connsiteY0" fmla="*/ 50 h 2054107"/>
              <a:gd name="connsiteX1" fmla="*/ 3097752 w 3097752"/>
              <a:gd name="connsiteY1" fmla="*/ 0 h 2054107"/>
              <a:gd name="connsiteX2" fmla="*/ 3088339 w 3097752"/>
              <a:gd name="connsiteY2" fmla="*/ 2016007 h 2054107"/>
              <a:gd name="connsiteX3" fmla="*/ 1276573 w 3097752"/>
              <a:gd name="connsiteY3" fmla="*/ 2029453 h 2054107"/>
              <a:gd name="connsiteX4" fmla="*/ 1427179 w 3097752"/>
              <a:gd name="connsiteY4" fmla="*/ 1878847 h 2054107"/>
              <a:gd name="connsiteX5" fmla="*/ 2295859 w 3097752"/>
              <a:gd name="connsiteY5" fmla="*/ 1650247 h 2054107"/>
              <a:gd name="connsiteX6" fmla="*/ 2562559 w 3097752"/>
              <a:gd name="connsiteY6" fmla="*/ 1635007 h 2054107"/>
              <a:gd name="connsiteX7" fmla="*/ 2676859 w 3097752"/>
              <a:gd name="connsiteY7" fmla="*/ 1558807 h 2054107"/>
              <a:gd name="connsiteX8" fmla="*/ 2737819 w 3097752"/>
              <a:gd name="connsiteY8" fmla="*/ 1452127 h 2054107"/>
              <a:gd name="connsiteX9" fmla="*/ 2722579 w 3097752"/>
              <a:gd name="connsiteY9" fmla="*/ 370087 h 2054107"/>
              <a:gd name="connsiteX10" fmla="*/ 2699719 w 3097752"/>
              <a:gd name="connsiteY10" fmla="*/ 225307 h 2054107"/>
              <a:gd name="connsiteX11" fmla="*/ 2509219 w 3097752"/>
              <a:gd name="connsiteY11" fmla="*/ 133867 h 2054107"/>
              <a:gd name="connsiteX12" fmla="*/ 284179 w 3097752"/>
              <a:gd name="connsiteY12" fmla="*/ 141487 h 2054107"/>
              <a:gd name="connsiteX13" fmla="*/ 147019 w 3097752"/>
              <a:gd name="connsiteY13" fmla="*/ 187207 h 2054107"/>
              <a:gd name="connsiteX14" fmla="*/ 55579 w 3097752"/>
              <a:gd name="connsiteY14" fmla="*/ 339607 h 2054107"/>
              <a:gd name="connsiteX15" fmla="*/ 63199 w 3097752"/>
              <a:gd name="connsiteY15" fmla="*/ 1414027 h 2054107"/>
              <a:gd name="connsiteX16" fmla="*/ 93679 w 3097752"/>
              <a:gd name="connsiteY16" fmla="*/ 1520707 h 2054107"/>
              <a:gd name="connsiteX17" fmla="*/ 139399 w 3097752"/>
              <a:gd name="connsiteY17" fmla="*/ 1596907 h 2054107"/>
              <a:gd name="connsiteX18" fmla="*/ 268939 w 3097752"/>
              <a:gd name="connsiteY18" fmla="*/ 1650247 h 2054107"/>
              <a:gd name="connsiteX19" fmla="*/ 1602439 w 3097752"/>
              <a:gd name="connsiteY19" fmla="*/ 1642627 h 2054107"/>
              <a:gd name="connsiteX20" fmla="*/ 1418598 w 3097752"/>
              <a:gd name="connsiteY20" fmla="*/ 1873054 h 2054107"/>
              <a:gd name="connsiteX21" fmla="*/ 1272857 w 3097752"/>
              <a:gd name="connsiteY21" fmla="*/ 2038867 h 2054107"/>
              <a:gd name="connsiteX22" fmla="*/ 1030939 w 3097752"/>
              <a:gd name="connsiteY22" fmla="*/ 2046487 h 2054107"/>
              <a:gd name="connsiteX23" fmla="*/ 1030939 w 3097752"/>
              <a:gd name="connsiteY23" fmla="*/ 1711207 h 2054107"/>
              <a:gd name="connsiteX24" fmla="*/ 817579 w 3097752"/>
              <a:gd name="connsiteY24" fmla="*/ 1909327 h 2054107"/>
              <a:gd name="connsiteX25" fmla="*/ 665179 w 3097752"/>
              <a:gd name="connsiteY25" fmla="*/ 1909327 h 2054107"/>
              <a:gd name="connsiteX26" fmla="*/ 672799 w 3097752"/>
              <a:gd name="connsiteY26" fmla="*/ 2054107 h 2054107"/>
              <a:gd name="connsiteX27" fmla="*/ 2239 w 3097752"/>
              <a:gd name="connsiteY27" fmla="*/ 2054107 h 2054107"/>
              <a:gd name="connsiteX28" fmla="*/ 0 w 3097752"/>
              <a:gd name="connsiteY28" fmla="*/ 50 h 2054107"/>
              <a:gd name="connsiteX0" fmla="*/ 0 w 3112992"/>
              <a:gd name="connsiteY0" fmla="*/ 15192 h 2069249"/>
              <a:gd name="connsiteX1" fmla="*/ 3112992 w 3112992"/>
              <a:gd name="connsiteY1" fmla="*/ 0 h 2069249"/>
              <a:gd name="connsiteX2" fmla="*/ 3088339 w 3112992"/>
              <a:gd name="connsiteY2" fmla="*/ 2031149 h 2069249"/>
              <a:gd name="connsiteX3" fmla="*/ 1276573 w 3112992"/>
              <a:gd name="connsiteY3" fmla="*/ 2044595 h 2069249"/>
              <a:gd name="connsiteX4" fmla="*/ 1427179 w 3112992"/>
              <a:gd name="connsiteY4" fmla="*/ 1893989 h 2069249"/>
              <a:gd name="connsiteX5" fmla="*/ 2295859 w 3112992"/>
              <a:gd name="connsiteY5" fmla="*/ 1665389 h 2069249"/>
              <a:gd name="connsiteX6" fmla="*/ 2562559 w 3112992"/>
              <a:gd name="connsiteY6" fmla="*/ 1650149 h 2069249"/>
              <a:gd name="connsiteX7" fmla="*/ 2676859 w 3112992"/>
              <a:gd name="connsiteY7" fmla="*/ 1573949 h 2069249"/>
              <a:gd name="connsiteX8" fmla="*/ 2737819 w 3112992"/>
              <a:gd name="connsiteY8" fmla="*/ 1467269 h 2069249"/>
              <a:gd name="connsiteX9" fmla="*/ 2722579 w 3112992"/>
              <a:gd name="connsiteY9" fmla="*/ 385229 h 2069249"/>
              <a:gd name="connsiteX10" fmla="*/ 2699719 w 3112992"/>
              <a:gd name="connsiteY10" fmla="*/ 240449 h 2069249"/>
              <a:gd name="connsiteX11" fmla="*/ 2509219 w 3112992"/>
              <a:gd name="connsiteY11" fmla="*/ 149009 h 2069249"/>
              <a:gd name="connsiteX12" fmla="*/ 284179 w 3112992"/>
              <a:gd name="connsiteY12" fmla="*/ 156629 h 2069249"/>
              <a:gd name="connsiteX13" fmla="*/ 147019 w 3112992"/>
              <a:gd name="connsiteY13" fmla="*/ 202349 h 2069249"/>
              <a:gd name="connsiteX14" fmla="*/ 55579 w 3112992"/>
              <a:gd name="connsiteY14" fmla="*/ 354749 h 2069249"/>
              <a:gd name="connsiteX15" fmla="*/ 63199 w 3112992"/>
              <a:gd name="connsiteY15" fmla="*/ 1429169 h 2069249"/>
              <a:gd name="connsiteX16" fmla="*/ 93679 w 3112992"/>
              <a:gd name="connsiteY16" fmla="*/ 1535849 h 2069249"/>
              <a:gd name="connsiteX17" fmla="*/ 139399 w 3112992"/>
              <a:gd name="connsiteY17" fmla="*/ 1612049 h 2069249"/>
              <a:gd name="connsiteX18" fmla="*/ 268939 w 3112992"/>
              <a:gd name="connsiteY18" fmla="*/ 1665389 h 2069249"/>
              <a:gd name="connsiteX19" fmla="*/ 1602439 w 3112992"/>
              <a:gd name="connsiteY19" fmla="*/ 1657769 h 2069249"/>
              <a:gd name="connsiteX20" fmla="*/ 1418598 w 3112992"/>
              <a:gd name="connsiteY20" fmla="*/ 1888196 h 2069249"/>
              <a:gd name="connsiteX21" fmla="*/ 1272857 w 3112992"/>
              <a:gd name="connsiteY21" fmla="*/ 2054009 h 2069249"/>
              <a:gd name="connsiteX22" fmla="*/ 1030939 w 3112992"/>
              <a:gd name="connsiteY22" fmla="*/ 2061629 h 2069249"/>
              <a:gd name="connsiteX23" fmla="*/ 1030939 w 3112992"/>
              <a:gd name="connsiteY23" fmla="*/ 1726349 h 2069249"/>
              <a:gd name="connsiteX24" fmla="*/ 817579 w 3112992"/>
              <a:gd name="connsiteY24" fmla="*/ 1924469 h 2069249"/>
              <a:gd name="connsiteX25" fmla="*/ 665179 w 3112992"/>
              <a:gd name="connsiteY25" fmla="*/ 1924469 h 2069249"/>
              <a:gd name="connsiteX26" fmla="*/ 672799 w 3112992"/>
              <a:gd name="connsiteY26" fmla="*/ 2069249 h 2069249"/>
              <a:gd name="connsiteX27" fmla="*/ 2239 w 3112992"/>
              <a:gd name="connsiteY27" fmla="*/ 2069249 h 2069249"/>
              <a:gd name="connsiteX28" fmla="*/ 0 w 3112992"/>
              <a:gd name="connsiteY28" fmla="*/ 15192 h 2069249"/>
              <a:gd name="connsiteX0" fmla="*/ 0 w 3112992"/>
              <a:gd name="connsiteY0" fmla="*/ 51 h 2069249"/>
              <a:gd name="connsiteX1" fmla="*/ 3112992 w 3112992"/>
              <a:gd name="connsiteY1" fmla="*/ 0 h 2069249"/>
              <a:gd name="connsiteX2" fmla="*/ 3088339 w 3112992"/>
              <a:gd name="connsiteY2" fmla="*/ 2031149 h 2069249"/>
              <a:gd name="connsiteX3" fmla="*/ 1276573 w 3112992"/>
              <a:gd name="connsiteY3" fmla="*/ 2044595 h 2069249"/>
              <a:gd name="connsiteX4" fmla="*/ 1427179 w 3112992"/>
              <a:gd name="connsiteY4" fmla="*/ 1893989 h 2069249"/>
              <a:gd name="connsiteX5" fmla="*/ 2295859 w 3112992"/>
              <a:gd name="connsiteY5" fmla="*/ 1665389 h 2069249"/>
              <a:gd name="connsiteX6" fmla="*/ 2562559 w 3112992"/>
              <a:gd name="connsiteY6" fmla="*/ 1650149 h 2069249"/>
              <a:gd name="connsiteX7" fmla="*/ 2676859 w 3112992"/>
              <a:gd name="connsiteY7" fmla="*/ 1573949 h 2069249"/>
              <a:gd name="connsiteX8" fmla="*/ 2737819 w 3112992"/>
              <a:gd name="connsiteY8" fmla="*/ 1467269 h 2069249"/>
              <a:gd name="connsiteX9" fmla="*/ 2722579 w 3112992"/>
              <a:gd name="connsiteY9" fmla="*/ 385229 h 2069249"/>
              <a:gd name="connsiteX10" fmla="*/ 2699719 w 3112992"/>
              <a:gd name="connsiteY10" fmla="*/ 240449 h 2069249"/>
              <a:gd name="connsiteX11" fmla="*/ 2509219 w 3112992"/>
              <a:gd name="connsiteY11" fmla="*/ 149009 h 2069249"/>
              <a:gd name="connsiteX12" fmla="*/ 284179 w 3112992"/>
              <a:gd name="connsiteY12" fmla="*/ 156629 h 2069249"/>
              <a:gd name="connsiteX13" fmla="*/ 147019 w 3112992"/>
              <a:gd name="connsiteY13" fmla="*/ 202349 h 2069249"/>
              <a:gd name="connsiteX14" fmla="*/ 55579 w 3112992"/>
              <a:gd name="connsiteY14" fmla="*/ 354749 h 2069249"/>
              <a:gd name="connsiteX15" fmla="*/ 63199 w 3112992"/>
              <a:gd name="connsiteY15" fmla="*/ 1429169 h 2069249"/>
              <a:gd name="connsiteX16" fmla="*/ 93679 w 3112992"/>
              <a:gd name="connsiteY16" fmla="*/ 1535849 h 2069249"/>
              <a:gd name="connsiteX17" fmla="*/ 139399 w 3112992"/>
              <a:gd name="connsiteY17" fmla="*/ 1612049 h 2069249"/>
              <a:gd name="connsiteX18" fmla="*/ 268939 w 3112992"/>
              <a:gd name="connsiteY18" fmla="*/ 1665389 h 2069249"/>
              <a:gd name="connsiteX19" fmla="*/ 1602439 w 3112992"/>
              <a:gd name="connsiteY19" fmla="*/ 1657769 h 2069249"/>
              <a:gd name="connsiteX20" fmla="*/ 1418598 w 3112992"/>
              <a:gd name="connsiteY20" fmla="*/ 1888196 h 2069249"/>
              <a:gd name="connsiteX21" fmla="*/ 1272857 w 3112992"/>
              <a:gd name="connsiteY21" fmla="*/ 2054009 h 2069249"/>
              <a:gd name="connsiteX22" fmla="*/ 1030939 w 3112992"/>
              <a:gd name="connsiteY22" fmla="*/ 2061629 h 2069249"/>
              <a:gd name="connsiteX23" fmla="*/ 1030939 w 3112992"/>
              <a:gd name="connsiteY23" fmla="*/ 1726349 h 2069249"/>
              <a:gd name="connsiteX24" fmla="*/ 817579 w 3112992"/>
              <a:gd name="connsiteY24" fmla="*/ 1924469 h 2069249"/>
              <a:gd name="connsiteX25" fmla="*/ 665179 w 3112992"/>
              <a:gd name="connsiteY25" fmla="*/ 1924469 h 2069249"/>
              <a:gd name="connsiteX26" fmla="*/ 672799 w 3112992"/>
              <a:gd name="connsiteY26" fmla="*/ 2069249 h 2069249"/>
              <a:gd name="connsiteX27" fmla="*/ 2239 w 3112992"/>
              <a:gd name="connsiteY27" fmla="*/ 2069249 h 2069249"/>
              <a:gd name="connsiteX28" fmla="*/ 0 w 3112992"/>
              <a:gd name="connsiteY28" fmla="*/ 51 h 2069249"/>
              <a:gd name="connsiteX0" fmla="*/ 0 w 3090132"/>
              <a:gd name="connsiteY0" fmla="*/ 51 h 2069249"/>
              <a:gd name="connsiteX1" fmla="*/ 3090132 w 3090132"/>
              <a:gd name="connsiteY1" fmla="*/ 0 h 2069249"/>
              <a:gd name="connsiteX2" fmla="*/ 3088339 w 3090132"/>
              <a:gd name="connsiteY2" fmla="*/ 2031149 h 2069249"/>
              <a:gd name="connsiteX3" fmla="*/ 1276573 w 3090132"/>
              <a:gd name="connsiteY3" fmla="*/ 2044595 h 2069249"/>
              <a:gd name="connsiteX4" fmla="*/ 1427179 w 3090132"/>
              <a:gd name="connsiteY4" fmla="*/ 1893989 h 2069249"/>
              <a:gd name="connsiteX5" fmla="*/ 2295859 w 3090132"/>
              <a:gd name="connsiteY5" fmla="*/ 1665389 h 2069249"/>
              <a:gd name="connsiteX6" fmla="*/ 2562559 w 3090132"/>
              <a:gd name="connsiteY6" fmla="*/ 1650149 h 2069249"/>
              <a:gd name="connsiteX7" fmla="*/ 2676859 w 3090132"/>
              <a:gd name="connsiteY7" fmla="*/ 1573949 h 2069249"/>
              <a:gd name="connsiteX8" fmla="*/ 2737819 w 3090132"/>
              <a:gd name="connsiteY8" fmla="*/ 1467269 h 2069249"/>
              <a:gd name="connsiteX9" fmla="*/ 2722579 w 3090132"/>
              <a:gd name="connsiteY9" fmla="*/ 385229 h 2069249"/>
              <a:gd name="connsiteX10" fmla="*/ 2699719 w 3090132"/>
              <a:gd name="connsiteY10" fmla="*/ 240449 h 2069249"/>
              <a:gd name="connsiteX11" fmla="*/ 2509219 w 3090132"/>
              <a:gd name="connsiteY11" fmla="*/ 149009 h 2069249"/>
              <a:gd name="connsiteX12" fmla="*/ 284179 w 3090132"/>
              <a:gd name="connsiteY12" fmla="*/ 156629 h 2069249"/>
              <a:gd name="connsiteX13" fmla="*/ 147019 w 3090132"/>
              <a:gd name="connsiteY13" fmla="*/ 202349 h 2069249"/>
              <a:gd name="connsiteX14" fmla="*/ 55579 w 3090132"/>
              <a:gd name="connsiteY14" fmla="*/ 354749 h 2069249"/>
              <a:gd name="connsiteX15" fmla="*/ 63199 w 3090132"/>
              <a:gd name="connsiteY15" fmla="*/ 1429169 h 2069249"/>
              <a:gd name="connsiteX16" fmla="*/ 93679 w 3090132"/>
              <a:gd name="connsiteY16" fmla="*/ 1535849 h 2069249"/>
              <a:gd name="connsiteX17" fmla="*/ 139399 w 3090132"/>
              <a:gd name="connsiteY17" fmla="*/ 1612049 h 2069249"/>
              <a:gd name="connsiteX18" fmla="*/ 268939 w 3090132"/>
              <a:gd name="connsiteY18" fmla="*/ 1665389 h 2069249"/>
              <a:gd name="connsiteX19" fmla="*/ 1602439 w 3090132"/>
              <a:gd name="connsiteY19" fmla="*/ 1657769 h 2069249"/>
              <a:gd name="connsiteX20" fmla="*/ 1418598 w 3090132"/>
              <a:gd name="connsiteY20" fmla="*/ 1888196 h 2069249"/>
              <a:gd name="connsiteX21" fmla="*/ 1272857 w 3090132"/>
              <a:gd name="connsiteY21" fmla="*/ 2054009 h 2069249"/>
              <a:gd name="connsiteX22" fmla="*/ 1030939 w 3090132"/>
              <a:gd name="connsiteY22" fmla="*/ 2061629 h 2069249"/>
              <a:gd name="connsiteX23" fmla="*/ 1030939 w 3090132"/>
              <a:gd name="connsiteY23" fmla="*/ 1726349 h 2069249"/>
              <a:gd name="connsiteX24" fmla="*/ 817579 w 3090132"/>
              <a:gd name="connsiteY24" fmla="*/ 1924469 h 2069249"/>
              <a:gd name="connsiteX25" fmla="*/ 665179 w 3090132"/>
              <a:gd name="connsiteY25" fmla="*/ 1924469 h 2069249"/>
              <a:gd name="connsiteX26" fmla="*/ 672799 w 3090132"/>
              <a:gd name="connsiteY26" fmla="*/ 2069249 h 2069249"/>
              <a:gd name="connsiteX27" fmla="*/ 2239 w 3090132"/>
              <a:gd name="connsiteY27" fmla="*/ 2069249 h 2069249"/>
              <a:gd name="connsiteX28" fmla="*/ 0 w 3090132"/>
              <a:gd name="connsiteY28" fmla="*/ 51 h 2069249"/>
              <a:gd name="connsiteX0" fmla="*/ 0 w 3097752"/>
              <a:gd name="connsiteY0" fmla="*/ 0 h 2091911"/>
              <a:gd name="connsiteX1" fmla="*/ 3097752 w 3097752"/>
              <a:gd name="connsiteY1" fmla="*/ 22662 h 2091911"/>
              <a:gd name="connsiteX2" fmla="*/ 3095959 w 3097752"/>
              <a:gd name="connsiteY2" fmla="*/ 2053811 h 2091911"/>
              <a:gd name="connsiteX3" fmla="*/ 1284193 w 3097752"/>
              <a:gd name="connsiteY3" fmla="*/ 2067257 h 2091911"/>
              <a:gd name="connsiteX4" fmla="*/ 1434799 w 3097752"/>
              <a:gd name="connsiteY4" fmla="*/ 1916651 h 2091911"/>
              <a:gd name="connsiteX5" fmla="*/ 2303479 w 3097752"/>
              <a:gd name="connsiteY5" fmla="*/ 1688051 h 2091911"/>
              <a:gd name="connsiteX6" fmla="*/ 2570179 w 3097752"/>
              <a:gd name="connsiteY6" fmla="*/ 1672811 h 2091911"/>
              <a:gd name="connsiteX7" fmla="*/ 2684479 w 3097752"/>
              <a:gd name="connsiteY7" fmla="*/ 1596611 h 2091911"/>
              <a:gd name="connsiteX8" fmla="*/ 2745439 w 3097752"/>
              <a:gd name="connsiteY8" fmla="*/ 1489931 h 2091911"/>
              <a:gd name="connsiteX9" fmla="*/ 2730199 w 3097752"/>
              <a:gd name="connsiteY9" fmla="*/ 407891 h 2091911"/>
              <a:gd name="connsiteX10" fmla="*/ 2707339 w 3097752"/>
              <a:gd name="connsiteY10" fmla="*/ 263111 h 2091911"/>
              <a:gd name="connsiteX11" fmla="*/ 2516839 w 3097752"/>
              <a:gd name="connsiteY11" fmla="*/ 171671 h 2091911"/>
              <a:gd name="connsiteX12" fmla="*/ 291799 w 3097752"/>
              <a:gd name="connsiteY12" fmla="*/ 179291 h 2091911"/>
              <a:gd name="connsiteX13" fmla="*/ 154639 w 3097752"/>
              <a:gd name="connsiteY13" fmla="*/ 225011 h 2091911"/>
              <a:gd name="connsiteX14" fmla="*/ 63199 w 3097752"/>
              <a:gd name="connsiteY14" fmla="*/ 377411 h 2091911"/>
              <a:gd name="connsiteX15" fmla="*/ 70819 w 3097752"/>
              <a:gd name="connsiteY15" fmla="*/ 1451831 h 2091911"/>
              <a:gd name="connsiteX16" fmla="*/ 101299 w 3097752"/>
              <a:gd name="connsiteY16" fmla="*/ 1558511 h 2091911"/>
              <a:gd name="connsiteX17" fmla="*/ 147019 w 3097752"/>
              <a:gd name="connsiteY17" fmla="*/ 1634711 h 2091911"/>
              <a:gd name="connsiteX18" fmla="*/ 276559 w 3097752"/>
              <a:gd name="connsiteY18" fmla="*/ 1688051 h 2091911"/>
              <a:gd name="connsiteX19" fmla="*/ 1610059 w 3097752"/>
              <a:gd name="connsiteY19" fmla="*/ 1680431 h 2091911"/>
              <a:gd name="connsiteX20" fmla="*/ 1426218 w 3097752"/>
              <a:gd name="connsiteY20" fmla="*/ 1910858 h 2091911"/>
              <a:gd name="connsiteX21" fmla="*/ 1280477 w 3097752"/>
              <a:gd name="connsiteY21" fmla="*/ 2076671 h 2091911"/>
              <a:gd name="connsiteX22" fmla="*/ 1038559 w 3097752"/>
              <a:gd name="connsiteY22" fmla="*/ 2084291 h 2091911"/>
              <a:gd name="connsiteX23" fmla="*/ 1038559 w 3097752"/>
              <a:gd name="connsiteY23" fmla="*/ 1749011 h 2091911"/>
              <a:gd name="connsiteX24" fmla="*/ 825199 w 3097752"/>
              <a:gd name="connsiteY24" fmla="*/ 1947131 h 2091911"/>
              <a:gd name="connsiteX25" fmla="*/ 672799 w 3097752"/>
              <a:gd name="connsiteY25" fmla="*/ 1947131 h 2091911"/>
              <a:gd name="connsiteX26" fmla="*/ 680419 w 3097752"/>
              <a:gd name="connsiteY26" fmla="*/ 2091911 h 2091911"/>
              <a:gd name="connsiteX27" fmla="*/ 9859 w 3097752"/>
              <a:gd name="connsiteY27" fmla="*/ 2091911 h 2091911"/>
              <a:gd name="connsiteX28" fmla="*/ 0 w 3097752"/>
              <a:gd name="connsiteY28" fmla="*/ 0 h 2091911"/>
              <a:gd name="connsiteX0" fmla="*/ 0 w 3096298"/>
              <a:gd name="connsiteY0" fmla="*/ 0 h 2091911"/>
              <a:gd name="connsiteX1" fmla="*/ 3082512 w 3096298"/>
              <a:gd name="connsiteY1" fmla="*/ 7520 h 2091911"/>
              <a:gd name="connsiteX2" fmla="*/ 3095959 w 3096298"/>
              <a:gd name="connsiteY2" fmla="*/ 2053811 h 2091911"/>
              <a:gd name="connsiteX3" fmla="*/ 1284193 w 3096298"/>
              <a:gd name="connsiteY3" fmla="*/ 2067257 h 2091911"/>
              <a:gd name="connsiteX4" fmla="*/ 1434799 w 3096298"/>
              <a:gd name="connsiteY4" fmla="*/ 1916651 h 2091911"/>
              <a:gd name="connsiteX5" fmla="*/ 2303479 w 3096298"/>
              <a:gd name="connsiteY5" fmla="*/ 1688051 h 2091911"/>
              <a:gd name="connsiteX6" fmla="*/ 2570179 w 3096298"/>
              <a:gd name="connsiteY6" fmla="*/ 1672811 h 2091911"/>
              <a:gd name="connsiteX7" fmla="*/ 2684479 w 3096298"/>
              <a:gd name="connsiteY7" fmla="*/ 1596611 h 2091911"/>
              <a:gd name="connsiteX8" fmla="*/ 2745439 w 3096298"/>
              <a:gd name="connsiteY8" fmla="*/ 1489931 h 2091911"/>
              <a:gd name="connsiteX9" fmla="*/ 2730199 w 3096298"/>
              <a:gd name="connsiteY9" fmla="*/ 407891 h 2091911"/>
              <a:gd name="connsiteX10" fmla="*/ 2707339 w 3096298"/>
              <a:gd name="connsiteY10" fmla="*/ 263111 h 2091911"/>
              <a:gd name="connsiteX11" fmla="*/ 2516839 w 3096298"/>
              <a:gd name="connsiteY11" fmla="*/ 171671 h 2091911"/>
              <a:gd name="connsiteX12" fmla="*/ 291799 w 3096298"/>
              <a:gd name="connsiteY12" fmla="*/ 179291 h 2091911"/>
              <a:gd name="connsiteX13" fmla="*/ 154639 w 3096298"/>
              <a:gd name="connsiteY13" fmla="*/ 225011 h 2091911"/>
              <a:gd name="connsiteX14" fmla="*/ 63199 w 3096298"/>
              <a:gd name="connsiteY14" fmla="*/ 377411 h 2091911"/>
              <a:gd name="connsiteX15" fmla="*/ 70819 w 3096298"/>
              <a:gd name="connsiteY15" fmla="*/ 1451831 h 2091911"/>
              <a:gd name="connsiteX16" fmla="*/ 101299 w 3096298"/>
              <a:gd name="connsiteY16" fmla="*/ 1558511 h 2091911"/>
              <a:gd name="connsiteX17" fmla="*/ 147019 w 3096298"/>
              <a:gd name="connsiteY17" fmla="*/ 1634711 h 2091911"/>
              <a:gd name="connsiteX18" fmla="*/ 276559 w 3096298"/>
              <a:gd name="connsiteY18" fmla="*/ 1688051 h 2091911"/>
              <a:gd name="connsiteX19" fmla="*/ 1610059 w 3096298"/>
              <a:gd name="connsiteY19" fmla="*/ 1680431 h 2091911"/>
              <a:gd name="connsiteX20" fmla="*/ 1426218 w 3096298"/>
              <a:gd name="connsiteY20" fmla="*/ 1910858 h 2091911"/>
              <a:gd name="connsiteX21" fmla="*/ 1280477 w 3096298"/>
              <a:gd name="connsiteY21" fmla="*/ 2076671 h 2091911"/>
              <a:gd name="connsiteX22" fmla="*/ 1038559 w 3096298"/>
              <a:gd name="connsiteY22" fmla="*/ 2084291 h 2091911"/>
              <a:gd name="connsiteX23" fmla="*/ 1038559 w 3096298"/>
              <a:gd name="connsiteY23" fmla="*/ 1749011 h 2091911"/>
              <a:gd name="connsiteX24" fmla="*/ 825199 w 3096298"/>
              <a:gd name="connsiteY24" fmla="*/ 1947131 h 2091911"/>
              <a:gd name="connsiteX25" fmla="*/ 672799 w 3096298"/>
              <a:gd name="connsiteY25" fmla="*/ 1947131 h 2091911"/>
              <a:gd name="connsiteX26" fmla="*/ 680419 w 3096298"/>
              <a:gd name="connsiteY26" fmla="*/ 2091911 h 2091911"/>
              <a:gd name="connsiteX27" fmla="*/ 9859 w 3096298"/>
              <a:gd name="connsiteY27" fmla="*/ 2091911 h 2091911"/>
              <a:gd name="connsiteX28" fmla="*/ 0 w 3096298"/>
              <a:gd name="connsiteY28" fmla="*/ 0 h 2091911"/>
              <a:gd name="connsiteX0" fmla="*/ 0 w 3096483"/>
              <a:gd name="connsiteY0" fmla="*/ 0 h 2091911"/>
              <a:gd name="connsiteX1" fmla="*/ 3090132 w 3096483"/>
              <a:gd name="connsiteY1" fmla="*/ 7520 h 2091911"/>
              <a:gd name="connsiteX2" fmla="*/ 3095959 w 3096483"/>
              <a:gd name="connsiteY2" fmla="*/ 2053811 h 2091911"/>
              <a:gd name="connsiteX3" fmla="*/ 1284193 w 3096483"/>
              <a:gd name="connsiteY3" fmla="*/ 2067257 h 2091911"/>
              <a:gd name="connsiteX4" fmla="*/ 1434799 w 3096483"/>
              <a:gd name="connsiteY4" fmla="*/ 1916651 h 2091911"/>
              <a:gd name="connsiteX5" fmla="*/ 2303479 w 3096483"/>
              <a:gd name="connsiteY5" fmla="*/ 1688051 h 2091911"/>
              <a:gd name="connsiteX6" fmla="*/ 2570179 w 3096483"/>
              <a:gd name="connsiteY6" fmla="*/ 1672811 h 2091911"/>
              <a:gd name="connsiteX7" fmla="*/ 2684479 w 3096483"/>
              <a:gd name="connsiteY7" fmla="*/ 1596611 h 2091911"/>
              <a:gd name="connsiteX8" fmla="*/ 2745439 w 3096483"/>
              <a:gd name="connsiteY8" fmla="*/ 1489931 h 2091911"/>
              <a:gd name="connsiteX9" fmla="*/ 2730199 w 3096483"/>
              <a:gd name="connsiteY9" fmla="*/ 407891 h 2091911"/>
              <a:gd name="connsiteX10" fmla="*/ 2707339 w 3096483"/>
              <a:gd name="connsiteY10" fmla="*/ 263111 h 2091911"/>
              <a:gd name="connsiteX11" fmla="*/ 2516839 w 3096483"/>
              <a:gd name="connsiteY11" fmla="*/ 171671 h 2091911"/>
              <a:gd name="connsiteX12" fmla="*/ 291799 w 3096483"/>
              <a:gd name="connsiteY12" fmla="*/ 179291 h 2091911"/>
              <a:gd name="connsiteX13" fmla="*/ 154639 w 3096483"/>
              <a:gd name="connsiteY13" fmla="*/ 225011 h 2091911"/>
              <a:gd name="connsiteX14" fmla="*/ 63199 w 3096483"/>
              <a:gd name="connsiteY14" fmla="*/ 377411 h 2091911"/>
              <a:gd name="connsiteX15" fmla="*/ 70819 w 3096483"/>
              <a:gd name="connsiteY15" fmla="*/ 1451831 h 2091911"/>
              <a:gd name="connsiteX16" fmla="*/ 101299 w 3096483"/>
              <a:gd name="connsiteY16" fmla="*/ 1558511 h 2091911"/>
              <a:gd name="connsiteX17" fmla="*/ 147019 w 3096483"/>
              <a:gd name="connsiteY17" fmla="*/ 1634711 h 2091911"/>
              <a:gd name="connsiteX18" fmla="*/ 276559 w 3096483"/>
              <a:gd name="connsiteY18" fmla="*/ 1688051 h 2091911"/>
              <a:gd name="connsiteX19" fmla="*/ 1610059 w 3096483"/>
              <a:gd name="connsiteY19" fmla="*/ 1680431 h 2091911"/>
              <a:gd name="connsiteX20" fmla="*/ 1426218 w 3096483"/>
              <a:gd name="connsiteY20" fmla="*/ 1910858 h 2091911"/>
              <a:gd name="connsiteX21" fmla="*/ 1280477 w 3096483"/>
              <a:gd name="connsiteY21" fmla="*/ 2076671 h 2091911"/>
              <a:gd name="connsiteX22" fmla="*/ 1038559 w 3096483"/>
              <a:gd name="connsiteY22" fmla="*/ 2084291 h 2091911"/>
              <a:gd name="connsiteX23" fmla="*/ 1038559 w 3096483"/>
              <a:gd name="connsiteY23" fmla="*/ 1749011 h 2091911"/>
              <a:gd name="connsiteX24" fmla="*/ 825199 w 3096483"/>
              <a:gd name="connsiteY24" fmla="*/ 1947131 h 2091911"/>
              <a:gd name="connsiteX25" fmla="*/ 672799 w 3096483"/>
              <a:gd name="connsiteY25" fmla="*/ 1947131 h 2091911"/>
              <a:gd name="connsiteX26" fmla="*/ 680419 w 3096483"/>
              <a:gd name="connsiteY26" fmla="*/ 2091911 h 2091911"/>
              <a:gd name="connsiteX27" fmla="*/ 9859 w 3096483"/>
              <a:gd name="connsiteY27" fmla="*/ 2091911 h 2091911"/>
              <a:gd name="connsiteX28" fmla="*/ 0 w 3096483"/>
              <a:gd name="connsiteY28" fmla="*/ 0 h 2091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96483" h="2091911">
                <a:moveTo>
                  <a:pt x="0" y="0"/>
                </a:moveTo>
                <a:lnTo>
                  <a:pt x="3090132" y="7520"/>
                </a:lnTo>
                <a:cubicBezTo>
                  <a:pt x="3086994" y="694664"/>
                  <a:pt x="3099097" y="1366667"/>
                  <a:pt x="3095959" y="2053811"/>
                </a:cubicBezTo>
                <a:lnTo>
                  <a:pt x="1284193" y="2067257"/>
                </a:lnTo>
                <a:lnTo>
                  <a:pt x="1434799" y="1916651"/>
                </a:lnTo>
                <a:lnTo>
                  <a:pt x="2303479" y="1688051"/>
                </a:lnTo>
                <a:lnTo>
                  <a:pt x="2570179" y="1672811"/>
                </a:lnTo>
                <a:lnTo>
                  <a:pt x="2684479" y="1596611"/>
                </a:lnTo>
                <a:lnTo>
                  <a:pt x="2745439" y="1489931"/>
                </a:lnTo>
                <a:lnTo>
                  <a:pt x="2730199" y="407891"/>
                </a:lnTo>
                <a:lnTo>
                  <a:pt x="2707339" y="263111"/>
                </a:lnTo>
                <a:lnTo>
                  <a:pt x="2516839" y="171671"/>
                </a:lnTo>
                <a:lnTo>
                  <a:pt x="291799" y="179291"/>
                </a:lnTo>
                <a:lnTo>
                  <a:pt x="154639" y="225011"/>
                </a:lnTo>
                <a:lnTo>
                  <a:pt x="63199" y="377411"/>
                </a:lnTo>
                <a:lnTo>
                  <a:pt x="70819" y="1451831"/>
                </a:lnTo>
                <a:lnTo>
                  <a:pt x="101299" y="1558511"/>
                </a:lnTo>
                <a:lnTo>
                  <a:pt x="147019" y="1634711"/>
                </a:lnTo>
                <a:lnTo>
                  <a:pt x="276559" y="1688051"/>
                </a:lnTo>
                <a:lnTo>
                  <a:pt x="1610059" y="1680431"/>
                </a:lnTo>
                <a:lnTo>
                  <a:pt x="1426218" y="1910858"/>
                </a:lnTo>
                <a:lnTo>
                  <a:pt x="1280477" y="2076671"/>
                </a:lnTo>
                <a:lnTo>
                  <a:pt x="1038559" y="2084291"/>
                </a:lnTo>
                <a:lnTo>
                  <a:pt x="1038559" y="1749011"/>
                </a:lnTo>
                <a:lnTo>
                  <a:pt x="825199" y="1947131"/>
                </a:lnTo>
                <a:lnTo>
                  <a:pt x="672799" y="1947131"/>
                </a:lnTo>
                <a:lnTo>
                  <a:pt x="680419" y="2091911"/>
                </a:lnTo>
                <a:lnTo>
                  <a:pt x="9859" y="2091911"/>
                </a:lnTo>
                <a:cubicBezTo>
                  <a:pt x="9113" y="1394607"/>
                  <a:pt x="746" y="697304"/>
                  <a:pt x="0" y="0"/>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39" name="Freeform: Shape 838">
            <a:extLst>
              <a:ext uri="{FF2B5EF4-FFF2-40B4-BE49-F238E27FC236}">
                <a16:creationId xmlns:a16="http://schemas.microsoft.com/office/drawing/2014/main" id="{EA037D70-6A19-D1A8-1AF7-D1F6AA0FA2EE}"/>
              </a:ext>
            </a:extLst>
          </xdr:cNvPr>
          <xdr:cNvSpPr/>
        </xdr:nvSpPr>
        <xdr:spPr>
          <a:xfrm flipH="1">
            <a:off x="9279183" y="87475841"/>
            <a:ext cx="3086905" cy="2122464"/>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25238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77656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40 w 3097752"/>
              <a:gd name="connsiteY2" fmla="*/ 207667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77656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0 h 2122390"/>
              <a:gd name="connsiteX1" fmla="*/ 3097752 w 3097752"/>
              <a:gd name="connsiteY1" fmla="*/ 22858 h 2122390"/>
              <a:gd name="connsiteX2" fmla="*/ 3088340 w 3097752"/>
              <a:gd name="connsiteY2" fmla="*/ 2099530 h 2122390"/>
              <a:gd name="connsiteX3" fmla="*/ 1276573 w 3097752"/>
              <a:gd name="connsiteY3" fmla="*/ 2097736 h 2122390"/>
              <a:gd name="connsiteX4" fmla="*/ 1379526 w 3097752"/>
              <a:gd name="connsiteY4" fmla="*/ 1947130 h 2122390"/>
              <a:gd name="connsiteX5" fmla="*/ 2295859 w 3097752"/>
              <a:gd name="connsiteY5" fmla="*/ 1718530 h 2122390"/>
              <a:gd name="connsiteX6" fmla="*/ 2562559 w 3097752"/>
              <a:gd name="connsiteY6" fmla="*/ 1703290 h 2122390"/>
              <a:gd name="connsiteX7" fmla="*/ 2676859 w 3097752"/>
              <a:gd name="connsiteY7" fmla="*/ 1627090 h 2122390"/>
              <a:gd name="connsiteX8" fmla="*/ 2737819 w 3097752"/>
              <a:gd name="connsiteY8" fmla="*/ 1520410 h 2122390"/>
              <a:gd name="connsiteX9" fmla="*/ 2722579 w 3097752"/>
              <a:gd name="connsiteY9" fmla="*/ 438370 h 2122390"/>
              <a:gd name="connsiteX10" fmla="*/ 2699719 w 3097752"/>
              <a:gd name="connsiteY10" fmla="*/ 293590 h 2122390"/>
              <a:gd name="connsiteX11" fmla="*/ 2509219 w 3097752"/>
              <a:gd name="connsiteY11" fmla="*/ 202150 h 2122390"/>
              <a:gd name="connsiteX12" fmla="*/ 284179 w 3097752"/>
              <a:gd name="connsiteY12" fmla="*/ 209770 h 2122390"/>
              <a:gd name="connsiteX13" fmla="*/ 147019 w 3097752"/>
              <a:gd name="connsiteY13" fmla="*/ 255490 h 2122390"/>
              <a:gd name="connsiteX14" fmla="*/ 55579 w 3097752"/>
              <a:gd name="connsiteY14" fmla="*/ 407890 h 2122390"/>
              <a:gd name="connsiteX15" fmla="*/ 63199 w 3097752"/>
              <a:gd name="connsiteY15" fmla="*/ 1482310 h 2122390"/>
              <a:gd name="connsiteX16" fmla="*/ 93679 w 3097752"/>
              <a:gd name="connsiteY16" fmla="*/ 1588990 h 2122390"/>
              <a:gd name="connsiteX17" fmla="*/ 139399 w 3097752"/>
              <a:gd name="connsiteY17" fmla="*/ 1665190 h 2122390"/>
              <a:gd name="connsiteX18" fmla="*/ 268939 w 3097752"/>
              <a:gd name="connsiteY18" fmla="*/ 1718530 h 2122390"/>
              <a:gd name="connsiteX19" fmla="*/ 1602439 w 3097752"/>
              <a:gd name="connsiteY19" fmla="*/ 1710910 h 2122390"/>
              <a:gd name="connsiteX20" fmla="*/ 1394789 w 3097752"/>
              <a:gd name="connsiteY20" fmla="*/ 1936637 h 2122390"/>
              <a:gd name="connsiteX21" fmla="*/ 1277656 w 3097752"/>
              <a:gd name="connsiteY21" fmla="*/ 2107150 h 2122390"/>
              <a:gd name="connsiteX22" fmla="*/ 1030939 w 3097752"/>
              <a:gd name="connsiteY22" fmla="*/ 2114770 h 2122390"/>
              <a:gd name="connsiteX23" fmla="*/ 1030939 w 3097752"/>
              <a:gd name="connsiteY23" fmla="*/ 1779490 h 2122390"/>
              <a:gd name="connsiteX24" fmla="*/ 817579 w 3097752"/>
              <a:gd name="connsiteY24" fmla="*/ 1977610 h 2122390"/>
              <a:gd name="connsiteX25" fmla="*/ 688484 w 3097752"/>
              <a:gd name="connsiteY25" fmla="*/ 1977610 h 2122390"/>
              <a:gd name="connsiteX26" fmla="*/ 690278 w 3097752"/>
              <a:gd name="connsiteY26" fmla="*/ 2122390 h 2122390"/>
              <a:gd name="connsiteX27" fmla="*/ 2239 w 3097752"/>
              <a:gd name="connsiteY27" fmla="*/ 2122390 h 2122390"/>
              <a:gd name="connsiteX28" fmla="*/ 0 w 3097752"/>
              <a:gd name="connsiteY28" fmla="*/ 0 h 2122390"/>
              <a:gd name="connsiteX0" fmla="*/ 0 w 3088679"/>
              <a:gd name="connsiteY0" fmla="*/ 1 h 2122391"/>
              <a:gd name="connsiteX1" fmla="*/ 3074879 w 3088679"/>
              <a:gd name="connsiteY1" fmla="*/ 0 h 2122391"/>
              <a:gd name="connsiteX2" fmla="*/ 3088340 w 3088679"/>
              <a:gd name="connsiteY2" fmla="*/ 2099531 h 2122391"/>
              <a:gd name="connsiteX3" fmla="*/ 1276573 w 3088679"/>
              <a:gd name="connsiteY3" fmla="*/ 2097737 h 2122391"/>
              <a:gd name="connsiteX4" fmla="*/ 1379526 w 3088679"/>
              <a:gd name="connsiteY4" fmla="*/ 1947131 h 2122391"/>
              <a:gd name="connsiteX5" fmla="*/ 2295859 w 3088679"/>
              <a:gd name="connsiteY5" fmla="*/ 1718531 h 2122391"/>
              <a:gd name="connsiteX6" fmla="*/ 2562559 w 3088679"/>
              <a:gd name="connsiteY6" fmla="*/ 1703291 h 2122391"/>
              <a:gd name="connsiteX7" fmla="*/ 2676859 w 3088679"/>
              <a:gd name="connsiteY7" fmla="*/ 1627091 h 2122391"/>
              <a:gd name="connsiteX8" fmla="*/ 2737819 w 3088679"/>
              <a:gd name="connsiteY8" fmla="*/ 1520411 h 2122391"/>
              <a:gd name="connsiteX9" fmla="*/ 2722579 w 3088679"/>
              <a:gd name="connsiteY9" fmla="*/ 438371 h 2122391"/>
              <a:gd name="connsiteX10" fmla="*/ 2699719 w 3088679"/>
              <a:gd name="connsiteY10" fmla="*/ 293591 h 2122391"/>
              <a:gd name="connsiteX11" fmla="*/ 2509219 w 3088679"/>
              <a:gd name="connsiteY11" fmla="*/ 202151 h 2122391"/>
              <a:gd name="connsiteX12" fmla="*/ 284179 w 3088679"/>
              <a:gd name="connsiteY12" fmla="*/ 209771 h 2122391"/>
              <a:gd name="connsiteX13" fmla="*/ 147019 w 3088679"/>
              <a:gd name="connsiteY13" fmla="*/ 255491 h 2122391"/>
              <a:gd name="connsiteX14" fmla="*/ 55579 w 3088679"/>
              <a:gd name="connsiteY14" fmla="*/ 407891 h 2122391"/>
              <a:gd name="connsiteX15" fmla="*/ 63199 w 3088679"/>
              <a:gd name="connsiteY15" fmla="*/ 1482311 h 2122391"/>
              <a:gd name="connsiteX16" fmla="*/ 93679 w 3088679"/>
              <a:gd name="connsiteY16" fmla="*/ 1588991 h 2122391"/>
              <a:gd name="connsiteX17" fmla="*/ 139399 w 3088679"/>
              <a:gd name="connsiteY17" fmla="*/ 1665191 h 2122391"/>
              <a:gd name="connsiteX18" fmla="*/ 268939 w 3088679"/>
              <a:gd name="connsiteY18" fmla="*/ 1718531 h 2122391"/>
              <a:gd name="connsiteX19" fmla="*/ 1602439 w 3088679"/>
              <a:gd name="connsiteY19" fmla="*/ 1710911 h 2122391"/>
              <a:gd name="connsiteX20" fmla="*/ 1394789 w 3088679"/>
              <a:gd name="connsiteY20" fmla="*/ 1936638 h 2122391"/>
              <a:gd name="connsiteX21" fmla="*/ 1277656 w 3088679"/>
              <a:gd name="connsiteY21" fmla="*/ 2107151 h 2122391"/>
              <a:gd name="connsiteX22" fmla="*/ 1030939 w 3088679"/>
              <a:gd name="connsiteY22" fmla="*/ 2114771 h 2122391"/>
              <a:gd name="connsiteX23" fmla="*/ 1030939 w 3088679"/>
              <a:gd name="connsiteY23" fmla="*/ 1779491 h 2122391"/>
              <a:gd name="connsiteX24" fmla="*/ 817579 w 3088679"/>
              <a:gd name="connsiteY24" fmla="*/ 1977611 h 2122391"/>
              <a:gd name="connsiteX25" fmla="*/ 688484 w 3088679"/>
              <a:gd name="connsiteY25" fmla="*/ 1977611 h 2122391"/>
              <a:gd name="connsiteX26" fmla="*/ 690278 w 3088679"/>
              <a:gd name="connsiteY26" fmla="*/ 2122391 h 2122391"/>
              <a:gd name="connsiteX27" fmla="*/ 2239 w 3088679"/>
              <a:gd name="connsiteY27" fmla="*/ 2122391 h 2122391"/>
              <a:gd name="connsiteX28" fmla="*/ 0 w 3088679"/>
              <a:gd name="connsiteY28" fmla="*/ 1 h 21223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88679" h="2122391">
                <a:moveTo>
                  <a:pt x="0" y="1"/>
                </a:moveTo>
                <a:lnTo>
                  <a:pt x="3074879" y="0"/>
                </a:lnTo>
                <a:cubicBezTo>
                  <a:pt x="3071741" y="687144"/>
                  <a:pt x="3091478" y="1412387"/>
                  <a:pt x="3088340" y="2099531"/>
                </a:cubicBezTo>
                <a:lnTo>
                  <a:pt x="1276573" y="2097737"/>
                </a:lnTo>
                <a:lnTo>
                  <a:pt x="1379526" y="1947131"/>
                </a:lnTo>
                <a:lnTo>
                  <a:pt x="2295859" y="1718531"/>
                </a:lnTo>
                <a:lnTo>
                  <a:pt x="2562559" y="1703291"/>
                </a:lnTo>
                <a:lnTo>
                  <a:pt x="2676859" y="1627091"/>
                </a:lnTo>
                <a:lnTo>
                  <a:pt x="2737819" y="1520411"/>
                </a:lnTo>
                <a:lnTo>
                  <a:pt x="2722579" y="438371"/>
                </a:lnTo>
                <a:lnTo>
                  <a:pt x="2699719" y="293591"/>
                </a:lnTo>
                <a:lnTo>
                  <a:pt x="2509219" y="202151"/>
                </a:lnTo>
                <a:lnTo>
                  <a:pt x="284179" y="209771"/>
                </a:lnTo>
                <a:lnTo>
                  <a:pt x="147019" y="255491"/>
                </a:lnTo>
                <a:lnTo>
                  <a:pt x="55579" y="407891"/>
                </a:lnTo>
                <a:lnTo>
                  <a:pt x="63199" y="1482311"/>
                </a:lnTo>
                <a:lnTo>
                  <a:pt x="93679" y="1588991"/>
                </a:lnTo>
                <a:lnTo>
                  <a:pt x="139399" y="1665191"/>
                </a:lnTo>
                <a:lnTo>
                  <a:pt x="268939" y="1718531"/>
                </a:lnTo>
                <a:lnTo>
                  <a:pt x="1602439" y="1710911"/>
                </a:lnTo>
                <a:lnTo>
                  <a:pt x="1394789" y="1936638"/>
                </a:lnTo>
                <a:lnTo>
                  <a:pt x="1277656" y="2107151"/>
                </a:lnTo>
                <a:lnTo>
                  <a:pt x="1030939" y="2114771"/>
                </a:lnTo>
                <a:lnTo>
                  <a:pt x="1030939" y="1779491"/>
                </a:lnTo>
                <a:lnTo>
                  <a:pt x="817579" y="1977611"/>
                </a:lnTo>
                <a:lnTo>
                  <a:pt x="688484" y="1977611"/>
                </a:lnTo>
                <a:lnTo>
                  <a:pt x="690278" y="2122391"/>
                </a:lnTo>
                <a:lnTo>
                  <a:pt x="2239" y="2122391"/>
                </a:lnTo>
                <a:cubicBezTo>
                  <a:pt x="1493" y="1425087"/>
                  <a:pt x="746" y="697305"/>
                  <a:pt x="0" y="1"/>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40" name="Freeform: Shape 839">
            <a:extLst>
              <a:ext uri="{FF2B5EF4-FFF2-40B4-BE49-F238E27FC236}">
                <a16:creationId xmlns:a16="http://schemas.microsoft.com/office/drawing/2014/main" id="{38E47F6C-3182-ACD9-A2A0-0EEAE466F7E9}"/>
              </a:ext>
            </a:extLst>
          </xdr:cNvPr>
          <xdr:cNvSpPr/>
        </xdr:nvSpPr>
        <xdr:spPr>
          <a:xfrm flipH="1" flipV="1">
            <a:off x="9277735" y="89539103"/>
            <a:ext cx="3103593" cy="2075096"/>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0024 w 3097752"/>
              <a:gd name="connsiteY20" fmla="*/ 1946820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0024 w 3097752"/>
              <a:gd name="connsiteY20" fmla="*/ 1946820 h 2099532"/>
              <a:gd name="connsiteX21" fmla="*/ 1268124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0 h 2091911"/>
              <a:gd name="connsiteX1" fmla="*/ 3097752 w 3097752"/>
              <a:gd name="connsiteY1" fmla="*/ 15092 h 2091911"/>
              <a:gd name="connsiteX2" fmla="*/ 3088339 w 3097752"/>
              <a:gd name="connsiteY2" fmla="*/ 2053811 h 2091911"/>
              <a:gd name="connsiteX3" fmla="*/ 1276573 w 3097752"/>
              <a:gd name="connsiteY3" fmla="*/ 2067257 h 2091911"/>
              <a:gd name="connsiteX4" fmla="*/ 1427179 w 3097752"/>
              <a:gd name="connsiteY4" fmla="*/ 1916651 h 2091911"/>
              <a:gd name="connsiteX5" fmla="*/ 2295859 w 3097752"/>
              <a:gd name="connsiteY5" fmla="*/ 1688051 h 2091911"/>
              <a:gd name="connsiteX6" fmla="*/ 2562559 w 3097752"/>
              <a:gd name="connsiteY6" fmla="*/ 1672811 h 2091911"/>
              <a:gd name="connsiteX7" fmla="*/ 2676859 w 3097752"/>
              <a:gd name="connsiteY7" fmla="*/ 1596611 h 2091911"/>
              <a:gd name="connsiteX8" fmla="*/ 2737819 w 3097752"/>
              <a:gd name="connsiteY8" fmla="*/ 1489931 h 2091911"/>
              <a:gd name="connsiteX9" fmla="*/ 2722579 w 3097752"/>
              <a:gd name="connsiteY9" fmla="*/ 407891 h 2091911"/>
              <a:gd name="connsiteX10" fmla="*/ 2699719 w 3097752"/>
              <a:gd name="connsiteY10" fmla="*/ 263111 h 2091911"/>
              <a:gd name="connsiteX11" fmla="*/ 2509219 w 3097752"/>
              <a:gd name="connsiteY11" fmla="*/ 171671 h 2091911"/>
              <a:gd name="connsiteX12" fmla="*/ 284179 w 3097752"/>
              <a:gd name="connsiteY12" fmla="*/ 179291 h 2091911"/>
              <a:gd name="connsiteX13" fmla="*/ 147019 w 3097752"/>
              <a:gd name="connsiteY13" fmla="*/ 225011 h 2091911"/>
              <a:gd name="connsiteX14" fmla="*/ 55579 w 3097752"/>
              <a:gd name="connsiteY14" fmla="*/ 377411 h 2091911"/>
              <a:gd name="connsiteX15" fmla="*/ 63199 w 3097752"/>
              <a:gd name="connsiteY15" fmla="*/ 1451831 h 2091911"/>
              <a:gd name="connsiteX16" fmla="*/ 93679 w 3097752"/>
              <a:gd name="connsiteY16" fmla="*/ 1558511 h 2091911"/>
              <a:gd name="connsiteX17" fmla="*/ 139399 w 3097752"/>
              <a:gd name="connsiteY17" fmla="*/ 1634711 h 2091911"/>
              <a:gd name="connsiteX18" fmla="*/ 268939 w 3097752"/>
              <a:gd name="connsiteY18" fmla="*/ 1688051 h 2091911"/>
              <a:gd name="connsiteX19" fmla="*/ 1602439 w 3097752"/>
              <a:gd name="connsiteY19" fmla="*/ 1680431 h 2091911"/>
              <a:gd name="connsiteX20" fmla="*/ 1390024 w 3097752"/>
              <a:gd name="connsiteY20" fmla="*/ 1939199 h 2091911"/>
              <a:gd name="connsiteX21" fmla="*/ 1268124 w 3097752"/>
              <a:gd name="connsiteY21" fmla="*/ 2076671 h 2091911"/>
              <a:gd name="connsiteX22" fmla="*/ 1030939 w 3097752"/>
              <a:gd name="connsiteY22" fmla="*/ 2084291 h 2091911"/>
              <a:gd name="connsiteX23" fmla="*/ 1030939 w 3097752"/>
              <a:gd name="connsiteY23" fmla="*/ 1749011 h 2091911"/>
              <a:gd name="connsiteX24" fmla="*/ 817579 w 3097752"/>
              <a:gd name="connsiteY24" fmla="*/ 1947131 h 2091911"/>
              <a:gd name="connsiteX25" fmla="*/ 688484 w 3097752"/>
              <a:gd name="connsiteY25" fmla="*/ 1947131 h 2091911"/>
              <a:gd name="connsiteX26" fmla="*/ 696104 w 3097752"/>
              <a:gd name="connsiteY26" fmla="*/ 2091911 h 2091911"/>
              <a:gd name="connsiteX27" fmla="*/ 2239 w 3097752"/>
              <a:gd name="connsiteY27" fmla="*/ 2091911 h 2091911"/>
              <a:gd name="connsiteX28" fmla="*/ 0 w 3097752"/>
              <a:gd name="connsiteY28" fmla="*/ 0 h 2091911"/>
              <a:gd name="connsiteX0" fmla="*/ 0 w 3105376"/>
              <a:gd name="connsiteY0" fmla="*/ 7621 h 2076819"/>
              <a:gd name="connsiteX1" fmla="*/ 3105376 w 3105376"/>
              <a:gd name="connsiteY1" fmla="*/ 0 h 2076819"/>
              <a:gd name="connsiteX2" fmla="*/ 3095963 w 3105376"/>
              <a:gd name="connsiteY2" fmla="*/ 2038719 h 2076819"/>
              <a:gd name="connsiteX3" fmla="*/ 1284197 w 3105376"/>
              <a:gd name="connsiteY3" fmla="*/ 2052165 h 2076819"/>
              <a:gd name="connsiteX4" fmla="*/ 1434803 w 3105376"/>
              <a:gd name="connsiteY4" fmla="*/ 1901559 h 2076819"/>
              <a:gd name="connsiteX5" fmla="*/ 2303483 w 3105376"/>
              <a:gd name="connsiteY5" fmla="*/ 1672959 h 2076819"/>
              <a:gd name="connsiteX6" fmla="*/ 2570183 w 3105376"/>
              <a:gd name="connsiteY6" fmla="*/ 1657719 h 2076819"/>
              <a:gd name="connsiteX7" fmla="*/ 2684483 w 3105376"/>
              <a:gd name="connsiteY7" fmla="*/ 1581519 h 2076819"/>
              <a:gd name="connsiteX8" fmla="*/ 2745443 w 3105376"/>
              <a:gd name="connsiteY8" fmla="*/ 1474839 h 2076819"/>
              <a:gd name="connsiteX9" fmla="*/ 2730203 w 3105376"/>
              <a:gd name="connsiteY9" fmla="*/ 392799 h 2076819"/>
              <a:gd name="connsiteX10" fmla="*/ 2707343 w 3105376"/>
              <a:gd name="connsiteY10" fmla="*/ 248019 h 2076819"/>
              <a:gd name="connsiteX11" fmla="*/ 2516843 w 3105376"/>
              <a:gd name="connsiteY11" fmla="*/ 156579 h 2076819"/>
              <a:gd name="connsiteX12" fmla="*/ 291803 w 3105376"/>
              <a:gd name="connsiteY12" fmla="*/ 164199 h 2076819"/>
              <a:gd name="connsiteX13" fmla="*/ 154643 w 3105376"/>
              <a:gd name="connsiteY13" fmla="*/ 209919 h 2076819"/>
              <a:gd name="connsiteX14" fmla="*/ 63203 w 3105376"/>
              <a:gd name="connsiteY14" fmla="*/ 362319 h 2076819"/>
              <a:gd name="connsiteX15" fmla="*/ 70823 w 3105376"/>
              <a:gd name="connsiteY15" fmla="*/ 1436739 h 2076819"/>
              <a:gd name="connsiteX16" fmla="*/ 101303 w 3105376"/>
              <a:gd name="connsiteY16" fmla="*/ 1543419 h 2076819"/>
              <a:gd name="connsiteX17" fmla="*/ 147023 w 3105376"/>
              <a:gd name="connsiteY17" fmla="*/ 1619619 h 2076819"/>
              <a:gd name="connsiteX18" fmla="*/ 276563 w 3105376"/>
              <a:gd name="connsiteY18" fmla="*/ 1672959 h 2076819"/>
              <a:gd name="connsiteX19" fmla="*/ 1610063 w 3105376"/>
              <a:gd name="connsiteY19" fmla="*/ 1665339 h 2076819"/>
              <a:gd name="connsiteX20" fmla="*/ 1397648 w 3105376"/>
              <a:gd name="connsiteY20" fmla="*/ 1924107 h 2076819"/>
              <a:gd name="connsiteX21" fmla="*/ 1275748 w 3105376"/>
              <a:gd name="connsiteY21" fmla="*/ 2061579 h 2076819"/>
              <a:gd name="connsiteX22" fmla="*/ 1038563 w 3105376"/>
              <a:gd name="connsiteY22" fmla="*/ 2069199 h 2076819"/>
              <a:gd name="connsiteX23" fmla="*/ 1038563 w 3105376"/>
              <a:gd name="connsiteY23" fmla="*/ 1733919 h 2076819"/>
              <a:gd name="connsiteX24" fmla="*/ 825203 w 3105376"/>
              <a:gd name="connsiteY24" fmla="*/ 1932039 h 2076819"/>
              <a:gd name="connsiteX25" fmla="*/ 696108 w 3105376"/>
              <a:gd name="connsiteY25" fmla="*/ 1932039 h 2076819"/>
              <a:gd name="connsiteX26" fmla="*/ 703728 w 3105376"/>
              <a:gd name="connsiteY26" fmla="*/ 2076819 h 2076819"/>
              <a:gd name="connsiteX27" fmla="*/ 9863 w 3105376"/>
              <a:gd name="connsiteY27" fmla="*/ 2076819 h 2076819"/>
              <a:gd name="connsiteX28" fmla="*/ 0 w 3105376"/>
              <a:gd name="connsiteY28" fmla="*/ 7621 h 2076819"/>
              <a:gd name="connsiteX0" fmla="*/ 0 w 3105376"/>
              <a:gd name="connsiteY0" fmla="*/ 50 h 2069248"/>
              <a:gd name="connsiteX1" fmla="*/ 3105376 w 3105376"/>
              <a:gd name="connsiteY1" fmla="*/ 0 h 2069248"/>
              <a:gd name="connsiteX2" fmla="*/ 3095963 w 3105376"/>
              <a:gd name="connsiteY2" fmla="*/ 2031148 h 2069248"/>
              <a:gd name="connsiteX3" fmla="*/ 1284197 w 3105376"/>
              <a:gd name="connsiteY3" fmla="*/ 2044594 h 2069248"/>
              <a:gd name="connsiteX4" fmla="*/ 1434803 w 3105376"/>
              <a:gd name="connsiteY4" fmla="*/ 1893988 h 2069248"/>
              <a:gd name="connsiteX5" fmla="*/ 2303483 w 3105376"/>
              <a:gd name="connsiteY5" fmla="*/ 1665388 h 2069248"/>
              <a:gd name="connsiteX6" fmla="*/ 2570183 w 3105376"/>
              <a:gd name="connsiteY6" fmla="*/ 1650148 h 2069248"/>
              <a:gd name="connsiteX7" fmla="*/ 2684483 w 3105376"/>
              <a:gd name="connsiteY7" fmla="*/ 1573948 h 2069248"/>
              <a:gd name="connsiteX8" fmla="*/ 2745443 w 3105376"/>
              <a:gd name="connsiteY8" fmla="*/ 1467268 h 2069248"/>
              <a:gd name="connsiteX9" fmla="*/ 2730203 w 3105376"/>
              <a:gd name="connsiteY9" fmla="*/ 385228 h 2069248"/>
              <a:gd name="connsiteX10" fmla="*/ 2707343 w 3105376"/>
              <a:gd name="connsiteY10" fmla="*/ 240448 h 2069248"/>
              <a:gd name="connsiteX11" fmla="*/ 2516843 w 3105376"/>
              <a:gd name="connsiteY11" fmla="*/ 149008 h 2069248"/>
              <a:gd name="connsiteX12" fmla="*/ 291803 w 3105376"/>
              <a:gd name="connsiteY12" fmla="*/ 156628 h 2069248"/>
              <a:gd name="connsiteX13" fmla="*/ 154643 w 3105376"/>
              <a:gd name="connsiteY13" fmla="*/ 202348 h 2069248"/>
              <a:gd name="connsiteX14" fmla="*/ 63203 w 3105376"/>
              <a:gd name="connsiteY14" fmla="*/ 354748 h 2069248"/>
              <a:gd name="connsiteX15" fmla="*/ 70823 w 3105376"/>
              <a:gd name="connsiteY15" fmla="*/ 1429168 h 2069248"/>
              <a:gd name="connsiteX16" fmla="*/ 101303 w 3105376"/>
              <a:gd name="connsiteY16" fmla="*/ 1535848 h 2069248"/>
              <a:gd name="connsiteX17" fmla="*/ 147023 w 3105376"/>
              <a:gd name="connsiteY17" fmla="*/ 1612048 h 2069248"/>
              <a:gd name="connsiteX18" fmla="*/ 276563 w 3105376"/>
              <a:gd name="connsiteY18" fmla="*/ 1665388 h 2069248"/>
              <a:gd name="connsiteX19" fmla="*/ 1610063 w 3105376"/>
              <a:gd name="connsiteY19" fmla="*/ 1657768 h 2069248"/>
              <a:gd name="connsiteX20" fmla="*/ 1397648 w 3105376"/>
              <a:gd name="connsiteY20" fmla="*/ 1916536 h 2069248"/>
              <a:gd name="connsiteX21" fmla="*/ 1275748 w 3105376"/>
              <a:gd name="connsiteY21" fmla="*/ 2054008 h 2069248"/>
              <a:gd name="connsiteX22" fmla="*/ 1038563 w 3105376"/>
              <a:gd name="connsiteY22" fmla="*/ 2061628 h 2069248"/>
              <a:gd name="connsiteX23" fmla="*/ 1038563 w 3105376"/>
              <a:gd name="connsiteY23" fmla="*/ 1726348 h 2069248"/>
              <a:gd name="connsiteX24" fmla="*/ 825203 w 3105376"/>
              <a:gd name="connsiteY24" fmla="*/ 1924468 h 2069248"/>
              <a:gd name="connsiteX25" fmla="*/ 696108 w 3105376"/>
              <a:gd name="connsiteY25" fmla="*/ 1924468 h 2069248"/>
              <a:gd name="connsiteX26" fmla="*/ 703728 w 3105376"/>
              <a:gd name="connsiteY26" fmla="*/ 2069248 h 2069248"/>
              <a:gd name="connsiteX27" fmla="*/ 9863 w 3105376"/>
              <a:gd name="connsiteY27" fmla="*/ 2069248 h 2069248"/>
              <a:gd name="connsiteX28" fmla="*/ 0 w 3105376"/>
              <a:gd name="connsiteY28" fmla="*/ 50 h 20692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105376" h="2069248">
                <a:moveTo>
                  <a:pt x="0" y="50"/>
                </a:moveTo>
                <a:lnTo>
                  <a:pt x="3105376" y="0"/>
                </a:lnTo>
                <a:cubicBezTo>
                  <a:pt x="3102238" y="687144"/>
                  <a:pt x="3099101" y="1344004"/>
                  <a:pt x="3095963" y="2031148"/>
                </a:cubicBezTo>
                <a:lnTo>
                  <a:pt x="1284197" y="2044594"/>
                </a:lnTo>
                <a:lnTo>
                  <a:pt x="1434803" y="1893988"/>
                </a:lnTo>
                <a:lnTo>
                  <a:pt x="2303483" y="1665388"/>
                </a:lnTo>
                <a:lnTo>
                  <a:pt x="2570183" y="1650148"/>
                </a:lnTo>
                <a:lnTo>
                  <a:pt x="2684483" y="1573948"/>
                </a:lnTo>
                <a:lnTo>
                  <a:pt x="2745443" y="1467268"/>
                </a:lnTo>
                <a:lnTo>
                  <a:pt x="2730203" y="385228"/>
                </a:lnTo>
                <a:lnTo>
                  <a:pt x="2707343" y="240448"/>
                </a:lnTo>
                <a:lnTo>
                  <a:pt x="2516843" y="149008"/>
                </a:lnTo>
                <a:lnTo>
                  <a:pt x="291803" y="156628"/>
                </a:lnTo>
                <a:lnTo>
                  <a:pt x="154643" y="202348"/>
                </a:lnTo>
                <a:lnTo>
                  <a:pt x="63203" y="354748"/>
                </a:lnTo>
                <a:lnTo>
                  <a:pt x="70823" y="1429168"/>
                </a:lnTo>
                <a:lnTo>
                  <a:pt x="101303" y="1535848"/>
                </a:lnTo>
                <a:lnTo>
                  <a:pt x="147023" y="1612048"/>
                </a:lnTo>
                <a:lnTo>
                  <a:pt x="276563" y="1665388"/>
                </a:lnTo>
                <a:lnTo>
                  <a:pt x="1610063" y="1657768"/>
                </a:lnTo>
                <a:lnTo>
                  <a:pt x="1397648" y="1916536"/>
                </a:lnTo>
                <a:lnTo>
                  <a:pt x="1275748" y="2054008"/>
                </a:lnTo>
                <a:lnTo>
                  <a:pt x="1038563" y="2061628"/>
                </a:lnTo>
                <a:lnTo>
                  <a:pt x="1038563" y="1726348"/>
                </a:lnTo>
                <a:lnTo>
                  <a:pt x="825203" y="1924468"/>
                </a:lnTo>
                <a:lnTo>
                  <a:pt x="696108" y="1924468"/>
                </a:lnTo>
                <a:lnTo>
                  <a:pt x="703728" y="2069248"/>
                </a:lnTo>
                <a:lnTo>
                  <a:pt x="9863" y="2069248"/>
                </a:lnTo>
                <a:cubicBezTo>
                  <a:pt x="9117" y="1371944"/>
                  <a:pt x="746" y="697354"/>
                  <a:pt x="0" y="50"/>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7620</xdr:colOff>
      <xdr:row>1210</xdr:row>
      <xdr:rowOff>38100</xdr:rowOff>
    </xdr:from>
    <xdr:to>
      <xdr:col>4</xdr:col>
      <xdr:colOff>350520</xdr:colOff>
      <xdr:row>1214</xdr:row>
      <xdr:rowOff>22860</xdr:rowOff>
    </xdr:to>
    <xdr:sp macro="" textlink="">
      <xdr:nvSpPr>
        <xdr:cNvPr id="841" name="Rectangle: Beveled 840">
          <a:hlinkClick xmlns:r="http://schemas.openxmlformats.org/officeDocument/2006/relationships" r:id="rId6" tooltip="to DEGENERALIZE section"/>
          <a:extLst>
            <a:ext uri="{FF2B5EF4-FFF2-40B4-BE49-F238E27FC236}">
              <a16:creationId xmlns:a16="http://schemas.microsoft.com/office/drawing/2014/main" id="{6888B4DE-AE6F-4C7C-AB33-967ACB533BCF}"/>
            </a:ext>
          </a:extLst>
        </xdr:cNvPr>
        <xdr:cNvSpPr/>
      </xdr:nvSpPr>
      <xdr:spPr>
        <a:xfrm>
          <a:off x="121920" y="235629450"/>
          <a:ext cx="1885950" cy="69596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DEGENERALIZE</a:t>
          </a:r>
        </a:p>
      </xdr:txBody>
    </xdr:sp>
    <xdr:clientData/>
  </xdr:twoCellAnchor>
  <xdr:twoCellAnchor>
    <xdr:from>
      <xdr:col>5</xdr:col>
      <xdr:colOff>22860</xdr:colOff>
      <xdr:row>1210</xdr:row>
      <xdr:rowOff>38100</xdr:rowOff>
    </xdr:from>
    <xdr:to>
      <xdr:col>8</xdr:col>
      <xdr:colOff>365760</xdr:colOff>
      <xdr:row>1214</xdr:row>
      <xdr:rowOff>22860</xdr:rowOff>
    </xdr:to>
    <xdr:sp macro="" textlink="">
      <xdr:nvSpPr>
        <xdr:cNvPr id="842" name="Rectangle: Beveled 841">
          <a:hlinkClick xmlns:r="http://schemas.openxmlformats.org/officeDocument/2006/relationships" r:id="rId7" tooltip="to DEALIENATE section"/>
          <a:extLst>
            <a:ext uri="{FF2B5EF4-FFF2-40B4-BE49-F238E27FC236}">
              <a16:creationId xmlns:a16="http://schemas.microsoft.com/office/drawing/2014/main" id="{4890C0A4-5093-4362-8E9F-6A396BCC00C3}"/>
            </a:ext>
          </a:extLst>
        </xdr:cNvPr>
        <xdr:cNvSpPr/>
      </xdr:nvSpPr>
      <xdr:spPr>
        <a:xfrm>
          <a:off x="2194560" y="235629450"/>
          <a:ext cx="1885950" cy="69596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DEALIENATE</a:t>
          </a:r>
        </a:p>
      </xdr:txBody>
    </xdr:sp>
    <xdr:clientData/>
  </xdr:twoCellAnchor>
  <xdr:twoCellAnchor>
    <xdr:from>
      <xdr:col>9</xdr:col>
      <xdr:colOff>22860</xdr:colOff>
      <xdr:row>1210</xdr:row>
      <xdr:rowOff>38100</xdr:rowOff>
    </xdr:from>
    <xdr:to>
      <xdr:col>12</xdr:col>
      <xdr:colOff>365760</xdr:colOff>
      <xdr:row>1214</xdr:row>
      <xdr:rowOff>22860</xdr:rowOff>
    </xdr:to>
    <xdr:sp macro="" textlink="">
      <xdr:nvSpPr>
        <xdr:cNvPr id="843" name="Rectangle: Beveled 842">
          <a:hlinkClick xmlns:r="http://schemas.openxmlformats.org/officeDocument/2006/relationships" r:id="rId8" tooltip="to DEPOLARIZE section"/>
          <a:extLst>
            <a:ext uri="{FF2B5EF4-FFF2-40B4-BE49-F238E27FC236}">
              <a16:creationId xmlns:a16="http://schemas.microsoft.com/office/drawing/2014/main" id="{3D2A7659-9411-471E-8E4E-B80115374625}"/>
            </a:ext>
          </a:extLst>
        </xdr:cNvPr>
        <xdr:cNvSpPr/>
      </xdr:nvSpPr>
      <xdr:spPr>
        <a:xfrm>
          <a:off x="4251960" y="235629450"/>
          <a:ext cx="1885950" cy="69596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DEPOLARIZE</a:t>
          </a:r>
        </a:p>
      </xdr:txBody>
    </xdr:sp>
    <xdr:clientData/>
  </xdr:twoCellAnchor>
  <xdr:twoCellAnchor>
    <xdr:from>
      <xdr:col>0</xdr:col>
      <xdr:colOff>107399</xdr:colOff>
      <xdr:row>1489</xdr:row>
      <xdr:rowOff>39882</xdr:rowOff>
    </xdr:from>
    <xdr:to>
      <xdr:col>2</xdr:col>
      <xdr:colOff>338680</xdr:colOff>
      <xdr:row>1493</xdr:row>
      <xdr:rowOff>89807</xdr:rowOff>
    </xdr:to>
    <xdr:grpSp>
      <xdr:nvGrpSpPr>
        <xdr:cNvPr id="844" name="Group 843">
          <a:extLst>
            <a:ext uri="{FF2B5EF4-FFF2-40B4-BE49-F238E27FC236}">
              <a16:creationId xmlns:a16="http://schemas.microsoft.com/office/drawing/2014/main" id="{B2F8F814-7356-4D8C-8FA2-B5E8222B6084}"/>
            </a:ext>
          </a:extLst>
        </xdr:cNvPr>
        <xdr:cNvGrpSpPr/>
      </xdr:nvGrpSpPr>
      <xdr:grpSpPr>
        <a:xfrm>
          <a:off x="107399" y="286831282"/>
          <a:ext cx="859931" cy="748425"/>
          <a:chOff x="6361572" y="87885629"/>
          <a:chExt cx="851384" cy="836087"/>
        </a:xfrm>
        <a:gradFill>
          <a:gsLst>
            <a:gs pos="0">
              <a:srgbClr val="FF0000"/>
            </a:gs>
            <a:gs pos="50000">
              <a:srgbClr val="FF9999"/>
            </a:gs>
            <a:gs pos="100000">
              <a:srgbClr val="FFCCCC"/>
            </a:gs>
          </a:gsLst>
          <a:path path="circle">
            <a:fillToRect l="50000" t="50000" r="50000" b="50000"/>
          </a:path>
        </a:gradFill>
      </xdr:grpSpPr>
      <xdr:sp macro="" textlink="">
        <xdr:nvSpPr>
          <xdr:cNvPr id="845" name="Oval 844">
            <a:extLst>
              <a:ext uri="{FF2B5EF4-FFF2-40B4-BE49-F238E27FC236}">
                <a16:creationId xmlns:a16="http://schemas.microsoft.com/office/drawing/2014/main" id="{2B0A200D-BBA6-2E9B-45C7-54AEA55901A6}"/>
              </a:ext>
            </a:extLst>
          </xdr:cNvPr>
          <xdr:cNvSpPr>
            <a:spLocks noChangeAspect="1"/>
          </xdr:cNvSpPr>
        </xdr:nvSpPr>
        <xdr:spPr>
          <a:xfrm>
            <a:off x="6438900" y="88041480"/>
            <a:ext cx="458753" cy="514242"/>
          </a:xfrm>
          <a:prstGeom prst="ellipse">
            <a:avLst/>
          </a:prstGeom>
          <a:grp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46" name="Rectangle 845">
            <a:extLst>
              <a:ext uri="{FF2B5EF4-FFF2-40B4-BE49-F238E27FC236}">
                <a16:creationId xmlns:a16="http://schemas.microsoft.com/office/drawing/2014/main" id="{F47FF7E6-1614-CB61-DFE6-5136969CE241}"/>
              </a:ext>
            </a:extLst>
          </xdr:cNvPr>
          <xdr:cNvSpPr/>
        </xdr:nvSpPr>
        <xdr:spPr>
          <a:xfrm>
            <a:off x="6361572" y="87885629"/>
            <a:ext cx="851384" cy="836087"/>
          </a:xfrm>
          <a:prstGeom prst="rect">
            <a:avLst/>
          </a:prstGeom>
          <a:noFill/>
        </xdr:spPr>
        <xdr:txBody>
          <a:bodyPr wrap="none" lIns="91440" tIns="45720" rIns="91440" bIns="45720">
            <a:sp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99476</xdr:colOff>
      <xdr:row>1492</xdr:row>
      <xdr:rowOff>123184</xdr:rowOff>
    </xdr:from>
    <xdr:to>
      <xdr:col>2</xdr:col>
      <xdr:colOff>327659</xdr:colOff>
      <xdr:row>1495</xdr:row>
      <xdr:rowOff>145481</xdr:rowOff>
    </xdr:to>
    <xdr:grpSp>
      <xdr:nvGrpSpPr>
        <xdr:cNvPr id="847" name="Group 846">
          <a:extLst>
            <a:ext uri="{FF2B5EF4-FFF2-40B4-BE49-F238E27FC236}">
              <a16:creationId xmlns:a16="http://schemas.microsoft.com/office/drawing/2014/main" id="{CCA0C6F8-CBF3-4963-9B8F-A92FEEA177A3}"/>
            </a:ext>
          </a:extLst>
        </xdr:cNvPr>
        <xdr:cNvGrpSpPr/>
      </xdr:nvGrpSpPr>
      <xdr:grpSpPr>
        <a:xfrm>
          <a:off x="99476" y="287422584"/>
          <a:ext cx="856833" cy="593797"/>
          <a:chOff x="6368955" y="87895955"/>
          <a:chExt cx="848276" cy="632607"/>
        </a:xfrm>
      </xdr:grpSpPr>
      <xdr:sp macro="" textlink="">
        <xdr:nvSpPr>
          <xdr:cNvPr id="848" name="Oval 847">
            <a:extLst>
              <a:ext uri="{FF2B5EF4-FFF2-40B4-BE49-F238E27FC236}">
                <a16:creationId xmlns:a16="http://schemas.microsoft.com/office/drawing/2014/main" id="{965F3368-749A-1112-AB44-A6B8C0786EB4}"/>
              </a:ext>
            </a:extLst>
          </xdr:cNvPr>
          <xdr:cNvSpPr>
            <a:spLocks noChangeAspect="1"/>
          </xdr:cNvSpPr>
        </xdr:nvSpPr>
        <xdr:spPr>
          <a:xfrm>
            <a:off x="6438900" y="88041480"/>
            <a:ext cx="458753" cy="487082"/>
          </a:xfrm>
          <a:prstGeom prst="ellipse">
            <a:avLst/>
          </a:prstGeom>
          <a:gradFill>
            <a:gsLst>
              <a:gs pos="0">
                <a:srgbClr val="FF0000"/>
              </a:gs>
              <a:gs pos="50000">
                <a:srgbClr val="FF9999"/>
              </a:gs>
              <a:gs pos="100000">
                <a:srgbClr val="FFCCCC"/>
              </a:gs>
            </a:gsLst>
            <a:path path="circle">
              <a:fillToRect l="50000" t="50000" r="50000" b="50000"/>
            </a:path>
          </a:grad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49" name="Rectangle 848">
            <a:extLst>
              <a:ext uri="{FF2B5EF4-FFF2-40B4-BE49-F238E27FC236}">
                <a16:creationId xmlns:a16="http://schemas.microsoft.com/office/drawing/2014/main" id="{95130D26-1BF8-9FCA-B586-9EF1D6266458}"/>
              </a:ext>
            </a:extLst>
          </xdr:cNvPr>
          <xdr:cNvSpPr/>
        </xdr:nvSpPr>
        <xdr:spPr>
          <a:xfrm>
            <a:off x="6368955" y="87895955"/>
            <a:ext cx="848276" cy="591235"/>
          </a:xfrm>
          <a:prstGeom prst="rect">
            <a:avLst/>
          </a:prstGeom>
          <a:noFill/>
        </xdr:spPr>
        <xdr:txBody>
          <a:bodyPr wrap="square" lIns="91440" tIns="45720" rIns="91440" bIns="45720">
            <a:noAutofit/>
          </a:bodyPr>
          <a:lstStyle/>
          <a:p>
            <a:pPr algn="ctr"/>
            <a:r>
              <a:rPr lang="en-US" sz="3600" b="0" cap="none" spc="0">
                <a:ln w="0"/>
                <a:solidFill>
                  <a:srgbClr val="D7B9FF"/>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30480</xdr:colOff>
      <xdr:row>1238</xdr:row>
      <xdr:rowOff>7621</xdr:rowOff>
    </xdr:from>
    <xdr:to>
      <xdr:col>13</xdr:col>
      <xdr:colOff>91440</xdr:colOff>
      <xdr:row>1240</xdr:row>
      <xdr:rowOff>137160</xdr:rowOff>
    </xdr:to>
    <xdr:sp macro="" textlink="">
      <xdr:nvSpPr>
        <xdr:cNvPr id="850" name="TextBox 849">
          <a:extLst>
            <a:ext uri="{FF2B5EF4-FFF2-40B4-BE49-F238E27FC236}">
              <a16:creationId xmlns:a16="http://schemas.microsoft.com/office/drawing/2014/main" id="{8B6BBB81-A70A-485A-9A9A-C1D266818E48}"/>
            </a:ext>
          </a:extLst>
        </xdr:cNvPr>
        <xdr:cNvSpPr txBox="1"/>
      </xdr:nvSpPr>
      <xdr:spPr>
        <a:xfrm>
          <a:off x="30480" y="240748821"/>
          <a:ext cx="6347460" cy="459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latin typeface="Arial Narrow" panose="020B0606020202030204" pitchFamily="34" charset="0"/>
            </a:rPr>
            <a:t>Generalizing can remain provisional, as a bridge to relevant specifics. Too often, we cling to our trusted generalizations for relief, letting them slip into obstructing over-generalizing. Let's dial them back.</a:t>
          </a:r>
        </a:p>
      </xdr:txBody>
    </xdr:sp>
    <xdr:clientData/>
  </xdr:twoCellAnchor>
  <xdr:twoCellAnchor>
    <xdr:from>
      <xdr:col>0</xdr:col>
      <xdr:colOff>60958</xdr:colOff>
      <xdr:row>1207</xdr:row>
      <xdr:rowOff>74506</xdr:rowOff>
    </xdr:from>
    <xdr:to>
      <xdr:col>12</xdr:col>
      <xdr:colOff>434338</xdr:colOff>
      <xdr:row>1210</xdr:row>
      <xdr:rowOff>5926</xdr:rowOff>
    </xdr:to>
    <xdr:sp macro="" textlink="">
      <xdr:nvSpPr>
        <xdr:cNvPr id="851" name="TextBox 850">
          <a:extLst>
            <a:ext uri="{FF2B5EF4-FFF2-40B4-BE49-F238E27FC236}">
              <a16:creationId xmlns:a16="http://schemas.microsoft.com/office/drawing/2014/main" id="{E7BF963C-7B42-468D-9691-BDF92F871D26}"/>
            </a:ext>
          </a:extLst>
        </xdr:cNvPr>
        <xdr:cNvSpPr txBox="1"/>
      </xdr:nvSpPr>
      <xdr:spPr>
        <a:xfrm>
          <a:off x="60958" y="235132456"/>
          <a:ext cx="614553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rgbClr val="007846"/>
              </a:solidFill>
              <a:latin typeface="Arial Black" panose="020B0A04020102020204" pitchFamily="34" charset="0"/>
            </a:rPr>
            <a:t>Harmony Politics</a:t>
          </a:r>
          <a:r>
            <a:rPr lang="en-US" sz="1100" baseline="0">
              <a:latin typeface="Arial Black" panose="020B0A04020102020204" pitchFamily="34" charset="0"/>
            </a:rPr>
            <a:t> </a:t>
          </a:r>
          <a:r>
            <a:rPr lang="en-US" sz="1100" baseline="0">
              <a:latin typeface="Arial Narrow" panose="020B0606020202030204" pitchFamily="34" charset="0"/>
            </a:rPr>
            <a:t>basically follows a three-step process based on this </a:t>
          </a:r>
          <a:r>
            <a:rPr lang="en-US" sz="1100" i="1" baseline="0">
              <a:latin typeface="Arial Narrow" panose="020B0606020202030204" pitchFamily="34" charset="0"/>
            </a:rPr>
            <a:t>anankelogical</a:t>
          </a:r>
          <a:r>
            <a:rPr lang="en-US" sz="1100" baseline="0">
              <a:latin typeface="Arial Narrow" panose="020B0606020202030204" pitchFamily="34" charset="0"/>
            </a:rPr>
            <a:t> definition of politics. Click on each or scroll down to learn and use these empowering steps.</a:t>
          </a:r>
        </a:p>
      </xdr:txBody>
    </xdr:sp>
    <xdr:clientData/>
  </xdr:twoCellAnchor>
  <xdr:twoCellAnchor>
    <xdr:from>
      <xdr:col>1</xdr:col>
      <xdr:colOff>7620</xdr:colOff>
      <xdr:row>1235</xdr:row>
      <xdr:rowOff>32075</xdr:rowOff>
    </xdr:from>
    <xdr:to>
      <xdr:col>13</xdr:col>
      <xdr:colOff>7620</xdr:colOff>
      <xdr:row>1236</xdr:row>
      <xdr:rowOff>107428</xdr:rowOff>
    </xdr:to>
    <xdr:sp macro="" textlink="">
      <xdr:nvSpPr>
        <xdr:cNvPr id="852" name="TextBox 851">
          <a:extLst>
            <a:ext uri="{FF2B5EF4-FFF2-40B4-BE49-F238E27FC236}">
              <a16:creationId xmlns:a16="http://schemas.microsoft.com/office/drawing/2014/main" id="{EF990D1F-5A2C-4F64-8040-FCB9655B708B}"/>
            </a:ext>
          </a:extLst>
        </xdr:cNvPr>
        <xdr:cNvSpPr txBox="1"/>
      </xdr:nvSpPr>
      <xdr:spPr>
        <a:xfrm>
          <a:off x="121920" y="240055725"/>
          <a:ext cx="6172200" cy="24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baseline="0">
              <a:solidFill>
                <a:schemeClr val="accent4">
                  <a:lumMod val="50000"/>
                </a:schemeClr>
              </a:solidFill>
              <a:latin typeface="Arial Narrow" panose="020B0606020202030204" pitchFamily="34" charset="0"/>
              <a:ea typeface="Verdana" panose="020B0604030504040204" pitchFamily="34" charset="0"/>
            </a:rPr>
            <a:t>CHANGE ISSUE HERE OR ABOVE</a:t>
          </a:r>
          <a:endParaRPr lang="en-US" sz="900" b="1" baseline="0">
            <a:solidFill>
              <a:schemeClr val="accent4">
                <a:lumMod val="50000"/>
              </a:schemeClr>
            </a:solidFill>
            <a:latin typeface="Arial Narrow" panose="020B0606020202030204" pitchFamily="34" charset="0"/>
          </a:endParaRPr>
        </a:p>
      </xdr:txBody>
    </xdr:sp>
    <xdr:clientData/>
  </xdr:twoCellAnchor>
  <xdr:twoCellAnchor>
    <xdr:from>
      <xdr:col>0</xdr:col>
      <xdr:colOff>38845</xdr:colOff>
      <xdr:row>1386</xdr:row>
      <xdr:rowOff>106979</xdr:rowOff>
    </xdr:from>
    <xdr:to>
      <xdr:col>13</xdr:col>
      <xdr:colOff>76796</xdr:colOff>
      <xdr:row>1408</xdr:row>
      <xdr:rowOff>52442</xdr:rowOff>
    </xdr:to>
    <xdr:grpSp>
      <xdr:nvGrpSpPr>
        <xdr:cNvPr id="853" name="Group 852">
          <a:extLst>
            <a:ext uri="{FF2B5EF4-FFF2-40B4-BE49-F238E27FC236}">
              <a16:creationId xmlns:a16="http://schemas.microsoft.com/office/drawing/2014/main" id="{8A0BEE23-5006-4734-B268-D961FF091B09}"/>
            </a:ext>
          </a:extLst>
        </xdr:cNvPr>
        <xdr:cNvGrpSpPr/>
      </xdr:nvGrpSpPr>
      <xdr:grpSpPr>
        <a:xfrm>
          <a:off x="38845" y="268121429"/>
          <a:ext cx="6324451" cy="3901513"/>
          <a:chOff x="6226105" y="104920177"/>
          <a:chExt cx="6103507" cy="3893266"/>
        </a:xfrm>
      </xdr:grpSpPr>
      <xdr:sp macro="" textlink="">
        <xdr:nvSpPr>
          <xdr:cNvPr id="854" name="Frame 50">
            <a:extLst>
              <a:ext uri="{FF2B5EF4-FFF2-40B4-BE49-F238E27FC236}">
                <a16:creationId xmlns:a16="http://schemas.microsoft.com/office/drawing/2014/main" id="{1C45C6F0-EF1A-285D-048D-748DB182CF42}"/>
              </a:ext>
            </a:extLst>
          </xdr:cNvPr>
          <xdr:cNvSpPr/>
        </xdr:nvSpPr>
        <xdr:spPr>
          <a:xfrm>
            <a:off x="6226105" y="104972961"/>
            <a:ext cx="26441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137227 w 2644140"/>
              <a:gd name="connsiteY16" fmla="*/ 1403006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114708 w 2644140"/>
              <a:gd name="connsiteY15" fmla="*/ 204815 h 1592580"/>
              <a:gd name="connsiteX16" fmla="*/ 137227 w 2644140"/>
              <a:gd name="connsiteY16" fmla="*/ 1403006 h 1592580"/>
              <a:gd name="connsiteX17" fmla="*/ 2446973 w 2644140"/>
              <a:gd name="connsiteY17" fmla="*/ 1395413 h 1592580"/>
              <a:gd name="connsiteX18" fmla="*/ 2446973 w 2644140"/>
              <a:gd name="connsiteY18" fmla="*/ 212408 h 1592580"/>
              <a:gd name="connsiteX19" fmla="*/ 114708 w 2644140"/>
              <a:gd name="connsiteY19" fmla="*/ 204815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114708 w 2644140"/>
              <a:gd name="connsiteY15" fmla="*/ 204815 h 1592580"/>
              <a:gd name="connsiteX16" fmla="*/ 114707 w 2644140"/>
              <a:gd name="connsiteY16" fmla="*/ 1403006 h 1592580"/>
              <a:gd name="connsiteX17" fmla="*/ 2446973 w 2644140"/>
              <a:gd name="connsiteY17" fmla="*/ 1395413 h 1592580"/>
              <a:gd name="connsiteX18" fmla="*/ 2446973 w 2644140"/>
              <a:gd name="connsiteY18" fmla="*/ 212408 h 1592580"/>
              <a:gd name="connsiteX19" fmla="*/ 114708 w 2644140"/>
              <a:gd name="connsiteY19" fmla="*/ 204815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01474" y="30281"/>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10109" y="126536"/>
                </a:lnTo>
                <a:lnTo>
                  <a:pt x="60960" y="53340"/>
                </a:lnTo>
                <a:close/>
                <a:moveTo>
                  <a:pt x="114708" y="204815"/>
                </a:moveTo>
                <a:cubicBezTo>
                  <a:pt x="114708" y="604212"/>
                  <a:pt x="114707" y="1003609"/>
                  <a:pt x="114707" y="1403006"/>
                </a:cubicBezTo>
                <a:lnTo>
                  <a:pt x="2446973" y="1395413"/>
                </a:lnTo>
                <a:lnTo>
                  <a:pt x="2446973" y="212408"/>
                </a:lnTo>
                <a:lnTo>
                  <a:pt x="114708" y="204815"/>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855" name="Frame 50">
            <a:extLst>
              <a:ext uri="{FF2B5EF4-FFF2-40B4-BE49-F238E27FC236}">
                <a16:creationId xmlns:a16="http://schemas.microsoft.com/office/drawing/2014/main" id="{85D885C4-491B-E0C7-3073-D88988D6359D}"/>
              </a:ext>
            </a:extLst>
          </xdr:cNvPr>
          <xdr:cNvSpPr/>
        </xdr:nvSpPr>
        <xdr:spPr>
          <a:xfrm>
            <a:off x="6226105" y="107220863"/>
            <a:ext cx="26441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46973 w 2644140"/>
              <a:gd name="connsiteY17" fmla="*/ 1395413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99519 w 2644140"/>
              <a:gd name="connsiteY17" fmla="*/ 1365037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84506 w 2644140"/>
              <a:gd name="connsiteY17" fmla="*/ 1365037 h 1592580"/>
              <a:gd name="connsiteX18" fmla="*/ 2446973 w 2644140"/>
              <a:gd name="connsiteY18" fmla="*/ 212408 h 1592580"/>
              <a:gd name="connsiteX19" fmla="*/ 114708 w 2644140"/>
              <a:gd name="connsiteY19" fmla="*/ 144066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01474" y="20254"/>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15164" y="121523"/>
                </a:lnTo>
                <a:lnTo>
                  <a:pt x="60960" y="53340"/>
                </a:lnTo>
                <a:close/>
                <a:moveTo>
                  <a:pt x="114708" y="144066"/>
                </a:moveTo>
                <a:cubicBezTo>
                  <a:pt x="112206" y="551056"/>
                  <a:pt x="109703" y="958047"/>
                  <a:pt x="107201" y="1365037"/>
                </a:cubicBezTo>
                <a:lnTo>
                  <a:pt x="2484506" y="1365037"/>
                </a:lnTo>
                <a:lnTo>
                  <a:pt x="2446973" y="212408"/>
                </a:lnTo>
                <a:lnTo>
                  <a:pt x="114708" y="144066"/>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856" name="Frame 50">
            <a:extLst>
              <a:ext uri="{FF2B5EF4-FFF2-40B4-BE49-F238E27FC236}">
                <a16:creationId xmlns:a16="http://schemas.microsoft.com/office/drawing/2014/main" id="{1C80401C-DB4F-6AE4-8E74-390230AF0D77}"/>
              </a:ext>
            </a:extLst>
          </xdr:cNvPr>
          <xdr:cNvSpPr/>
        </xdr:nvSpPr>
        <xdr:spPr>
          <a:xfrm>
            <a:off x="9639638" y="107175101"/>
            <a:ext cx="26822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4 w 2644140"/>
              <a:gd name="connsiteY17" fmla="*/ 1405640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18192 w 2644140"/>
              <a:gd name="connsiteY17" fmla="*/ 1385585 h 1592580"/>
              <a:gd name="connsiteX18" fmla="*/ 2530793 w 2644140"/>
              <a:gd name="connsiteY18" fmla="*/ 204788 h 1592580"/>
              <a:gd name="connsiteX19" fmla="*/ 204788 w 2644140"/>
              <a:gd name="connsiteY19" fmla="*/ 212408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11080" y="25268"/>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0" y="141577"/>
                </a:lnTo>
                <a:lnTo>
                  <a:pt x="60960" y="53340"/>
                </a:lnTo>
                <a:close/>
                <a:moveTo>
                  <a:pt x="204788" y="212408"/>
                </a:moveTo>
                <a:lnTo>
                  <a:pt x="204788" y="1395413"/>
                </a:lnTo>
                <a:lnTo>
                  <a:pt x="2518192" y="1385585"/>
                </a:lnTo>
                <a:cubicBezTo>
                  <a:pt x="2520732" y="985301"/>
                  <a:pt x="2528253" y="605072"/>
                  <a:pt x="2530793" y="204788"/>
                </a:cubicBezTo>
                <a:lnTo>
                  <a:pt x="204788" y="212408"/>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857" name="Frame 50">
            <a:extLst>
              <a:ext uri="{FF2B5EF4-FFF2-40B4-BE49-F238E27FC236}">
                <a16:creationId xmlns:a16="http://schemas.microsoft.com/office/drawing/2014/main" id="{6A4F3FCD-F578-9890-F1DA-8378DEE3028E}"/>
              </a:ext>
            </a:extLst>
          </xdr:cNvPr>
          <xdr:cNvSpPr/>
        </xdr:nvSpPr>
        <xdr:spPr>
          <a:xfrm>
            <a:off x="9632132" y="104920177"/>
            <a:ext cx="269748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8429 w 2651609"/>
              <a:gd name="connsiteY0" fmla="*/ 53340 h 1592580"/>
              <a:gd name="connsiteX1" fmla="*/ 83669 w 2651609"/>
              <a:gd name="connsiteY1" fmla="*/ 15240 h 1592580"/>
              <a:gd name="connsiteX2" fmla="*/ 197969 w 2651609"/>
              <a:gd name="connsiteY2" fmla="*/ 0 h 1592580"/>
              <a:gd name="connsiteX3" fmla="*/ 2438249 w 2651609"/>
              <a:gd name="connsiteY3" fmla="*/ 15240 h 1592580"/>
              <a:gd name="connsiteX4" fmla="*/ 2583029 w 2651609"/>
              <a:gd name="connsiteY4" fmla="*/ 83820 h 1592580"/>
              <a:gd name="connsiteX5" fmla="*/ 2643989 w 2651609"/>
              <a:gd name="connsiteY5" fmla="*/ 228600 h 1592580"/>
              <a:gd name="connsiteX6" fmla="*/ 2651609 w 2651609"/>
              <a:gd name="connsiteY6" fmla="*/ 1394460 h 1592580"/>
              <a:gd name="connsiteX7" fmla="*/ 2590649 w 2651609"/>
              <a:gd name="connsiteY7" fmla="*/ 1531620 h 1592580"/>
              <a:gd name="connsiteX8" fmla="*/ 2445869 w 2651609"/>
              <a:gd name="connsiteY8" fmla="*/ 1584960 h 1592580"/>
              <a:gd name="connsiteX9" fmla="*/ 213209 w 2651609"/>
              <a:gd name="connsiteY9" fmla="*/ 1592580 h 1592580"/>
              <a:gd name="connsiteX10" fmla="*/ 68429 w 2651609"/>
              <a:gd name="connsiteY10" fmla="*/ 1554480 h 1592580"/>
              <a:gd name="connsiteX11" fmla="*/ 7469 w 2651609"/>
              <a:gd name="connsiteY11" fmla="*/ 1371600 h 1592580"/>
              <a:gd name="connsiteX12" fmla="*/ 7469 w 2651609"/>
              <a:gd name="connsiteY12" fmla="*/ 236220 h 1592580"/>
              <a:gd name="connsiteX13" fmla="*/ 0 w 2651609"/>
              <a:gd name="connsiteY13" fmla="*/ 114300 h 1592580"/>
              <a:gd name="connsiteX14" fmla="*/ 68429 w 2651609"/>
              <a:gd name="connsiteY14" fmla="*/ 53340 h 1592580"/>
              <a:gd name="connsiteX15" fmla="*/ 212257 w 2651609"/>
              <a:gd name="connsiteY15" fmla="*/ 212408 h 1592580"/>
              <a:gd name="connsiteX16" fmla="*/ 212257 w 2651609"/>
              <a:gd name="connsiteY16" fmla="*/ 1395413 h 1592580"/>
              <a:gd name="connsiteX17" fmla="*/ 2530642 w 2651609"/>
              <a:gd name="connsiteY17" fmla="*/ 1410653 h 1592580"/>
              <a:gd name="connsiteX18" fmla="*/ 2538262 w 2651609"/>
              <a:gd name="connsiteY18" fmla="*/ 204788 h 1592580"/>
              <a:gd name="connsiteX19" fmla="*/ 212257 w 2651609"/>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7395 w 2644140"/>
              <a:gd name="connsiteY13" fmla="*/ 14939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7395 w 2644140"/>
              <a:gd name="connsiteY13" fmla="*/ 14939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10361 w 2644140"/>
              <a:gd name="connsiteY4" fmla="*/ 47332 h 1592580"/>
              <a:gd name="connsiteX5" fmla="*/ 2575560 w 2644140"/>
              <a:gd name="connsiteY5" fmla="*/ 83820 h 1592580"/>
              <a:gd name="connsiteX6" fmla="*/ 2636520 w 2644140"/>
              <a:gd name="connsiteY6" fmla="*/ 228600 h 1592580"/>
              <a:gd name="connsiteX7" fmla="*/ 2644140 w 2644140"/>
              <a:gd name="connsiteY7" fmla="*/ 1394460 h 1592580"/>
              <a:gd name="connsiteX8" fmla="*/ 2583180 w 2644140"/>
              <a:gd name="connsiteY8" fmla="*/ 1531620 h 1592580"/>
              <a:gd name="connsiteX9" fmla="*/ 2438400 w 2644140"/>
              <a:gd name="connsiteY9" fmla="*/ 1584960 h 1592580"/>
              <a:gd name="connsiteX10" fmla="*/ 205740 w 2644140"/>
              <a:gd name="connsiteY10" fmla="*/ 1592580 h 1592580"/>
              <a:gd name="connsiteX11" fmla="*/ 60960 w 2644140"/>
              <a:gd name="connsiteY11" fmla="*/ 1554480 h 1592580"/>
              <a:gd name="connsiteX12" fmla="*/ 0 w 2644140"/>
              <a:gd name="connsiteY12" fmla="*/ 1371600 h 1592580"/>
              <a:gd name="connsiteX13" fmla="*/ 0 w 2644140"/>
              <a:gd name="connsiteY13" fmla="*/ 236220 h 1592580"/>
              <a:gd name="connsiteX14" fmla="*/ 7395 w 2644140"/>
              <a:gd name="connsiteY14" fmla="*/ 149396 h 1592580"/>
              <a:gd name="connsiteX15" fmla="*/ 60960 w 2644140"/>
              <a:gd name="connsiteY15" fmla="*/ 53340 h 1592580"/>
              <a:gd name="connsiteX16" fmla="*/ 204788 w 2644140"/>
              <a:gd name="connsiteY16" fmla="*/ 212408 h 1592580"/>
              <a:gd name="connsiteX17" fmla="*/ 204788 w 2644140"/>
              <a:gd name="connsiteY17" fmla="*/ 1395413 h 1592580"/>
              <a:gd name="connsiteX18" fmla="*/ 2523173 w 2644140"/>
              <a:gd name="connsiteY18" fmla="*/ 1410653 h 1592580"/>
              <a:gd name="connsiteX19" fmla="*/ 2530793 w 2644140"/>
              <a:gd name="connsiteY19" fmla="*/ 204788 h 1592580"/>
              <a:gd name="connsiteX20" fmla="*/ 204788 w 2644140"/>
              <a:gd name="connsiteY20"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10361 w 2644140"/>
              <a:gd name="connsiteY4" fmla="*/ 47332 h 1592580"/>
              <a:gd name="connsiteX5" fmla="*/ 2575560 w 2644140"/>
              <a:gd name="connsiteY5" fmla="*/ 83820 h 1592580"/>
              <a:gd name="connsiteX6" fmla="*/ 2604502 w 2644140"/>
              <a:gd name="connsiteY6" fmla="*/ 147606 h 1592580"/>
              <a:gd name="connsiteX7" fmla="*/ 2636520 w 2644140"/>
              <a:gd name="connsiteY7" fmla="*/ 228600 h 1592580"/>
              <a:gd name="connsiteX8" fmla="*/ 2644140 w 2644140"/>
              <a:gd name="connsiteY8" fmla="*/ 1394460 h 1592580"/>
              <a:gd name="connsiteX9" fmla="*/ 2583180 w 2644140"/>
              <a:gd name="connsiteY9" fmla="*/ 1531620 h 1592580"/>
              <a:gd name="connsiteX10" fmla="*/ 2438400 w 2644140"/>
              <a:gd name="connsiteY10" fmla="*/ 1584960 h 1592580"/>
              <a:gd name="connsiteX11" fmla="*/ 205740 w 2644140"/>
              <a:gd name="connsiteY11" fmla="*/ 1592580 h 1592580"/>
              <a:gd name="connsiteX12" fmla="*/ 60960 w 2644140"/>
              <a:gd name="connsiteY12" fmla="*/ 1554480 h 1592580"/>
              <a:gd name="connsiteX13" fmla="*/ 0 w 2644140"/>
              <a:gd name="connsiteY13" fmla="*/ 1371600 h 1592580"/>
              <a:gd name="connsiteX14" fmla="*/ 0 w 2644140"/>
              <a:gd name="connsiteY14" fmla="*/ 236220 h 1592580"/>
              <a:gd name="connsiteX15" fmla="*/ 7395 w 2644140"/>
              <a:gd name="connsiteY15" fmla="*/ 149396 h 1592580"/>
              <a:gd name="connsiteX16" fmla="*/ 60960 w 2644140"/>
              <a:gd name="connsiteY16" fmla="*/ 53340 h 1592580"/>
              <a:gd name="connsiteX17" fmla="*/ 204788 w 2644140"/>
              <a:gd name="connsiteY17" fmla="*/ 212408 h 1592580"/>
              <a:gd name="connsiteX18" fmla="*/ 204788 w 2644140"/>
              <a:gd name="connsiteY18" fmla="*/ 1395413 h 1592580"/>
              <a:gd name="connsiteX19" fmla="*/ 2523173 w 2644140"/>
              <a:gd name="connsiteY19" fmla="*/ 1410653 h 1592580"/>
              <a:gd name="connsiteX20" fmla="*/ 2530793 w 2644140"/>
              <a:gd name="connsiteY20" fmla="*/ 204788 h 1592580"/>
              <a:gd name="connsiteX21" fmla="*/ 204788 w 2644140"/>
              <a:gd name="connsiteY21" fmla="*/ 212408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644140" h="1592580">
                <a:moveTo>
                  <a:pt x="60960" y="53340"/>
                </a:moveTo>
                <a:lnTo>
                  <a:pt x="115838" y="20254"/>
                </a:lnTo>
                <a:lnTo>
                  <a:pt x="190500" y="0"/>
                </a:lnTo>
                <a:lnTo>
                  <a:pt x="2430780" y="15240"/>
                </a:lnTo>
                <a:lnTo>
                  <a:pt x="2510361" y="47332"/>
                </a:lnTo>
                <a:lnTo>
                  <a:pt x="2575560" y="83820"/>
                </a:lnTo>
                <a:lnTo>
                  <a:pt x="2604502" y="147606"/>
                </a:lnTo>
                <a:lnTo>
                  <a:pt x="2636520" y="228600"/>
                </a:lnTo>
                <a:lnTo>
                  <a:pt x="2644140" y="1394460"/>
                </a:lnTo>
                <a:lnTo>
                  <a:pt x="2583180" y="1531620"/>
                </a:lnTo>
                <a:lnTo>
                  <a:pt x="2438400" y="1584960"/>
                </a:lnTo>
                <a:lnTo>
                  <a:pt x="205740" y="1592580"/>
                </a:lnTo>
                <a:lnTo>
                  <a:pt x="60960" y="1554480"/>
                </a:lnTo>
                <a:lnTo>
                  <a:pt x="0" y="1371600"/>
                </a:lnTo>
                <a:lnTo>
                  <a:pt x="0" y="236220"/>
                </a:lnTo>
                <a:lnTo>
                  <a:pt x="7395" y="149396"/>
                </a:lnTo>
                <a:lnTo>
                  <a:pt x="60960" y="53340"/>
                </a:lnTo>
                <a:close/>
                <a:moveTo>
                  <a:pt x="204788" y="212408"/>
                </a:moveTo>
                <a:lnTo>
                  <a:pt x="204788" y="1395413"/>
                </a:lnTo>
                <a:lnTo>
                  <a:pt x="2523173" y="1410653"/>
                </a:lnTo>
                <a:lnTo>
                  <a:pt x="2530793" y="204788"/>
                </a:lnTo>
                <a:lnTo>
                  <a:pt x="204788" y="212408"/>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 </a:t>
            </a:r>
          </a:p>
        </xdr:txBody>
      </xdr:sp>
      <xdr:sp macro="" textlink="">
        <xdr:nvSpPr>
          <xdr:cNvPr id="858" name="Freeform: Shape 857">
            <a:extLst>
              <a:ext uri="{FF2B5EF4-FFF2-40B4-BE49-F238E27FC236}">
                <a16:creationId xmlns:a16="http://schemas.microsoft.com/office/drawing/2014/main" id="{AAAA90B1-41B7-4281-15FC-D1439979EE58}"/>
              </a:ext>
            </a:extLst>
          </xdr:cNvPr>
          <xdr:cNvSpPr/>
        </xdr:nvSpPr>
        <xdr:spPr>
          <a:xfrm>
            <a:off x="7871460" y="10651236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59" name="Freeform: Shape 858">
            <a:extLst>
              <a:ext uri="{FF2B5EF4-FFF2-40B4-BE49-F238E27FC236}">
                <a16:creationId xmlns:a16="http://schemas.microsoft.com/office/drawing/2014/main" id="{885CD733-EFF8-F129-A1D7-654D684F7110}"/>
              </a:ext>
            </a:extLst>
          </xdr:cNvPr>
          <xdr:cNvSpPr/>
        </xdr:nvSpPr>
        <xdr:spPr>
          <a:xfrm flipH="1">
            <a:off x="9806940" y="10650474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60" name="Freeform: Shape 859">
            <a:extLst>
              <a:ext uri="{FF2B5EF4-FFF2-40B4-BE49-F238E27FC236}">
                <a16:creationId xmlns:a16="http://schemas.microsoft.com/office/drawing/2014/main" id="{43E9A507-FE3A-15DA-FDB4-9FA3305A6BBE}"/>
              </a:ext>
            </a:extLst>
          </xdr:cNvPr>
          <xdr:cNvSpPr/>
        </xdr:nvSpPr>
        <xdr:spPr>
          <a:xfrm flipV="1">
            <a:off x="7871460" y="10689336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61" name="Freeform: Shape 860">
            <a:extLst>
              <a:ext uri="{FF2B5EF4-FFF2-40B4-BE49-F238E27FC236}">
                <a16:creationId xmlns:a16="http://schemas.microsoft.com/office/drawing/2014/main" id="{52FE66B9-365B-EB1F-5317-450A09028DE5}"/>
              </a:ext>
            </a:extLst>
          </xdr:cNvPr>
          <xdr:cNvSpPr/>
        </xdr:nvSpPr>
        <xdr:spPr>
          <a:xfrm flipH="1" flipV="1">
            <a:off x="9806940" y="10688574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38100</xdr:colOff>
      <xdr:row>1331</xdr:row>
      <xdr:rowOff>0</xdr:rowOff>
    </xdr:from>
    <xdr:to>
      <xdr:col>13</xdr:col>
      <xdr:colOff>99060</xdr:colOff>
      <xdr:row>1333</xdr:row>
      <xdr:rowOff>129539</xdr:rowOff>
    </xdr:to>
    <xdr:sp macro="" textlink="">
      <xdr:nvSpPr>
        <xdr:cNvPr id="862" name="TextBox 861">
          <a:extLst>
            <a:ext uri="{FF2B5EF4-FFF2-40B4-BE49-F238E27FC236}">
              <a16:creationId xmlns:a16="http://schemas.microsoft.com/office/drawing/2014/main" id="{DB60BEEE-4CF0-4B5C-88E5-3CD0F720032F}"/>
            </a:ext>
          </a:extLst>
        </xdr:cNvPr>
        <xdr:cNvSpPr txBox="1"/>
      </xdr:nvSpPr>
      <xdr:spPr>
        <a:xfrm>
          <a:off x="38100" y="257378200"/>
          <a:ext cx="6347460" cy="459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latin typeface="Arial Narrow" panose="020B0606020202030204" pitchFamily="34" charset="0"/>
            </a:rPr>
            <a:t>Alienation is normal for larger "secondary" societies like ours. We typically we remain estranged, so rely on impersonal laws to guide a minimal standard for treating each other. Let's engage each other more.</a:t>
          </a:r>
        </a:p>
      </xdr:txBody>
    </xdr:sp>
    <xdr:clientData/>
  </xdr:twoCellAnchor>
  <xdr:twoCellAnchor>
    <xdr:from>
      <xdr:col>0</xdr:col>
      <xdr:colOff>30480</xdr:colOff>
      <xdr:row>1425</xdr:row>
      <xdr:rowOff>0</xdr:rowOff>
    </xdr:from>
    <xdr:to>
      <xdr:col>13</xdr:col>
      <xdr:colOff>91440</xdr:colOff>
      <xdr:row>1427</xdr:row>
      <xdr:rowOff>129539</xdr:rowOff>
    </xdr:to>
    <xdr:sp macro="" textlink="">
      <xdr:nvSpPr>
        <xdr:cNvPr id="863" name="TextBox 862">
          <a:extLst>
            <a:ext uri="{FF2B5EF4-FFF2-40B4-BE49-F238E27FC236}">
              <a16:creationId xmlns:a16="http://schemas.microsoft.com/office/drawing/2014/main" id="{857F5CF1-24C2-4024-8502-EC63953D5270}"/>
            </a:ext>
          </a:extLst>
        </xdr:cNvPr>
        <xdr:cNvSpPr txBox="1"/>
      </xdr:nvSpPr>
      <xdr:spPr>
        <a:xfrm>
          <a:off x="30480" y="273831050"/>
          <a:ext cx="6347460" cy="459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spc="-10" baseline="0">
              <a:latin typeface="Arial Narrow" panose="020B0606020202030204" pitchFamily="34" charset="0"/>
            </a:rPr>
            <a:t>Polarization crops up between extreme positions. Conflict loves extremes. Exaggerations kill conversations. Let's look for and appreciate the value in each other.</a:t>
          </a:r>
        </a:p>
      </xdr:txBody>
    </xdr:sp>
    <xdr:clientData/>
  </xdr:twoCellAnchor>
  <xdr:twoCellAnchor>
    <xdr:from>
      <xdr:col>1</xdr:col>
      <xdr:colOff>7620</xdr:colOff>
      <xdr:row>1302</xdr:row>
      <xdr:rowOff>99907</xdr:rowOff>
    </xdr:from>
    <xdr:to>
      <xdr:col>13</xdr:col>
      <xdr:colOff>7620</xdr:colOff>
      <xdr:row>1304</xdr:row>
      <xdr:rowOff>7620</xdr:rowOff>
    </xdr:to>
    <xdr:sp macro="" textlink="">
      <xdr:nvSpPr>
        <xdr:cNvPr id="864" name="TextBox 863">
          <a:extLst>
            <a:ext uri="{FF2B5EF4-FFF2-40B4-BE49-F238E27FC236}">
              <a16:creationId xmlns:a16="http://schemas.microsoft.com/office/drawing/2014/main" id="{D7C3E361-1EDB-4552-AD52-9BD3CDAD6CD8}"/>
            </a:ext>
          </a:extLst>
        </xdr:cNvPr>
        <xdr:cNvSpPr txBox="1"/>
      </xdr:nvSpPr>
      <xdr:spPr>
        <a:xfrm>
          <a:off x="121920" y="252029807"/>
          <a:ext cx="6172200" cy="263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baseline="0">
              <a:solidFill>
                <a:schemeClr val="accent4">
                  <a:lumMod val="50000"/>
                </a:schemeClr>
              </a:solidFill>
              <a:latin typeface="Arial Narrow" panose="020B0606020202030204" pitchFamily="34" charset="0"/>
              <a:ea typeface="Verdana" panose="020B0604030504040204" pitchFamily="34" charset="0"/>
            </a:rPr>
            <a:t>CHANGE ISSUE ABOVE TO CHANGE IT HERE</a:t>
          </a:r>
          <a:endParaRPr lang="en-US" sz="900" b="1" baseline="0">
            <a:solidFill>
              <a:schemeClr val="accent4">
                <a:lumMod val="50000"/>
              </a:schemeClr>
            </a:solidFill>
            <a:latin typeface="Arial Narrow" panose="020B0606020202030204" pitchFamily="34" charset="0"/>
          </a:endParaRPr>
        </a:p>
      </xdr:txBody>
    </xdr:sp>
    <xdr:clientData/>
  </xdr:twoCellAnchor>
  <xdr:twoCellAnchor>
    <xdr:from>
      <xdr:col>1</xdr:col>
      <xdr:colOff>38100</xdr:colOff>
      <xdr:row>1124</xdr:row>
      <xdr:rowOff>106680</xdr:rowOff>
    </xdr:from>
    <xdr:to>
      <xdr:col>12</xdr:col>
      <xdr:colOff>457200</xdr:colOff>
      <xdr:row>1124</xdr:row>
      <xdr:rowOff>349504</xdr:rowOff>
    </xdr:to>
    <xdr:grpSp>
      <xdr:nvGrpSpPr>
        <xdr:cNvPr id="865" name="Group 864">
          <a:extLst>
            <a:ext uri="{FF2B5EF4-FFF2-40B4-BE49-F238E27FC236}">
              <a16:creationId xmlns:a16="http://schemas.microsoft.com/office/drawing/2014/main" id="{E49B68CB-BFDB-4102-B11B-6BA1E15124D4}"/>
            </a:ext>
          </a:extLst>
        </xdr:cNvPr>
        <xdr:cNvGrpSpPr/>
      </xdr:nvGrpSpPr>
      <xdr:grpSpPr>
        <a:xfrm>
          <a:off x="152400" y="219607130"/>
          <a:ext cx="6076950" cy="242824"/>
          <a:chOff x="6347220" y="28404120"/>
          <a:chExt cx="5867400" cy="242824"/>
        </a:xfrm>
      </xdr:grpSpPr>
      <xdr:grpSp>
        <xdr:nvGrpSpPr>
          <xdr:cNvPr id="866" name="wide-yet-shallow scale">
            <a:extLst>
              <a:ext uri="{FF2B5EF4-FFF2-40B4-BE49-F238E27FC236}">
                <a16:creationId xmlns:a16="http://schemas.microsoft.com/office/drawing/2014/main" id="{9CD474BF-1C1E-6ED3-F983-FE73F101F3AE}"/>
              </a:ext>
            </a:extLst>
          </xdr:cNvPr>
          <xdr:cNvGrpSpPr>
            <a:grpSpLocks noChangeAspect="1"/>
          </xdr:cNvGrpSpPr>
        </xdr:nvGrpSpPr>
        <xdr:grpSpPr>
          <a:xfrm>
            <a:off x="6347220" y="28404120"/>
            <a:ext cx="914400" cy="242824"/>
            <a:chOff x="6434667" y="11251493"/>
            <a:chExt cx="2726265" cy="722264"/>
          </a:xfrm>
          <a:effectLst>
            <a:outerShdw blurRad="63500" sx="102000" sy="102000" algn="ctr" rotWithShape="0">
              <a:prstClr val="black">
                <a:alpha val="40000"/>
              </a:prstClr>
            </a:outerShdw>
          </a:effectLst>
        </xdr:grpSpPr>
        <xdr:sp macro="" textlink="">
          <xdr:nvSpPr>
            <xdr:cNvPr id="892" name="Right Brace 891">
              <a:extLst>
                <a:ext uri="{FF2B5EF4-FFF2-40B4-BE49-F238E27FC236}">
                  <a16:creationId xmlns:a16="http://schemas.microsoft.com/office/drawing/2014/main" id="{DF58A7FE-8D5F-0119-FA5B-7DE25EE4FAFE}"/>
                </a:ext>
              </a:extLst>
            </xdr:cNvPr>
            <xdr:cNvSpPr/>
          </xdr:nvSpPr>
          <xdr:spPr>
            <a:xfrm rot="63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93" name="Right Bracket 892">
              <a:extLst>
                <a:ext uri="{FF2B5EF4-FFF2-40B4-BE49-F238E27FC236}">
                  <a16:creationId xmlns:a16="http://schemas.microsoft.com/office/drawing/2014/main" id="{6C42E2C9-6284-2563-3299-AD36F11BFB73}"/>
                </a:ext>
              </a:extLst>
            </xdr:cNvPr>
            <xdr:cNvSpPr/>
          </xdr:nvSpPr>
          <xdr:spPr>
            <a:xfrm rot="5400000">
              <a:off x="6850803" y="10835357"/>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94" name="Right Bracket 893">
              <a:extLst>
                <a:ext uri="{FF2B5EF4-FFF2-40B4-BE49-F238E27FC236}">
                  <a16:creationId xmlns:a16="http://schemas.microsoft.com/office/drawing/2014/main" id="{B63D529E-E73E-983A-3EAA-961693EAA63B}"/>
                </a:ext>
              </a:extLst>
            </xdr:cNvPr>
            <xdr:cNvSpPr/>
          </xdr:nvSpPr>
          <xdr:spPr>
            <a:xfrm rot="5400000">
              <a:off x="8662669" y="1129331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95" name="Flowchart: Delay 894">
              <a:extLst>
                <a:ext uri="{FF2B5EF4-FFF2-40B4-BE49-F238E27FC236}">
                  <a16:creationId xmlns:a16="http://schemas.microsoft.com/office/drawing/2014/main" id="{0907FB50-A1C2-335F-0988-66613B108D1A}"/>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867" name="wide-then-deep scale">
            <a:extLst>
              <a:ext uri="{FF2B5EF4-FFF2-40B4-BE49-F238E27FC236}">
                <a16:creationId xmlns:a16="http://schemas.microsoft.com/office/drawing/2014/main" id="{33BF0CDF-7B29-AF1D-C432-4098BD3433C7}"/>
              </a:ext>
            </a:extLst>
          </xdr:cNvPr>
          <xdr:cNvGrpSpPr>
            <a:grpSpLocks noChangeAspect="1"/>
          </xdr:cNvGrpSpPr>
        </xdr:nvGrpSpPr>
        <xdr:grpSpPr>
          <a:xfrm>
            <a:off x="7337820" y="28442199"/>
            <a:ext cx="914400" cy="204724"/>
            <a:chOff x="6434667" y="11364816"/>
            <a:chExt cx="2726265" cy="608941"/>
          </a:xfrm>
          <a:effectLst>
            <a:outerShdw blurRad="63500" sx="102000" sy="102000" algn="ctr" rotWithShape="0">
              <a:prstClr val="black">
                <a:alpha val="40000"/>
              </a:prstClr>
            </a:outerShdw>
          </a:effectLst>
        </xdr:grpSpPr>
        <xdr:sp macro="" textlink="">
          <xdr:nvSpPr>
            <xdr:cNvPr id="888" name="Right Brace 887">
              <a:extLst>
                <a:ext uri="{FF2B5EF4-FFF2-40B4-BE49-F238E27FC236}">
                  <a16:creationId xmlns:a16="http://schemas.microsoft.com/office/drawing/2014/main" id="{52147176-1C74-30DA-AF2C-BA196CF5800A}"/>
                </a:ext>
              </a:extLst>
            </xdr:cNvPr>
            <xdr:cNvSpPr/>
          </xdr:nvSpPr>
          <xdr:spPr>
            <a:xfrm rot="60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89" name="Right Bracket 888">
              <a:extLst>
                <a:ext uri="{FF2B5EF4-FFF2-40B4-BE49-F238E27FC236}">
                  <a16:creationId xmlns:a16="http://schemas.microsoft.com/office/drawing/2014/main" id="{52817A43-80E3-1DB5-CF13-EB25B2493CAE}"/>
                </a:ext>
              </a:extLst>
            </xdr:cNvPr>
            <xdr:cNvSpPr/>
          </xdr:nvSpPr>
          <xdr:spPr>
            <a:xfrm rot="5400000">
              <a:off x="6850803" y="10948680"/>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90" name="Right Bracket 889">
              <a:extLst>
                <a:ext uri="{FF2B5EF4-FFF2-40B4-BE49-F238E27FC236}">
                  <a16:creationId xmlns:a16="http://schemas.microsoft.com/office/drawing/2014/main" id="{A11985C8-6E77-9AFE-7202-9CFD6BE16E63}"/>
                </a:ext>
              </a:extLst>
            </xdr:cNvPr>
            <xdr:cNvSpPr/>
          </xdr:nvSpPr>
          <xdr:spPr>
            <a:xfrm rot="5400000">
              <a:off x="8662668" y="11202661"/>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91" name="Flowchart: Delay 890">
              <a:extLst>
                <a:ext uri="{FF2B5EF4-FFF2-40B4-BE49-F238E27FC236}">
                  <a16:creationId xmlns:a16="http://schemas.microsoft.com/office/drawing/2014/main" id="{081B396F-DEF4-CC0F-F9C6-06D92CFDA93E}"/>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868" name="wide-and-deep scale">
            <a:extLst>
              <a:ext uri="{FF2B5EF4-FFF2-40B4-BE49-F238E27FC236}">
                <a16:creationId xmlns:a16="http://schemas.microsoft.com/office/drawing/2014/main" id="{B7BCE6B1-134C-442E-7039-0077CAF08D49}"/>
              </a:ext>
            </a:extLst>
          </xdr:cNvPr>
          <xdr:cNvGrpSpPr>
            <a:grpSpLocks noChangeAspect="1"/>
          </xdr:cNvGrpSpPr>
        </xdr:nvGrpSpPr>
        <xdr:grpSpPr>
          <a:xfrm>
            <a:off x="8326242" y="28453636"/>
            <a:ext cx="914400" cy="193294"/>
            <a:chOff x="6434667" y="11398815"/>
            <a:chExt cx="2726265" cy="574942"/>
          </a:xfrm>
          <a:effectLst>
            <a:outerShdw blurRad="63500" sx="102000" sy="102000" algn="ctr" rotWithShape="0">
              <a:prstClr val="black">
                <a:alpha val="40000"/>
              </a:prstClr>
            </a:outerShdw>
          </a:effectLst>
        </xdr:grpSpPr>
        <xdr:sp macro="" textlink="">
          <xdr:nvSpPr>
            <xdr:cNvPr id="884" name="Right Brace 883">
              <a:extLst>
                <a:ext uri="{FF2B5EF4-FFF2-40B4-BE49-F238E27FC236}">
                  <a16:creationId xmlns:a16="http://schemas.microsoft.com/office/drawing/2014/main" id="{ECA87FE4-7657-A531-1D3C-6916749874D9}"/>
                </a:ext>
              </a:extLst>
            </xdr:cNvPr>
            <xdr:cNvSpPr/>
          </xdr:nvSpPr>
          <xdr:spPr>
            <a:xfrm rot="57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85" name="Right Bracket 884">
              <a:extLst>
                <a:ext uri="{FF2B5EF4-FFF2-40B4-BE49-F238E27FC236}">
                  <a16:creationId xmlns:a16="http://schemas.microsoft.com/office/drawing/2014/main" id="{D16F682A-9BAA-2083-B28C-4503B286CBB9}"/>
                </a:ext>
              </a:extLst>
            </xdr:cNvPr>
            <xdr:cNvSpPr/>
          </xdr:nvSpPr>
          <xdr:spPr>
            <a:xfrm rot="5400000">
              <a:off x="6850803" y="1098267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86" name="Right Bracket 885">
              <a:extLst>
                <a:ext uri="{FF2B5EF4-FFF2-40B4-BE49-F238E27FC236}">
                  <a16:creationId xmlns:a16="http://schemas.microsoft.com/office/drawing/2014/main" id="{F1294691-608C-4E1F-23B1-A08F0D004088}"/>
                </a:ext>
              </a:extLst>
            </xdr:cNvPr>
            <xdr:cNvSpPr/>
          </xdr:nvSpPr>
          <xdr:spPr>
            <a:xfrm rot="5400000">
              <a:off x="8662669" y="1115732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87" name="Flowchart: Delay 886">
              <a:extLst>
                <a:ext uri="{FF2B5EF4-FFF2-40B4-BE49-F238E27FC236}">
                  <a16:creationId xmlns:a16="http://schemas.microsoft.com/office/drawing/2014/main" id="{4DEDC982-6C57-51F9-5ADA-55472B9E64FD}"/>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869" name="deep-and-wide scale">
            <a:extLst>
              <a:ext uri="{FF2B5EF4-FFF2-40B4-BE49-F238E27FC236}">
                <a16:creationId xmlns:a16="http://schemas.microsoft.com/office/drawing/2014/main" id="{23B909A4-7776-C7FC-AAC9-61B14DB9DCB0}"/>
              </a:ext>
            </a:extLst>
          </xdr:cNvPr>
          <xdr:cNvGrpSpPr>
            <a:grpSpLocks noChangeAspect="1"/>
          </xdr:cNvGrpSpPr>
        </xdr:nvGrpSpPr>
        <xdr:grpSpPr>
          <a:xfrm flipH="1">
            <a:off x="9320652" y="28453636"/>
            <a:ext cx="914400" cy="193294"/>
            <a:chOff x="6434667" y="11398815"/>
            <a:chExt cx="2726265" cy="574942"/>
          </a:xfrm>
          <a:effectLst>
            <a:outerShdw blurRad="63500" sx="102000" sy="102000" algn="ctr" rotWithShape="0">
              <a:prstClr val="black">
                <a:alpha val="40000"/>
              </a:prstClr>
            </a:outerShdw>
          </a:effectLst>
        </xdr:grpSpPr>
        <xdr:sp macro="" textlink="">
          <xdr:nvSpPr>
            <xdr:cNvPr id="880" name="Right Brace 879">
              <a:extLst>
                <a:ext uri="{FF2B5EF4-FFF2-40B4-BE49-F238E27FC236}">
                  <a16:creationId xmlns:a16="http://schemas.microsoft.com/office/drawing/2014/main" id="{5E4A0F94-0DC2-DCBE-DC8F-188A700BF1F2}"/>
                </a:ext>
              </a:extLst>
            </xdr:cNvPr>
            <xdr:cNvSpPr/>
          </xdr:nvSpPr>
          <xdr:spPr>
            <a:xfrm rot="57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81" name="Right Bracket 880">
              <a:extLst>
                <a:ext uri="{FF2B5EF4-FFF2-40B4-BE49-F238E27FC236}">
                  <a16:creationId xmlns:a16="http://schemas.microsoft.com/office/drawing/2014/main" id="{A8815598-22CF-3AAE-5211-1E16D11DFACE}"/>
                </a:ext>
              </a:extLst>
            </xdr:cNvPr>
            <xdr:cNvSpPr/>
          </xdr:nvSpPr>
          <xdr:spPr>
            <a:xfrm rot="5400000">
              <a:off x="6850803" y="1098267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82" name="Right Bracket 881">
              <a:extLst>
                <a:ext uri="{FF2B5EF4-FFF2-40B4-BE49-F238E27FC236}">
                  <a16:creationId xmlns:a16="http://schemas.microsoft.com/office/drawing/2014/main" id="{711898C7-245A-BC38-40F4-118987EC48B7}"/>
                </a:ext>
              </a:extLst>
            </xdr:cNvPr>
            <xdr:cNvSpPr/>
          </xdr:nvSpPr>
          <xdr:spPr>
            <a:xfrm rot="5400000">
              <a:off x="8662669" y="1115732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83" name="Flowchart: Delay 882">
              <a:extLst>
                <a:ext uri="{FF2B5EF4-FFF2-40B4-BE49-F238E27FC236}">
                  <a16:creationId xmlns:a16="http://schemas.microsoft.com/office/drawing/2014/main" id="{AC4F7D48-7702-9204-CDCE-964D56D8F829}"/>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870" name="deep-then-wide scale">
            <a:extLst>
              <a:ext uri="{FF2B5EF4-FFF2-40B4-BE49-F238E27FC236}">
                <a16:creationId xmlns:a16="http://schemas.microsoft.com/office/drawing/2014/main" id="{1AE898E9-3BC9-843F-F451-AF60FA078D5A}"/>
              </a:ext>
            </a:extLst>
          </xdr:cNvPr>
          <xdr:cNvGrpSpPr>
            <a:grpSpLocks noChangeAspect="1"/>
          </xdr:cNvGrpSpPr>
        </xdr:nvGrpSpPr>
        <xdr:grpSpPr>
          <a:xfrm flipH="1">
            <a:off x="10309620" y="28442199"/>
            <a:ext cx="914400" cy="204724"/>
            <a:chOff x="6434667" y="11364816"/>
            <a:chExt cx="2726265" cy="608941"/>
          </a:xfrm>
          <a:effectLst>
            <a:outerShdw blurRad="63500" sx="102000" sy="102000" algn="ctr" rotWithShape="0">
              <a:prstClr val="black">
                <a:alpha val="40000"/>
              </a:prstClr>
            </a:outerShdw>
          </a:effectLst>
        </xdr:grpSpPr>
        <xdr:sp macro="" textlink="">
          <xdr:nvSpPr>
            <xdr:cNvPr id="876" name="Right Brace 875">
              <a:extLst>
                <a:ext uri="{FF2B5EF4-FFF2-40B4-BE49-F238E27FC236}">
                  <a16:creationId xmlns:a16="http://schemas.microsoft.com/office/drawing/2014/main" id="{3B741690-8EE7-B2FB-FF3F-E4F405A83356}"/>
                </a:ext>
              </a:extLst>
            </xdr:cNvPr>
            <xdr:cNvSpPr/>
          </xdr:nvSpPr>
          <xdr:spPr>
            <a:xfrm rot="60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77" name="Right Bracket 876">
              <a:extLst>
                <a:ext uri="{FF2B5EF4-FFF2-40B4-BE49-F238E27FC236}">
                  <a16:creationId xmlns:a16="http://schemas.microsoft.com/office/drawing/2014/main" id="{24E018D7-92FB-0361-D688-C56566C6F247}"/>
                </a:ext>
              </a:extLst>
            </xdr:cNvPr>
            <xdr:cNvSpPr/>
          </xdr:nvSpPr>
          <xdr:spPr>
            <a:xfrm rot="5400000">
              <a:off x="6850803" y="10948680"/>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78" name="Right Bracket 877">
              <a:extLst>
                <a:ext uri="{FF2B5EF4-FFF2-40B4-BE49-F238E27FC236}">
                  <a16:creationId xmlns:a16="http://schemas.microsoft.com/office/drawing/2014/main" id="{4F30C595-1ED5-E603-D9B7-B681758E07F0}"/>
                </a:ext>
              </a:extLst>
            </xdr:cNvPr>
            <xdr:cNvSpPr/>
          </xdr:nvSpPr>
          <xdr:spPr>
            <a:xfrm rot="5400000">
              <a:off x="8662668" y="11202661"/>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79" name="Flowchart: Delay 878">
              <a:extLst>
                <a:ext uri="{FF2B5EF4-FFF2-40B4-BE49-F238E27FC236}">
                  <a16:creationId xmlns:a16="http://schemas.microsoft.com/office/drawing/2014/main" id="{AD7DDD08-FE63-BD4B-9A8B-BC18015A9E89}"/>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871" name="deep-yet-narrow scale">
            <a:extLst>
              <a:ext uri="{FF2B5EF4-FFF2-40B4-BE49-F238E27FC236}">
                <a16:creationId xmlns:a16="http://schemas.microsoft.com/office/drawing/2014/main" id="{D745DE98-8644-D81F-CA42-930D56533ADD}"/>
              </a:ext>
            </a:extLst>
          </xdr:cNvPr>
          <xdr:cNvGrpSpPr>
            <a:grpSpLocks noChangeAspect="1"/>
          </xdr:cNvGrpSpPr>
        </xdr:nvGrpSpPr>
        <xdr:grpSpPr>
          <a:xfrm flipH="1">
            <a:off x="11300220" y="28404120"/>
            <a:ext cx="914400" cy="242824"/>
            <a:chOff x="6434667" y="11251493"/>
            <a:chExt cx="2726265" cy="722264"/>
          </a:xfrm>
          <a:effectLst>
            <a:outerShdw blurRad="63500" sx="102000" sy="102000" algn="ctr" rotWithShape="0">
              <a:prstClr val="black">
                <a:alpha val="40000"/>
              </a:prstClr>
            </a:outerShdw>
          </a:effectLst>
        </xdr:grpSpPr>
        <xdr:sp macro="" textlink="">
          <xdr:nvSpPr>
            <xdr:cNvPr id="872" name="Right Brace 871">
              <a:extLst>
                <a:ext uri="{FF2B5EF4-FFF2-40B4-BE49-F238E27FC236}">
                  <a16:creationId xmlns:a16="http://schemas.microsoft.com/office/drawing/2014/main" id="{99BE6978-5C58-7792-AED5-DFFA4AB62986}"/>
                </a:ext>
              </a:extLst>
            </xdr:cNvPr>
            <xdr:cNvSpPr/>
          </xdr:nvSpPr>
          <xdr:spPr>
            <a:xfrm rot="63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73" name="Right Bracket 872">
              <a:extLst>
                <a:ext uri="{FF2B5EF4-FFF2-40B4-BE49-F238E27FC236}">
                  <a16:creationId xmlns:a16="http://schemas.microsoft.com/office/drawing/2014/main" id="{A8975FDA-46BF-3A8B-2E28-6C269BD8BEB8}"/>
                </a:ext>
              </a:extLst>
            </xdr:cNvPr>
            <xdr:cNvSpPr/>
          </xdr:nvSpPr>
          <xdr:spPr>
            <a:xfrm rot="5400000">
              <a:off x="6850803" y="10835357"/>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74" name="Right Bracket 873">
              <a:extLst>
                <a:ext uri="{FF2B5EF4-FFF2-40B4-BE49-F238E27FC236}">
                  <a16:creationId xmlns:a16="http://schemas.microsoft.com/office/drawing/2014/main" id="{7E4A4BF5-8539-6ACD-549C-7905D7AFC117}"/>
                </a:ext>
              </a:extLst>
            </xdr:cNvPr>
            <xdr:cNvSpPr/>
          </xdr:nvSpPr>
          <xdr:spPr>
            <a:xfrm rot="5400000">
              <a:off x="8662669" y="1129331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875" name="Flowchart: Delay 874">
              <a:extLst>
                <a:ext uri="{FF2B5EF4-FFF2-40B4-BE49-F238E27FC236}">
                  <a16:creationId xmlns:a16="http://schemas.microsoft.com/office/drawing/2014/main" id="{DA3A32AD-6356-30E6-BDC9-F71CEF02D4A4}"/>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clientData/>
  </xdr:twoCellAnchor>
  <xdr:twoCellAnchor>
    <xdr:from>
      <xdr:col>7</xdr:col>
      <xdr:colOff>482235</xdr:colOff>
      <xdr:row>462</xdr:row>
      <xdr:rowOff>16371</xdr:rowOff>
    </xdr:from>
    <xdr:to>
      <xdr:col>12</xdr:col>
      <xdr:colOff>474615</xdr:colOff>
      <xdr:row>465</xdr:row>
      <xdr:rowOff>107811</xdr:rowOff>
    </xdr:to>
    <xdr:sp macro="" textlink="">
      <xdr:nvSpPr>
        <xdr:cNvPr id="896" name="Government serves best when it serves least.">
          <a:extLst>
            <a:ext uri="{FF2B5EF4-FFF2-40B4-BE49-F238E27FC236}">
              <a16:creationId xmlns:a16="http://schemas.microsoft.com/office/drawing/2014/main" id="{4186DAB6-AA37-47D5-9C52-2387F96BAD22}"/>
            </a:ext>
          </a:extLst>
        </xdr:cNvPr>
        <xdr:cNvSpPr txBox="1">
          <a:spLocks/>
        </xdr:cNvSpPr>
      </xdr:nvSpPr>
      <xdr:spPr>
        <a:xfrm>
          <a:off x="3682635" y="92008821"/>
          <a:ext cx="2564130" cy="5867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2000" b="1" spc="-100" baseline="0">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rPr>
            <a:t>TITLE</a:t>
          </a:r>
          <a:endParaRPr lang="en-US" sz="20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endParaRPr>
        </a:p>
      </xdr:txBody>
    </xdr:sp>
    <xdr:clientData/>
  </xdr:twoCellAnchor>
  <xdr:twoCellAnchor>
    <xdr:from>
      <xdr:col>0</xdr:col>
      <xdr:colOff>106680</xdr:colOff>
      <xdr:row>462</xdr:row>
      <xdr:rowOff>15240</xdr:rowOff>
    </xdr:from>
    <xdr:to>
      <xdr:col>5</xdr:col>
      <xdr:colOff>219301</xdr:colOff>
      <xdr:row>465</xdr:row>
      <xdr:rowOff>130670</xdr:rowOff>
    </xdr:to>
    <xdr:sp macro="" textlink="">
      <xdr:nvSpPr>
        <xdr:cNvPr id="897" name="Government exists as a force for good.">
          <a:extLst>
            <a:ext uri="{FF2B5EF4-FFF2-40B4-BE49-F238E27FC236}">
              <a16:creationId xmlns:a16="http://schemas.microsoft.com/office/drawing/2014/main" id="{FF47EB5B-E06A-4196-AA6D-0011642A1131}"/>
            </a:ext>
          </a:extLst>
        </xdr:cNvPr>
        <xdr:cNvSpPr txBox="1">
          <a:spLocks/>
        </xdr:cNvSpPr>
      </xdr:nvSpPr>
      <xdr:spPr>
        <a:xfrm>
          <a:off x="106680" y="92007690"/>
          <a:ext cx="2284321" cy="6107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20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rPr>
            <a:t>TITLE</a:t>
          </a:r>
        </a:p>
      </xdr:txBody>
    </xdr:sp>
    <xdr:clientData/>
  </xdr:twoCellAnchor>
  <xdr:twoCellAnchor>
    <xdr:from>
      <xdr:col>0</xdr:col>
      <xdr:colOff>0</xdr:colOff>
      <xdr:row>335</xdr:row>
      <xdr:rowOff>76200</xdr:rowOff>
    </xdr:from>
    <xdr:to>
      <xdr:col>5</xdr:col>
      <xdr:colOff>182880</xdr:colOff>
      <xdr:row>342</xdr:row>
      <xdr:rowOff>129540</xdr:rowOff>
    </xdr:to>
    <xdr:sp macro="" textlink="">
      <xdr:nvSpPr>
        <xdr:cNvPr id="898" name="You believe whatever serves your needs.">
          <a:extLst>
            <a:ext uri="{FF2B5EF4-FFF2-40B4-BE49-F238E27FC236}">
              <a16:creationId xmlns:a16="http://schemas.microsoft.com/office/drawing/2014/main" id="{10E23E52-75C5-47CE-9E18-50ED2D5EBEBA}"/>
            </a:ext>
          </a:extLst>
        </xdr:cNvPr>
        <xdr:cNvSpPr txBox="1">
          <a:spLocks/>
        </xdr:cNvSpPr>
      </xdr:nvSpPr>
      <xdr:spPr>
        <a:xfrm>
          <a:off x="0" y="69869050"/>
          <a:ext cx="2354580" cy="120904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4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Left pulling needs</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Be authentic without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exclusion</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Is</a:t>
          </a:r>
          <a:r>
            <a:rPr lang="en-US" sz="120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it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effective</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for the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many</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Is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everyone </a:t>
          </a: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equally included?</a:t>
          </a:r>
        </a:p>
        <a:p>
          <a:pPr marL="0" indent="0" algn="ctr">
            <a:lnSpc>
              <a:spcPts val="1200"/>
            </a:lnSpc>
            <a:buNone/>
          </a:pP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Prioritize most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vulnerable</a:t>
          </a: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p>
        <a:p>
          <a:pPr marL="0" indent="0" algn="ctr">
            <a:lnSpc>
              <a:spcPts val="1200"/>
            </a:lnSpc>
            <a:buNone/>
          </a:pP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Rely</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on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public </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goods</a:t>
          </a:r>
        </a:p>
        <a:p>
          <a:pPr marL="0" indent="0" algn="ctr">
            <a:lnSpc>
              <a:spcPts val="1200"/>
            </a:lnSpc>
            <a:buNone/>
          </a:pP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Improve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collective </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capacity</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289560</xdr:colOff>
      <xdr:row>335</xdr:row>
      <xdr:rowOff>38100</xdr:rowOff>
    </xdr:from>
    <xdr:to>
      <xdr:col>13</xdr:col>
      <xdr:colOff>99060</xdr:colOff>
      <xdr:row>342</xdr:row>
      <xdr:rowOff>91440</xdr:rowOff>
    </xdr:to>
    <xdr:sp macro="" textlink="">
      <xdr:nvSpPr>
        <xdr:cNvPr id="899" name="You believe whatever serves your needs.">
          <a:extLst>
            <a:ext uri="{FF2B5EF4-FFF2-40B4-BE49-F238E27FC236}">
              <a16:creationId xmlns:a16="http://schemas.microsoft.com/office/drawing/2014/main" id="{D9A21BC2-7560-4685-98C4-2B55636850C1}"/>
            </a:ext>
          </a:extLst>
        </xdr:cNvPr>
        <xdr:cNvSpPr txBox="1">
          <a:spLocks/>
        </xdr:cNvSpPr>
      </xdr:nvSpPr>
      <xdr:spPr>
        <a:xfrm>
          <a:off x="4004310" y="69830950"/>
          <a:ext cx="2381250" cy="120904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400"/>
            </a:lnSpc>
            <a:buNone/>
          </a:pPr>
          <a:r>
            <a:rPr lang="en-US" sz="1400" b="1"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Right pulling needs</a:t>
          </a:r>
          <a:endParaRPr lang="en-US" sz="14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Guard traditional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cohesion</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Is</a:t>
          </a:r>
          <a:r>
            <a:rPr lang="en-US" sz="120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it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effectient</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for the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few</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Is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individuals </a:t>
          </a: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live freely?</a:t>
          </a:r>
        </a:p>
        <a:p>
          <a:pPr marL="0" indent="0" algn="ctr">
            <a:lnSpc>
              <a:spcPts val="1200"/>
            </a:lnSpc>
            <a:buNone/>
          </a:pP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Prioritize most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vulnerable</a:t>
          </a: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p>
        <a:p>
          <a:pPr marL="0" indent="0" algn="ctr">
            <a:lnSpc>
              <a:spcPts val="1200"/>
            </a:lnSpc>
            <a:buNone/>
          </a:pP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Rely</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on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private </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goods</a:t>
          </a:r>
        </a:p>
        <a:p>
          <a:pPr marL="0" indent="0" algn="ctr">
            <a:lnSpc>
              <a:spcPts val="1200"/>
            </a:lnSpc>
            <a:buNone/>
          </a:pP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Improve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individual </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capacity</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30480</xdr:colOff>
      <xdr:row>345</xdr:row>
      <xdr:rowOff>91440</xdr:rowOff>
    </xdr:from>
    <xdr:to>
      <xdr:col>5</xdr:col>
      <xdr:colOff>335280</xdr:colOff>
      <xdr:row>349</xdr:row>
      <xdr:rowOff>30480</xdr:rowOff>
    </xdr:to>
    <xdr:sp macro="" textlink="">
      <xdr:nvSpPr>
        <xdr:cNvPr id="900" name="You believe whatever serves your needs.">
          <a:extLst>
            <a:ext uri="{FF2B5EF4-FFF2-40B4-BE49-F238E27FC236}">
              <a16:creationId xmlns:a16="http://schemas.microsoft.com/office/drawing/2014/main" id="{01FA19A0-9E41-4A43-B750-2ABFD7E86707}"/>
            </a:ext>
          </a:extLst>
        </xdr:cNvPr>
        <xdr:cNvSpPr txBox="1">
          <a:spLocks/>
        </xdr:cNvSpPr>
      </xdr:nvSpPr>
      <xdr:spPr>
        <a:xfrm>
          <a:off x="144780" y="71535290"/>
          <a:ext cx="2362200" cy="59944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4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Because your life situation impacts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your psychosocial needs in an opposite way.</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114300</xdr:colOff>
      <xdr:row>345</xdr:row>
      <xdr:rowOff>76200</xdr:rowOff>
    </xdr:from>
    <xdr:to>
      <xdr:col>12</xdr:col>
      <xdr:colOff>419100</xdr:colOff>
      <xdr:row>349</xdr:row>
      <xdr:rowOff>15240</xdr:rowOff>
    </xdr:to>
    <xdr:sp macro="" textlink="">
      <xdr:nvSpPr>
        <xdr:cNvPr id="901" name="You believe whatever serves your needs.">
          <a:extLst>
            <a:ext uri="{FF2B5EF4-FFF2-40B4-BE49-F238E27FC236}">
              <a16:creationId xmlns:a16="http://schemas.microsoft.com/office/drawing/2014/main" id="{7230E55F-9334-49B3-9E64-18ACB6788AD5}"/>
            </a:ext>
          </a:extLst>
        </xdr:cNvPr>
        <xdr:cNvSpPr txBox="1">
          <a:spLocks/>
        </xdr:cNvSpPr>
      </xdr:nvSpPr>
      <xdr:spPr>
        <a:xfrm>
          <a:off x="3829050" y="71520050"/>
          <a:ext cx="2362200" cy="59944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ts val="1400"/>
            </a:lnSpc>
            <a:buNone/>
          </a:pPr>
          <a:r>
            <a:rPr lang="en-US" sz="1400" b="1"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Because </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your life situation impacts your psychosocial needs in an opposite way. </a:t>
          </a:r>
        </a:p>
      </xdr:txBody>
    </xdr:sp>
    <xdr:clientData/>
  </xdr:twoCellAnchor>
  <xdr:twoCellAnchor>
    <xdr:from>
      <xdr:col>0</xdr:col>
      <xdr:colOff>91440</xdr:colOff>
      <xdr:row>499</xdr:row>
      <xdr:rowOff>54187</xdr:rowOff>
    </xdr:from>
    <xdr:to>
      <xdr:col>13</xdr:col>
      <xdr:colOff>15240</xdr:colOff>
      <xdr:row>505</xdr:row>
      <xdr:rowOff>38100</xdr:rowOff>
    </xdr:to>
    <xdr:sp macro="" textlink="">
      <xdr:nvSpPr>
        <xdr:cNvPr id="902" name="TextBox 901">
          <a:extLst>
            <a:ext uri="{FF2B5EF4-FFF2-40B4-BE49-F238E27FC236}">
              <a16:creationId xmlns:a16="http://schemas.microsoft.com/office/drawing/2014/main" id="{356768FC-D65C-4594-88A0-B6E242DAC874}"/>
            </a:ext>
          </a:extLst>
        </xdr:cNvPr>
        <xdr:cNvSpPr txBox="1"/>
      </xdr:nvSpPr>
      <xdr:spPr>
        <a:xfrm>
          <a:off x="91440" y="98269637"/>
          <a:ext cx="6210300" cy="999913"/>
        </a:xfrm>
        <a:prstGeom prst="rect">
          <a:avLst/>
        </a:prstGeom>
        <a:gradFill flip="none" rotWithShape="1">
          <a:gsLst>
            <a:gs pos="0">
              <a:srgbClr val="7030A0">
                <a:alpha val="20000"/>
              </a:srgbClr>
            </a:gs>
            <a:gs pos="15000">
              <a:srgbClr val="7030A0">
                <a:alpha val="70000"/>
              </a:srgbClr>
            </a:gs>
            <a:gs pos="85000">
              <a:srgbClr val="7030A0">
                <a:alpha val="70000"/>
              </a:srgbClr>
            </a:gs>
            <a:gs pos="100000">
              <a:srgbClr val="7030A0">
                <a:alpha val="20000"/>
              </a:srgbClr>
            </a:gs>
          </a:gsLst>
          <a:lin ang="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rIns="457200" rtlCol="0" anchor="t"/>
        <a:lstStyle/>
        <a:p>
          <a:pPr algn="ct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both completely resolve,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capable I am to focus on the needs of others.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resolve relative to my </a:t>
          </a:r>
          <a:r>
            <a:rPr lang="en-US" sz="1200" b="0" kern="1200" baseline="0">
              <a:ln>
                <a:solidFill>
                  <a:srgbClr val="E178FF"/>
                </a:solidFill>
              </a:ln>
              <a:solidFill>
                <a:srgbClr val="E178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or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E178FF"/>
                </a:solidFill>
              </a:ln>
              <a:solidFill>
                <a:srgbClr val="E178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resolve relative to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capable I am to focus on the needs of others, as this tension creates </a:t>
          </a:r>
          <a:r>
            <a:rPr lang="en-US" sz="1200" b="0" kern="1200" baseline="0">
              <a:ln>
                <a:solidFill>
                  <a:srgbClr val="FFFF00"/>
                </a:solidFill>
              </a:ln>
              <a:solidFill>
                <a:srgbClr val="FFFF00"/>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that consumes my focus.</a:t>
          </a:r>
        </a:p>
      </xdr:txBody>
    </xdr:sp>
    <xdr:clientData/>
  </xdr:twoCellAnchor>
  <xdr:twoCellAnchor>
    <xdr:from>
      <xdr:col>0</xdr:col>
      <xdr:colOff>45720</xdr:colOff>
      <xdr:row>557</xdr:row>
      <xdr:rowOff>38099</xdr:rowOff>
    </xdr:from>
    <xdr:to>
      <xdr:col>3</xdr:col>
      <xdr:colOff>304800</xdr:colOff>
      <xdr:row>558</xdr:row>
      <xdr:rowOff>137159</xdr:rowOff>
    </xdr:to>
    <xdr:sp macro="" textlink="">
      <xdr:nvSpPr>
        <xdr:cNvPr id="903" name="Left pulling need">
          <a:extLst>
            <a:ext uri="{FF2B5EF4-FFF2-40B4-BE49-F238E27FC236}">
              <a16:creationId xmlns:a16="http://schemas.microsoft.com/office/drawing/2014/main" id="{0400D588-62A4-4C87-AF07-10FF7D20E558}"/>
            </a:ext>
          </a:extLst>
        </xdr:cNvPr>
        <xdr:cNvSpPr txBox="1">
          <a:spLocks/>
        </xdr:cNvSpPr>
      </xdr:nvSpPr>
      <xdr:spPr>
        <a:xfrm rot="725967">
          <a:off x="45720" y="108388149"/>
          <a:ext cx="1402080" cy="26416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 self-needs</a:t>
          </a:r>
          <a:endParaRPr lang="en-US" sz="1200" b="0" i="1"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10</xdr:col>
      <xdr:colOff>144779</xdr:colOff>
      <xdr:row>557</xdr:row>
      <xdr:rowOff>22860</xdr:rowOff>
    </xdr:from>
    <xdr:to>
      <xdr:col>13</xdr:col>
      <xdr:colOff>30479</xdr:colOff>
      <xdr:row>558</xdr:row>
      <xdr:rowOff>121920</xdr:rowOff>
    </xdr:to>
    <xdr:sp macro="" textlink="">
      <xdr:nvSpPr>
        <xdr:cNvPr id="904" name="Right pulling need">
          <a:extLst>
            <a:ext uri="{FF2B5EF4-FFF2-40B4-BE49-F238E27FC236}">
              <a16:creationId xmlns:a16="http://schemas.microsoft.com/office/drawing/2014/main" id="{1609C488-A717-43B3-AA79-2A546817F7E8}"/>
            </a:ext>
          </a:extLst>
        </xdr:cNvPr>
        <xdr:cNvSpPr txBox="1">
          <a:spLocks/>
        </xdr:cNvSpPr>
      </xdr:nvSpPr>
      <xdr:spPr>
        <a:xfrm rot="20880000">
          <a:off x="4888229" y="108372910"/>
          <a:ext cx="1428750" cy="26416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 social-needs</a:t>
          </a:r>
          <a:endParaRPr lang="en-US" sz="1200" b="0" i="1"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388620</xdr:colOff>
      <xdr:row>555</xdr:row>
      <xdr:rowOff>0</xdr:rowOff>
    </xdr:from>
    <xdr:to>
      <xdr:col>4</xdr:col>
      <xdr:colOff>274320</xdr:colOff>
      <xdr:row>556</xdr:row>
      <xdr:rowOff>99060</xdr:rowOff>
    </xdr:to>
    <xdr:sp macro="" textlink="">
      <xdr:nvSpPr>
        <xdr:cNvPr id="905" name="Left pulling need">
          <a:extLst>
            <a:ext uri="{FF2B5EF4-FFF2-40B4-BE49-F238E27FC236}">
              <a16:creationId xmlns:a16="http://schemas.microsoft.com/office/drawing/2014/main" id="{C4878014-BE4E-4932-B17E-ADE9EB38BB46}"/>
            </a:ext>
          </a:extLst>
        </xdr:cNvPr>
        <xdr:cNvSpPr txBox="1">
          <a:spLocks/>
        </xdr:cNvSpPr>
      </xdr:nvSpPr>
      <xdr:spPr>
        <a:xfrm rot="720000">
          <a:off x="502920" y="108019850"/>
          <a:ext cx="1428750" cy="26416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relieve</a:t>
          </a:r>
          <a:r>
            <a:rPr lang="en-US" sz="1200" b="0" kern="1200" baseline="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social-needs</a:t>
          </a:r>
          <a:endParaRPr lang="en-US" sz="1200" b="0" i="1"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9</xdr:col>
      <xdr:colOff>152400</xdr:colOff>
      <xdr:row>555</xdr:row>
      <xdr:rowOff>38100</xdr:rowOff>
    </xdr:from>
    <xdr:to>
      <xdr:col>12</xdr:col>
      <xdr:colOff>38100</xdr:colOff>
      <xdr:row>556</xdr:row>
      <xdr:rowOff>137160</xdr:rowOff>
    </xdr:to>
    <xdr:sp macro="" textlink="">
      <xdr:nvSpPr>
        <xdr:cNvPr id="906" name="Right pulling need">
          <a:extLst>
            <a:ext uri="{FF2B5EF4-FFF2-40B4-BE49-F238E27FC236}">
              <a16:creationId xmlns:a16="http://schemas.microsoft.com/office/drawing/2014/main" id="{20A1E40D-EE8D-4680-8AAC-D63B3671D957}"/>
            </a:ext>
          </a:extLst>
        </xdr:cNvPr>
        <xdr:cNvSpPr txBox="1">
          <a:spLocks/>
        </xdr:cNvSpPr>
      </xdr:nvSpPr>
      <xdr:spPr>
        <a:xfrm rot="20880000">
          <a:off x="4381500" y="108057950"/>
          <a:ext cx="1428750" cy="26416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relieve self-needs</a:t>
          </a:r>
          <a:endParaRPr lang="en-US" sz="1200" b="0" i="1"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418716</xdr:colOff>
      <xdr:row>586</xdr:row>
      <xdr:rowOff>37924</xdr:rowOff>
    </xdr:from>
    <xdr:to>
      <xdr:col>7</xdr:col>
      <xdr:colOff>152016</xdr:colOff>
      <xdr:row>599</xdr:row>
      <xdr:rowOff>45544</xdr:rowOff>
    </xdr:to>
    <xdr:grpSp>
      <xdr:nvGrpSpPr>
        <xdr:cNvPr id="907" name="Group 906" hidden="1">
          <a:extLst>
            <a:ext uri="{FF2B5EF4-FFF2-40B4-BE49-F238E27FC236}">
              <a16:creationId xmlns:a16="http://schemas.microsoft.com/office/drawing/2014/main" id="{DBF7E7B2-EA68-4BA1-ADF5-F8CEC4CD249A}"/>
            </a:ext>
          </a:extLst>
        </xdr:cNvPr>
        <xdr:cNvGrpSpPr/>
      </xdr:nvGrpSpPr>
      <xdr:grpSpPr>
        <a:xfrm rot="360000">
          <a:off x="3104766" y="113944224"/>
          <a:ext cx="247650" cy="2153920"/>
          <a:chOff x="7551420" y="106893360"/>
          <a:chExt cx="243840" cy="3375660"/>
        </a:xfrm>
        <a:effectLst>
          <a:outerShdw blurRad="50800" dist="50800" dir="5400000" algn="ctr" rotWithShape="0">
            <a:schemeClr val="accent2">
              <a:lumMod val="75000"/>
            </a:schemeClr>
          </a:outerShdw>
        </a:effectLst>
      </xdr:grpSpPr>
      <xdr:sp macro="" textlink="">
        <xdr:nvSpPr>
          <xdr:cNvPr id="908" name="Lightning Bolt 907">
            <a:extLst>
              <a:ext uri="{FF2B5EF4-FFF2-40B4-BE49-F238E27FC236}">
                <a16:creationId xmlns:a16="http://schemas.microsoft.com/office/drawing/2014/main" id="{8DC857B8-CD66-39BD-1F3C-E5801E641DE1}"/>
              </a:ext>
            </a:extLst>
          </xdr:cNvPr>
          <xdr:cNvSpPr/>
        </xdr:nvSpPr>
        <xdr:spPr>
          <a:xfrm>
            <a:off x="7642860" y="10843260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909" name="Lightning Bolt 908">
            <a:extLst>
              <a:ext uri="{FF2B5EF4-FFF2-40B4-BE49-F238E27FC236}">
                <a16:creationId xmlns:a16="http://schemas.microsoft.com/office/drawing/2014/main" id="{3F161D57-B43C-BDD5-A0A5-A929890BB4C2}"/>
              </a:ext>
            </a:extLst>
          </xdr:cNvPr>
          <xdr:cNvSpPr/>
        </xdr:nvSpPr>
        <xdr:spPr>
          <a:xfrm flipH="1" flipV="1">
            <a:off x="7551420" y="10689336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30480</xdr:colOff>
      <xdr:row>572</xdr:row>
      <xdr:rowOff>121920</xdr:rowOff>
    </xdr:from>
    <xdr:to>
      <xdr:col>5</xdr:col>
      <xdr:colOff>335280</xdr:colOff>
      <xdr:row>587</xdr:row>
      <xdr:rowOff>68580</xdr:rowOff>
    </xdr:to>
    <xdr:sp macro="" textlink="">
      <xdr:nvSpPr>
        <xdr:cNvPr id="910" name="You believe whatever serves your needs.">
          <a:extLst>
            <a:ext uri="{FF2B5EF4-FFF2-40B4-BE49-F238E27FC236}">
              <a16:creationId xmlns:a16="http://schemas.microsoft.com/office/drawing/2014/main" id="{0A44F032-5A64-43A0-98E6-F56AD6D79E96}"/>
            </a:ext>
          </a:extLst>
        </xdr:cNvPr>
        <xdr:cNvSpPr txBox="1">
          <a:spLocks/>
        </xdr:cNvSpPr>
      </xdr:nvSpPr>
      <xdr:spPr>
        <a:xfrm>
          <a:off x="144780" y="111132620"/>
          <a:ext cx="2362200" cy="25628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3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Whether your </a:t>
          </a:r>
          <a:r>
            <a:rPr lang="en-US" sz="1400" b="1" spc="-30">
              <a:ln w="3175">
                <a:solidFill>
                  <a:srgbClr val="00B050"/>
                </a:solidFill>
              </a:ln>
              <a:solidFill>
                <a:srgbClr val="C8FFE1"/>
              </a:solidFill>
              <a:latin typeface="Tahoma" panose="020B0604030504040204" pitchFamily="34" charset="0"/>
              <a:ea typeface="Tahoma" panose="020B0604030504040204" pitchFamily="34" charset="0"/>
              <a:cs typeface="Tahoma" panose="020B0604030504040204" pitchFamily="34" charset="0"/>
            </a:rPr>
            <a:t>self-needs</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resolve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 little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or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 lot</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than your </a:t>
          </a:r>
          <a:r>
            <a:rPr lang="en-US" sz="1400" b="1" spc="-30">
              <a:ln w="3175">
                <a:solidFill>
                  <a:srgbClr val="7030A0"/>
                </a:solidFill>
              </a:ln>
              <a:solidFill>
                <a:srgbClr val="F0CDFF"/>
              </a:solidFill>
              <a:latin typeface="Tahoma" panose="020B0604030504040204" pitchFamily="34" charset="0"/>
              <a:ea typeface="Tahoma" panose="020B0604030504040204" pitchFamily="34" charset="0"/>
              <a:cs typeface="Tahoma" panose="020B0604030504040204" pitchFamily="34" charset="0"/>
            </a:rPr>
            <a:t>social-needs</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your</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psychosocial orientation priortizes you in the opposite direction of the </a:t>
          </a:r>
          <a:r>
            <a:rPr lang="en-US" sz="1400" b="1" kern="1200" spc="-30">
              <a:ln>
                <a:solidFill>
                  <a:srgbClr val="FF0000"/>
                </a:solidFill>
              </a:ln>
              <a:solidFill>
                <a:srgbClr val="FF5050"/>
              </a:solidFill>
              <a:latin typeface="Tahoma" panose="020B0604030504040204" pitchFamily="34" charset="0"/>
              <a:ea typeface="Tahoma" panose="020B0604030504040204" pitchFamily="34" charset="0"/>
              <a:cs typeface="Tahoma" panose="020B0604030504040204" pitchFamily="34" charset="0"/>
            </a:rPr>
            <a:t>DEEP-oriented</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So you find more in common </a:t>
          </a:r>
          <a:r>
            <a:rPr lang="en-US" sz="1400" b="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with other </a:t>
          </a:r>
          <a:r>
            <a:rPr lang="en-US" sz="1400" b="1" spc="-50" baseline="0">
              <a:ln>
                <a:solidFill>
                  <a:srgbClr val="6ED7FF"/>
                </a:solidFill>
              </a:ln>
              <a:solidFill>
                <a:srgbClr val="6ED7FF"/>
              </a:solidFill>
              <a:latin typeface="Tahoma" panose="020B0604030504040204" pitchFamily="34" charset="0"/>
              <a:ea typeface="Tahoma" panose="020B0604030504040204" pitchFamily="34" charset="0"/>
              <a:cs typeface="Tahoma" panose="020B0604030504040204" pitchFamily="34" charset="0"/>
            </a:rPr>
            <a:t>WIDE-oriented</a:t>
          </a:r>
          <a:r>
            <a:rPr lang="en-US" sz="1400" b="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whose needs may be far </a:t>
          </a:r>
          <a:r>
            <a:rPr lang="en-US" sz="1400" b="1" spc="-7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 resolved than yours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They tend to be political leaders who dare speak </a:t>
          </a:r>
          <a:r>
            <a:rPr lang="en-US" sz="1400" b="1" spc="-7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for your prioritized needs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151804</xdr:colOff>
      <xdr:row>572</xdr:row>
      <xdr:rowOff>121920</xdr:rowOff>
    </xdr:from>
    <xdr:to>
      <xdr:col>12</xdr:col>
      <xdr:colOff>456604</xdr:colOff>
      <xdr:row>589</xdr:row>
      <xdr:rowOff>15240</xdr:rowOff>
    </xdr:to>
    <xdr:sp macro="" textlink="">
      <xdr:nvSpPr>
        <xdr:cNvPr id="911" name="You believe whatever serves your needs.">
          <a:extLst>
            <a:ext uri="{FF2B5EF4-FFF2-40B4-BE49-F238E27FC236}">
              <a16:creationId xmlns:a16="http://schemas.microsoft.com/office/drawing/2014/main" id="{4BB97378-E86E-44F5-8247-F61B2E225FA1}"/>
            </a:ext>
          </a:extLst>
        </xdr:cNvPr>
        <xdr:cNvSpPr txBox="1">
          <a:spLocks/>
        </xdr:cNvSpPr>
      </xdr:nvSpPr>
      <xdr:spPr>
        <a:xfrm>
          <a:off x="3866554" y="111132620"/>
          <a:ext cx="2362200" cy="283972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ts val="1300"/>
            </a:lnSpc>
          </a:pPr>
          <a:r>
            <a:rPr lang="en-US" sz="1400" b="1" kern="1200" spc="-8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Whether your </a:t>
          </a:r>
          <a:r>
            <a:rPr lang="en-US" sz="1400" b="1" kern="1200" spc="-80">
              <a:ln w="3175">
                <a:solidFill>
                  <a:srgbClr val="7030A0"/>
                </a:solidFill>
              </a:ln>
              <a:solidFill>
                <a:srgbClr val="F0CDFF"/>
              </a:solidFill>
              <a:latin typeface="Tahoma" panose="020B0604030504040204" pitchFamily="34" charset="0"/>
              <a:ea typeface="Tahoma" panose="020B0604030504040204" pitchFamily="34" charset="0"/>
              <a:cs typeface="Tahoma" panose="020B0604030504040204" pitchFamily="34" charset="0"/>
            </a:rPr>
            <a:t>social-needs</a:t>
          </a:r>
          <a:r>
            <a:rPr lang="en-US" sz="1400" b="1" kern="1200" spc="-8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resolve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 little more</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or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 lot</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more</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than your </a:t>
          </a:r>
          <a:r>
            <a:rPr lang="en-US" sz="1400" b="1" kern="1200" spc="-30">
              <a:ln w="3175">
                <a:solidFill>
                  <a:srgbClr val="00B050"/>
                </a:solidFill>
              </a:ln>
              <a:solidFill>
                <a:srgbClr val="C8FFE1"/>
              </a:solidFill>
              <a:latin typeface="Tahoma" panose="020B0604030504040204" pitchFamily="34" charset="0"/>
              <a:ea typeface="Tahoma" panose="020B0604030504040204" pitchFamily="34" charset="0"/>
              <a:cs typeface="Tahoma" panose="020B0604030504040204" pitchFamily="34" charset="0"/>
            </a:rPr>
            <a:t>self-needs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your psychosocial orientation priortizes you in the opposite direction of the </a:t>
          </a:r>
          <a:r>
            <a:rPr lang="en-US" sz="1400" b="1" kern="1200" spc="-30" baseline="0">
              <a:ln>
                <a:solidFill>
                  <a:srgbClr val="6ED7FF"/>
                </a:solidFill>
              </a:ln>
              <a:solidFill>
                <a:srgbClr val="6ED7FF"/>
              </a:solidFill>
              <a:latin typeface="Tahoma" panose="020B0604030504040204" pitchFamily="34" charset="0"/>
              <a:ea typeface="Tahoma" panose="020B0604030504040204" pitchFamily="34" charset="0"/>
              <a:cs typeface="Tahoma" panose="020B0604030504040204" pitchFamily="34" charset="0"/>
            </a:rPr>
            <a:t>WIDE-oriented</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So you find more in common with other </a:t>
          </a:r>
          <a:r>
            <a:rPr lang="en-US" sz="1400" b="1" kern="1200" spc="-30">
              <a:ln>
                <a:solidFill>
                  <a:srgbClr val="FF0000"/>
                </a:solidFill>
              </a:ln>
              <a:solidFill>
                <a:srgbClr val="FF5050"/>
              </a:solidFill>
              <a:latin typeface="Tahoma" panose="020B0604030504040204" pitchFamily="34" charset="0"/>
              <a:ea typeface="Tahoma" panose="020B0604030504040204" pitchFamily="34" charset="0"/>
              <a:cs typeface="Tahoma" panose="020B0604030504040204" pitchFamily="34" charset="0"/>
            </a:rPr>
            <a:t>DEEP-oriented</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whose needs may be far </a:t>
          </a:r>
          <a:r>
            <a:rPr lang="en-US" sz="1400" b="1" kern="1200" spc="-7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more resolved than yours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They tend to be political leaders who dare speak </a:t>
          </a:r>
          <a:r>
            <a:rPr lang="en-US" sz="1400" b="1" kern="1200" spc="-7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for your prioritized needs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22860</xdr:colOff>
      <xdr:row>412</xdr:row>
      <xdr:rowOff>37958</xdr:rowOff>
    </xdr:from>
    <xdr:to>
      <xdr:col>7</xdr:col>
      <xdr:colOff>22860</xdr:colOff>
      <xdr:row>458</xdr:row>
      <xdr:rowOff>154499</xdr:rowOff>
    </xdr:to>
    <xdr:cxnSp macro="">
      <xdr:nvCxnSpPr>
        <xdr:cNvPr id="912" name="Straight Connector 911">
          <a:extLst>
            <a:ext uri="{FF2B5EF4-FFF2-40B4-BE49-F238E27FC236}">
              <a16:creationId xmlns:a16="http://schemas.microsoft.com/office/drawing/2014/main" id="{5E400251-D698-430C-A33D-C0475293576D}"/>
            </a:ext>
          </a:extLst>
        </xdr:cNvPr>
        <xdr:cNvCxnSpPr/>
      </xdr:nvCxnSpPr>
      <xdr:spPr>
        <a:xfrm>
          <a:off x="3223260" y="83140408"/>
          <a:ext cx="0" cy="8130241"/>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0</xdr:col>
      <xdr:colOff>77246</xdr:colOff>
      <xdr:row>421</xdr:row>
      <xdr:rowOff>69327</xdr:rowOff>
    </xdr:from>
    <xdr:to>
      <xdr:col>13</xdr:col>
      <xdr:colOff>38100</xdr:colOff>
      <xdr:row>427</xdr:row>
      <xdr:rowOff>158675</xdr:rowOff>
    </xdr:to>
    <xdr:grpSp>
      <xdr:nvGrpSpPr>
        <xdr:cNvPr id="913" name="Group 912">
          <a:extLst>
            <a:ext uri="{FF2B5EF4-FFF2-40B4-BE49-F238E27FC236}">
              <a16:creationId xmlns:a16="http://schemas.microsoft.com/office/drawing/2014/main" id="{23CF6E17-07C6-4B41-965F-AD1F499BE03F}"/>
            </a:ext>
          </a:extLst>
        </xdr:cNvPr>
        <xdr:cNvGrpSpPr/>
      </xdr:nvGrpSpPr>
      <xdr:grpSpPr>
        <a:xfrm>
          <a:off x="77246" y="85076777"/>
          <a:ext cx="6247354" cy="1130748"/>
          <a:chOff x="62006" y="80864187"/>
          <a:chExt cx="6026374" cy="1140908"/>
        </a:xfrm>
      </xdr:grpSpPr>
      <xdr:sp macro="" textlink="">
        <xdr:nvSpPr>
          <xdr:cNvPr id="914" name="Left pulling need">
            <a:extLst>
              <a:ext uri="{FF2B5EF4-FFF2-40B4-BE49-F238E27FC236}">
                <a16:creationId xmlns:a16="http://schemas.microsoft.com/office/drawing/2014/main" id="{F028FEDF-136C-8B7B-9340-C937420BC6B0}"/>
              </a:ext>
            </a:extLst>
          </xdr:cNvPr>
          <xdr:cNvSpPr txBox="1">
            <a:spLocks/>
          </xdr:cNvSpPr>
        </xdr:nvSpPr>
        <xdr:spPr>
          <a:xfrm>
            <a:off x="68580" y="80864187"/>
            <a:ext cx="22555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what is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effective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for the many</a:t>
            </a:r>
          </a:p>
        </xdr:txBody>
      </xdr:sp>
      <xdr:sp macro="" textlink="">
        <xdr:nvSpPr>
          <xdr:cNvPr id="915" name="Right pulling need">
            <a:extLst>
              <a:ext uri="{FF2B5EF4-FFF2-40B4-BE49-F238E27FC236}">
                <a16:creationId xmlns:a16="http://schemas.microsoft.com/office/drawing/2014/main" id="{FD53F9B2-FC17-D6E2-E26A-6B3B6D36B399}"/>
              </a:ext>
            </a:extLst>
          </xdr:cNvPr>
          <xdr:cNvSpPr txBox="1">
            <a:spLocks/>
          </xdr:cNvSpPr>
        </xdr:nvSpPr>
        <xdr:spPr>
          <a:xfrm>
            <a:off x="3832860" y="80871807"/>
            <a:ext cx="22555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spc="-30" baseline="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what </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is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efficient</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for the few</a:t>
            </a:r>
          </a:p>
        </xdr:txBody>
      </xdr:sp>
      <xdr:sp macro="" textlink="">
        <xdr:nvSpPr>
          <xdr:cNvPr id="916" name="Left pulling need">
            <a:extLst>
              <a:ext uri="{FF2B5EF4-FFF2-40B4-BE49-F238E27FC236}">
                <a16:creationId xmlns:a16="http://schemas.microsoft.com/office/drawing/2014/main" id="{851A8FB9-6B11-017A-6D3B-149FBDC6E6A8}"/>
              </a:ext>
            </a:extLst>
          </xdr:cNvPr>
          <xdr:cNvSpPr txBox="1">
            <a:spLocks/>
          </xdr:cNvSpPr>
        </xdr:nvSpPr>
        <xdr:spPr>
          <a:xfrm>
            <a:off x="62006" y="8131929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effectiveness</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efficiency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17" name="Right pulling need">
            <a:extLst>
              <a:ext uri="{FF2B5EF4-FFF2-40B4-BE49-F238E27FC236}">
                <a16:creationId xmlns:a16="http://schemas.microsoft.com/office/drawing/2014/main" id="{515AA9BE-F485-B5C4-2A57-CDAD1B644270}"/>
              </a:ext>
            </a:extLst>
          </xdr:cNvPr>
          <xdr:cNvSpPr txBox="1">
            <a:spLocks/>
          </xdr:cNvSpPr>
        </xdr:nvSpPr>
        <xdr:spPr>
          <a:xfrm>
            <a:off x="3998219" y="81319295"/>
            <a:ext cx="2079852"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effeciancy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effectiveness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69626</xdr:colOff>
      <xdr:row>428</xdr:row>
      <xdr:rowOff>60960</xdr:rowOff>
    </xdr:from>
    <xdr:to>
      <xdr:col>13</xdr:col>
      <xdr:colOff>38100</xdr:colOff>
      <xdr:row>434</xdr:row>
      <xdr:rowOff>143435</xdr:rowOff>
    </xdr:to>
    <xdr:grpSp>
      <xdr:nvGrpSpPr>
        <xdr:cNvPr id="918" name="Group 917">
          <a:extLst>
            <a:ext uri="{FF2B5EF4-FFF2-40B4-BE49-F238E27FC236}">
              <a16:creationId xmlns:a16="http://schemas.microsoft.com/office/drawing/2014/main" id="{D7B8E1EC-1274-47E6-948D-A3492CACA90E}"/>
            </a:ext>
          </a:extLst>
        </xdr:cNvPr>
        <xdr:cNvGrpSpPr/>
      </xdr:nvGrpSpPr>
      <xdr:grpSpPr>
        <a:xfrm>
          <a:off x="69626" y="86274910"/>
          <a:ext cx="6254974" cy="1111175"/>
          <a:chOff x="62006" y="83263740"/>
          <a:chExt cx="6033994" cy="1134035"/>
        </a:xfrm>
      </xdr:grpSpPr>
      <xdr:sp macro="" textlink="">
        <xdr:nvSpPr>
          <xdr:cNvPr id="919" name="Left pulling need">
            <a:extLst>
              <a:ext uri="{FF2B5EF4-FFF2-40B4-BE49-F238E27FC236}">
                <a16:creationId xmlns:a16="http://schemas.microsoft.com/office/drawing/2014/main" id="{CC1059B4-E8C1-459C-1DE2-2D61D6ACA051}"/>
              </a:ext>
            </a:extLst>
          </xdr:cNvPr>
          <xdr:cNvSpPr txBox="1">
            <a:spLocks/>
          </xdr:cNvSpPr>
        </xdr:nvSpPr>
        <xdr:spPr>
          <a:xfrm>
            <a:off x="68580" y="83263740"/>
            <a:ext cx="25603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equality</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include all in society</a:t>
            </a:r>
          </a:p>
        </xdr:txBody>
      </xdr:sp>
      <xdr:sp macro="" textlink="">
        <xdr:nvSpPr>
          <xdr:cNvPr id="920" name="Right pulling need">
            <a:extLst>
              <a:ext uri="{FF2B5EF4-FFF2-40B4-BE49-F238E27FC236}">
                <a16:creationId xmlns:a16="http://schemas.microsoft.com/office/drawing/2014/main" id="{294EEBA0-5B6A-CD36-DB79-37FFBCCA704A}"/>
              </a:ext>
            </a:extLst>
          </xdr:cNvPr>
          <xdr:cNvSpPr txBox="1">
            <a:spLocks/>
          </xdr:cNvSpPr>
        </xdr:nvSpPr>
        <xdr:spPr>
          <a:xfrm>
            <a:off x="3535680" y="83263740"/>
            <a:ext cx="25603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freedom</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so individuals can thrive</a:t>
            </a:r>
          </a:p>
        </xdr:txBody>
      </xdr:sp>
      <xdr:sp macro="" textlink="">
        <xdr:nvSpPr>
          <xdr:cNvPr id="921" name="Left pulling need">
            <a:extLst>
              <a:ext uri="{FF2B5EF4-FFF2-40B4-BE49-F238E27FC236}">
                <a16:creationId xmlns:a16="http://schemas.microsoft.com/office/drawing/2014/main" id="{18F93089-84EB-D3ED-74C5-57D53045D928}"/>
              </a:ext>
            </a:extLst>
          </xdr:cNvPr>
          <xdr:cNvSpPr txBox="1">
            <a:spLocks/>
          </xdr:cNvSpPr>
        </xdr:nvSpPr>
        <xdr:spPr>
          <a:xfrm>
            <a:off x="62006" y="83711975"/>
            <a:ext cx="246888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social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equality </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freedom</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22" name="Right pulling need">
            <a:extLst>
              <a:ext uri="{FF2B5EF4-FFF2-40B4-BE49-F238E27FC236}">
                <a16:creationId xmlns:a16="http://schemas.microsoft.com/office/drawing/2014/main" id="{B7A9B014-45AA-1CE3-04F5-E3E74CC519EC}"/>
              </a:ext>
            </a:extLst>
          </xdr:cNvPr>
          <xdr:cNvSpPr txBox="1">
            <a:spLocks/>
          </xdr:cNvSpPr>
        </xdr:nvSpPr>
        <xdr:spPr>
          <a:xfrm>
            <a:off x="3528060" y="83711975"/>
            <a:ext cx="256032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0"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freedom</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equality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46766</xdr:colOff>
      <xdr:row>435</xdr:row>
      <xdr:rowOff>39145</xdr:rowOff>
    </xdr:from>
    <xdr:to>
      <xdr:col>13</xdr:col>
      <xdr:colOff>43483</xdr:colOff>
      <xdr:row>441</xdr:row>
      <xdr:rowOff>158675</xdr:rowOff>
    </xdr:to>
    <xdr:grpSp>
      <xdr:nvGrpSpPr>
        <xdr:cNvPr id="923" name="Group 922">
          <a:extLst>
            <a:ext uri="{FF2B5EF4-FFF2-40B4-BE49-F238E27FC236}">
              <a16:creationId xmlns:a16="http://schemas.microsoft.com/office/drawing/2014/main" id="{DAE3A437-1D56-4522-8901-A191401DC5FC}"/>
            </a:ext>
          </a:extLst>
        </xdr:cNvPr>
        <xdr:cNvGrpSpPr/>
      </xdr:nvGrpSpPr>
      <xdr:grpSpPr>
        <a:xfrm>
          <a:off x="46766" y="87459595"/>
          <a:ext cx="6283217" cy="1135530"/>
          <a:chOff x="62006" y="78045085"/>
          <a:chExt cx="6062237" cy="1171090"/>
        </a:xfrm>
      </xdr:grpSpPr>
      <xdr:sp macro="" textlink="">
        <xdr:nvSpPr>
          <xdr:cNvPr id="924" name="Left pulling need">
            <a:extLst>
              <a:ext uri="{FF2B5EF4-FFF2-40B4-BE49-F238E27FC236}">
                <a16:creationId xmlns:a16="http://schemas.microsoft.com/office/drawing/2014/main" id="{0986FDCC-5580-564A-853B-AF3F0C8957E2}"/>
              </a:ext>
            </a:extLst>
          </xdr:cNvPr>
          <xdr:cNvSpPr txBox="1">
            <a:spLocks/>
          </xdr:cNvSpPr>
        </xdr:nvSpPr>
        <xdr:spPr>
          <a:xfrm>
            <a:off x="71710" y="78045085"/>
            <a:ext cx="261814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the most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vulnerable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serve demand</a:t>
            </a:r>
          </a:p>
        </xdr:txBody>
      </xdr:sp>
      <xdr:sp macro="" textlink="">
        <xdr:nvSpPr>
          <xdr:cNvPr id="925" name="Right pulling need">
            <a:extLst>
              <a:ext uri="{FF2B5EF4-FFF2-40B4-BE49-F238E27FC236}">
                <a16:creationId xmlns:a16="http://schemas.microsoft.com/office/drawing/2014/main" id="{C4138B83-2F5C-D4AE-676E-42B0CC4FB6ED}"/>
              </a:ext>
            </a:extLst>
          </xdr:cNvPr>
          <xdr:cNvSpPr txBox="1">
            <a:spLocks/>
          </xdr:cNvSpPr>
        </xdr:nvSpPr>
        <xdr:spPr>
          <a:xfrm>
            <a:off x="3558541" y="78045085"/>
            <a:ext cx="2565702"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the most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productive</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insure supply</a:t>
            </a:r>
          </a:p>
        </xdr:txBody>
      </xdr:sp>
      <xdr:sp macro="" textlink="">
        <xdr:nvSpPr>
          <xdr:cNvPr id="926" name="Left pulling need">
            <a:extLst>
              <a:ext uri="{FF2B5EF4-FFF2-40B4-BE49-F238E27FC236}">
                <a16:creationId xmlns:a16="http://schemas.microsoft.com/office/drawing/2014/main" id="{BE103CB7-8356-7C03-B4AF-FA56E1276A9D}"/>
              </a:ext>
            </a:extLst>
          </xdr:cNvPr>
          <xdr:cNvSpPr txBox="1">
            <a:spLocks/>
          </xdr:cNvSpPr>
        </xdr:nvSpPr>
        <xdr:spPr>
          <a:xfrm>
            <a:off x="62006" y="7853037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to serve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demand</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to</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insure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supply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27" name="Right pulling need">
            <a:extLst>
              <a:ext uri="{FF2B5EF4-FFF2-40B4-BE49-F238E27FC236}">
                <a16:creationId xmlns:a16="http://schemas.microsoft.com/office/drawing/2014/main" id="{37B95601-76D4-132D-FB4A-BA01600F26ED}"/>
              </a:ext>
            </a:extLst>
          </xdr:cNvPr>
          <xdr:cNvSpPr txBox="1">
            <a:spLocks/>
          </xdr:cNvSpPr>
        </xdr:nvSpPr>
        <xdr:spPr>
          <a:xfrm>
            <a:off x="3832412" y="78530375"/>
            <a:ext cx="2283759"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to insure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supply</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to </a:t>
            </a:r>
            <a:r>
              <a:rPr lang="en-US" sz="1100"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serve</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demand</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54386</xdr:colOff>
      <xdr:row>442</xdr:row>
      <xdr:rowOff>61707</xdr:rowOff>
    </xdr:from>
    <xdr:to>
      <xdr:col>13</xdr:col>
      <xdr:colOff>28691</xdr:colOff>
      <xdr:row>450</xdr:row>
      <xdr:rowOff>21515</xdr:rowOff>
    </xdr:to>
    <xdr:grpSp>
      <xdr:nvGrpSpPr>
        <xdr:cNvPr id="928" name="Group 927">
          <a:extLst>
            <a:ext uri="{FF2B5EF4-FFF2-40B4-BE49-F238E27FC236}">
              <a16:creationId xmlns:a16="http://schemas.microsoft.com/office/drawing/2014/main" id="{2B4224E4-B4CE-49C1-9C49-0F3D07CFE057}"/>
            </a:ext>
          </a:extLst>
        </xdr:cNvPr>
        <xdr:cNvGrpSpPr/>
      </xdr:nvGrpSpPr>
      <xdr:grpSpPr>
        <a:xfrm>
          <a:off x="54386" y="88663257"/>
          <a:ext cx="6260805" cy="1306008"/>
          <a:chOff x="62006" y="79424007"/>
          <a:chExt cx="6039825" cy="1361888"/>
        </a:xfrm>
      </xdr:grpSpPr>
      <xdr:sp macro="" textlink="">
        <xdr:nvSpPr>
          <xdr:cNvPr id="929" name="Left pulling need">
            <a:extLst>
              <a:ext uri="{FF2B5EF4-FFF2-40B4-BE49-F238E27FC236}">
                <a16:creationId xmlns:a16="http://schemas.microsoft.com/office/drawing/2014/main" id="{426CDAA7-AC62-1387-A368-3D80D8FE59A3}"/>
              </a:ext>
            </a:extLst>
          </xdr:cNvPr>
          <xdr:cNvSpPr txBox="1">
            <a:spLocks/>
          </xdr:cNvSpPr>
        </xdr:nvSpPr>
        <xdr:spPr>
          <a:xfrm>
            <a:off x="68878" y="79424007"/>
            <a:ext cx="191799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public</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goods like public assistance</a:t>
            </a:r>
          </a:p>
        </xdr:txBody>
      </xdr:sp>
      <xdr:sp macro="" textlink="">
        <xdr:nvSpPr>
          <xdr:cNvPr id="930" name="Right pulling need">
            <a:extLst>
              <a:ext uri="{FF2B5EF4-FFF2-40B4-BE49-F238E27FC236}">
                <a16:creationId xmlns:a16="http://schemas.microsoft.com/office/drawing/2014/main" id="{808C6CF4-669A-6033-85EB-2C1A6CDBCA11}"/>
              </a:ext>
            </a:extLst>
          </xdr:cNvPr>
          <xdr:cNvSpPr txBox="1">
            <a:spLocks/>
          </xdr:cNvSpPr>
        </xdr:nvSpPr>
        <xdr:spPr>
          <a:xfrm>
            <a:off x="4183832" y="79439247"/>
            <a:ext cx="191799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private</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goods like health insurance</a:t>
            </a:r>
          </a:p>
        </xdr:txBody>
      </xdr:sp>
      <xdr:sp macro="" textlink="">
        <xdr:nvSpPr>
          <xdr:cNvPr id="931" name="Left pulling need">
            <a:extLst>
              <a:ext uri="{FF2B5EF4-FFF2-40B4-BE49-F238E27FC236}">
                <a16:creationId xmlns:a16="http://schemas.microsoft.com/office/drawing/2014/main" id="{8F7BB2AD-DA64-41E0-0063-C4A31C4B10B9}"/>
              </a:ext>
            </a:extLst>
          </xdr:cNvPr>
          <xdr:cNvSpPr txBox="1">
            <a:spLocks/>
          </xdr:cNvSpPr>
        </xdr:nvSpPr>
        <xdr:spPr>
          <a:xfrm>
            <a:off x="62006" y="8010009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public </a:t>
            </a:r>
            <a:r>
              <a:rPr lang="en-US" sz="1100" b="0"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private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32" name="Right pulling need">
            <a:extLst>
              <a:ext uri="{FF2B5EF4-FFF2-40B4-BE49-F238E27FC236}">
                <a16:creationId xmlns:a16="http://schemas.microsoft.com/office/drawing/2014/main" id="{8F6E920D-D0FC-1D02-E520-CF763EC8042F}"/>
              </a:ext>
            </a:extLst>
          </xdr:cNvPr>
          <xdr:cNvSpPr txBox="1">
            <a:spLocks/>
          </xdr:cNvSpPr>
        </xdr:nvSpPr>
        <xdr:spPr>
          <a:xfrm>
            <a:off x="3794312" y="80100095"/>
            <a:ext cx="2283759"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private </a:t>
            </a:r>
            <a:r>
              <a:rPr lang="en-US" sz="1100" b="0"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public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60960</xdr:colOff>
      <xdr:row>450</xdr:row>
      <xdr:rowOff>137160</xdr:rowOff>
    </xdr:from>
    <xdr:to>
      <xdr:col>13</xdr:col>
      <xdr:colOff>22860</xdr:colOff>
      <xdr:row>457</xdr:row>
      <xdr:rowOff>29135</xdr:rowOff>
    </xdr:to>
    <xdr:grpSp>
      <xdr:nvGrpSpPr>
        <xdr:cNvPr id="933" name="Group 932">
          <a:extLst>
            <a:ext uri="{FF2B5EF4-FFF2-40B4-BE49-F238E27FC236}">
              <a16:creationId xmlns:a16="http://schemas.microsoft.com/office/drawing/2014/main" id="{B4D8F603-588C-4302-9724-F2006ACDE7CC}"/>
            </a:ext>
          </a:extLst>
        </xdr:cNvPr>
        <xdr:cNvGrpSpPr/>
      </xdr:nvGrpSpPr>
      <xdr:grpSpPr>
        <a:xfrm>
          <a:off x="60960" y="90084910"/>
          <a:ext cx="6248400" cy="1085775"/>
          <a:chOff x="60960" y="82052160"/>
          <a:chExt cx="6027420" cy="1118795"/>
        </a:xfrm>
      </xdr:grpSpPr>
      <xdr:sp macro="" textlink="">
        <xdr:nvSpPr>
          <xdr:cNvPr id="934" name="Left pulling need">
            <a:extLst>
              <a:ext uri="{FF2B5EF4-FFF2-40B4-BE49-F238E27FC236}">
                <a16:creationId xmlns:a16="http://schemas.microsoft.com/office/drawing/2014/main" id="{0A58666D-1A7E-1AA2-8693-B847192F093F}"/>
              </a:ext>
            </a:extLst>
          </xdr:cNvPr>
          <xdr:cNvSpPr txBox="1">
            <a:spLocks/>
          </xdr:cNvSpPr>
        </xdr:nvSpPr>
        <xdr:spPr>
          <a:xfrm>
            <a:off x="60960" y="82052160"/>
            <a:ext cx="23698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our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collective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capacity</a:t>
            </a:r>
          </a:p>
        </xdr:txBody>
      </xdr:sp>
      <xdr:sp macro="" textlink="">
        <xdr:nvSpPr>
          <xdr:cNvPr id="935" name="Right pulling need">
            <a:extLst>
              <a:ext uri="{FF2B5EF4-FFF2-40B4-BE49-F238E27FC236}">
                <a16:creationId xmlns:a16="http://schemas.microsoft.com/office/drawing/2014/main" id="{D149E4C3-4DAF-A6D9-E554-BDB937EE9AD0}"/>
              </a:ext>
            </a:extLst>
          </xdr:cNvPr>
          <xdr:cNvSpPr txBox="1">
            <a:spLocks/>
          </xdr:cNvSpPr>
        </xdr:nvSpPr>
        <xdr:spPr>
          <a:xfrm>
            <a:off x="3779520" y="82052160"/>
            <a:ext cx="230886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our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individual</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capacity</a:t>
            </a:r>
          </a:p>
        </xdr:txBody>
      </xdr:sp>
      <xdr:sp macro="" textlink="">
        <xdr:nvSpPr>
          <xdr:cNvPr id="936" name="Left pulling need">
            <a:extLst>
              <a:ext uri="{FF2B5EF4-FFF2-40B4-BE49-F238E27FC236}">
                <a16:creationId xmlns:a16="http://schemas.microsoft.com/office/drawing/2014/main" id="{3277602F-5A02-639E-E570-B3CEAB6985CD}"/>
              </a:ext>
            </a:extLst>
          </xdr:cNvPr>
          <xdr:cNvSpPr txBox="1">
            <a:spLocks/>
          </xdr:cNvSpPr>
        </xdr:nvSpPr>
        <xdr:spPr>
          <a:xfrm>
            <a:off x="62006" y="82485155"/>
            <a:ext cx="246888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shared </a:t>
            </a:r>
            <a:r>
              <a:rPr lang="en-US" sz="1100" b="0"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capacity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37" name="Right pulling need">
            <a:extLst>
              <a:ext uri="{FF2B5EF4-FFF2-40B4-BE49-F238E27FC236}">
                <a16:creationId xmlns:a16="http://schemas.microsoft.com/office/drawing/2014/main" id="{048C809A-9DA2-48D1-E6E1-529A0A1AA5B3}"/>
              </a:ext>
            </a:extLst>
          </xdr:cNvPr>
          <xdr:cNvSpPr txBox="1">
            <a:spLocks/>
          </xdr:cNvSpPr>
        </xdr:nvSpPr>
        <xdr:spPr>
          <a:xfrm>
            <a:off x="3520440" y="82485155"/>
            <a:ext cx="256032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shared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56920</xdr:colOff>
      <xdr:row>413</xdr:row>
      <xdr:rowOff>45720</xdr:rowOff>
    </xdr:from>
    <xdr:to>
      <xdr:col>13</xdr:col>
      <xdr:colOff>61102</xdr:colOff>
      <xdr:row>421</xdr:row>
      <xdr:rowOff>1420</xdr:rowOff>
    </xdr:to>
    <xdr:grpSp>
      <xdr:nvGrpSpPr>
        <xdr:cNvPr id="938" name="Group 937">
          <a:extLst>
            <a:ext uri="{FF2B5EF4-FFF2-40B4-BE49-F238E27FC236}">
              <a16:creationId xmlns:a16="http://schemas.microsoft.com/office/drawing/2014/main" id="{33874DCA-E93B-4CEB-BB75-D8F5F27322EC}"/>
            </a:ext>
          </a:extLst>
        </xdr:cNvPr>
        <xdr:cNvGrpSpPr/>
      </xdr:nvGrpSpPr>
      <xdr:grpSpPr>
        <a:xfrm>
          <a:off x="56920" y="83719670"/>
          <a:ext cx="6290682" cy="1289200"/>
          <a:chOff x="64540" y="76702920"/>
          <a:chExt cx="6069702" cy="1353970"/>
        </a:xfrm>
      </xdr:grpSpPr>
      <xdr:sp macro="" textlink="">
        <xdr:nvSpPr>
          <xdr:cNvPr id="939" name="Left pulling need">
            <a:extLst>
              <a:ext uri="{FF2B5EF4-FFF2-40B4-BE49-F238E27FC236}">
                <a16:creationId xmlns:a16="http://schemas.microsoft.com/office/drawing/2014/main" id="{F49E2D08-7AF7-29A2-C0BC-67020252968F}"/>
              </a:ext>
            </a:extLst>
          </xdr:cNvPr>
          <xdr:cNvSpPr txBox="1">
            <a:spLocks/>
          </xdr:cNvSpPr>
        </xdr:nvSpPr>
        <xdr:spPr>
          <a:xfrm>
            <a:off x="64540" y="76702920"/>
            <a:ext cx="2148840"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inclusion </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of the historically excluded</a:t>
            </a:r>
            <a:endParaRPr lang="en-US" sz="11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40" name="Left pulling need">
            <a:extLst>
              <a:ext uri="{FF2B5EF4-FFF2-40B4-BE49-F238E27FC236}">
                <a16:creationId xmlns:a16="http://schemas.microsoft.com/office/drawing/2014/main" id="{F2868B04-3F71-E0FB-65C1-CB574F1CDB42}"/>
              </a:ext>
            </a:extLst>
          </xdr:cNvPr>
          <xdr:cNvSpPr txBox="1">
            <a:spLocks/>
          </xdr:cNvSpPr>
        </xdr:nvSpPr>
        <xdr:spPr>
          <a:xfrm>
            <a:off x="71719" y="77371090"/>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inclusion</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 </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traditional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cohesion</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41" name="Right pulling need">
            <a:extLst>
              <a:ext uri="{FF2B5EF4-FFF2-40B4-BE49-F238E27FC236}">
                <a16:creationId xmlns:a16="http://schemas.microsoft.com/office/drawing/2014/main" id="{255BFC95-C7F5-0F92-6E74-E683B6DBD399}"/>
              </a:ext>
            </a:extLst>
          </xdr:cNvPr>
          <xdr:cNvSpPr txBox="1">
            <a:spLocks/>
          </xdr:cNvSpPr>
        </xdr:nvSpPr>
        <xdr:spPr>
          <a:xfrm>
            <a:off x="3848242" y="77371090"/>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cohesion</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 </a:t>
            </a:r>
            <a:r>
              <a:rPr lang="en-US" sz="1100"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overlooked</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inclusion</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42" name="Right pulling need">
            <a:extLst>
              <a:ext uri="{FF2B5EF4-FFF2-40B4-BE49-F238E27FC236}">
                <a16:creationId xmlns:a16="http://schemas.microsoft.com/office/drawing/2014/main" id="{2A97EE42-D528-92BB-DD1A-EE722E12EAB6}"/>
              </a:ext>
            </a:extLst>
          </xdr:cNvPr>
          <xdr:cNvSpPr txBox="1">
            <a:spLocks/>
          </xdr:cNvSpPr>
        </xdr:nvSpPr>
        <xdr:spPr>
          <a:xfrm>
            <a:off x="4013356" y="76718160"/>
            <a:ext cx="2118360"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cohesion </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of the traditionally grouped</a:t>
            </a:r>
            <a:endParaRPr lang="en-US" sz="11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114300</xdr:colOff>
      <xdr:row>966</xdr:row>
      <xdr:rowOff>198120</xdr:rowOff>
    </xdr:from>
    <xdr:to>
      <xdr:col>12</xdr:col>
      <xdr:colOff>487680</xdr:colOff>
      <xdr:row>969</xdr:row>
      <xdr:rowOff>175260</xdr:rowOff>
    </xdr:to>
    <xdr:sp macro="" textlink="">
      <xdr:nvSpPr>
        <xdr:cNvPr id="943" name="TextBox 942">
          <a:extLst>
            <a:ext uri="{FF2B5EF4-FFF2-40B4-BE49-F238E27FC236}">
              <a16:creationId xmlns:a16="http://schemas.microsoft.com/office/drawing/2014/main" id="{B17B64C9-5EE5-4A5E-8D26-932C40929E60}"/>
            </a:ext>
          </a:extLst>
        </xdr:cNvPr>
        <xdr:cNvSpPr txBox="1"/>
      </xdr:nvSpPr>
      <xdr:spPr>
        <a:xfrm>
          <a:off x="114300" y="181408070"/>
          <a:ext cx="6145530" cy="770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spc="-30" baseline="0">
              <a:solidFill>
                <a:schemeClr val="dk1"/>
              </a:solidFill>
              <a:latin typeface="Tahoma" panose="020B0604030504040204" pitchFamily="34" charset="0"/>
              <a:ea typeface="Tahoma" panose="020B0604030504040204" pitchFamily="34" charset="0"/>
              <a:cs typeface="Tahoma" panose="020B0604030504040204" pitchFamily="34" charset="0"/>
            </a:rPr>
            <a:t>Politics turns tribal when it binds the needy into camps sharing the same prioritized needs. Then rally its members into opposing any other camp prioritizing a different set of needs. Each side focuses less and less on resolving needs, keeping us all needy and stuck in pain. And in perpetual yet pointless conflict. Contrast this with </a:t>
          </a:r>
          <a:r>
            <a:rPr lang="en-US" sz="1200" spc="-3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Harmony Politics</a:t>
          </a:r>
          <a:r>
            <a:rPr lang="en-US" sz="1200" spc="-30" baseline="0">
              <a:solidFill>
                <a:schemeClr val="dk1"/>
              </a:solidFill>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0</xdr:col>
      <xdr:colOff>91440</xdr:colOff>
      <xdr:row>492</xdr:row>
      <xdr:rowOff>83820</xdr:rowOff>
    </xdr:from>
    <xdr:to>
      <xdr:col>6</xdr:col>
      <xdr:colOff>259080</xdr:colOff>
      <xdr:row>498</xdr:row>
      <xdr:rowOff>129540</xdr:rowOff>
    </xdr:to>
    <xdr:sp macro="" textlink="">
      <xdr:nvSpPr>
        <xdr:cNvPr id="944" name="You believe whatever serves your needs.">
          <a:extLst>
            <a:ext uri="{FF2B5EF4-FFF2-40B4-BE49-F238E27FC236}">
              <a16:creationId xmlns:a16="http://schemas.microsoft.com/office/drawing/2014/main" id="{2741A2B7-B293-431E-B313-05014CCDE6F8}"/>
            </a:ext>
          </a:extLst>
        </xdr:cNvPr>
        <xdr:cNvSpPr txBox="1">
          <a:spLocks/>
        </xdr:cNvSpPr>
      </xdr:nvSpPr>
      <xdr:spPr>
        <a:xfrm>
          <a:off x="91440" y="97118170"/>
          <a:ext cx="2853690" cy="1049020"/>
        </a:xfrm>
        <a:prstGeom prst="rect">
          <a:avLst/>
        </a:prstGeom>
        <a:solidFill>
          <a:srgbClr val="660066">
            <a:alpha val="60000"/>
          </a:srgbClr>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If you are a </a:t>
          </a:r>
          <a:r>
            <a:rPr lang="en-US" sz="1200" b="0">
              <a:ln>
                <a:solidFill>
                  <a:srgbClr val="00B0F0"/>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wide-oriented liberal</a:t>
          </a:r>
          <a:r>
            <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you vehemently</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oppose </a:t>
          </a:r>
          <a:r>
            <a:rPr lang="en-US" sz="1200" b="0" baseline="0">
              <a:ln>
                <a:solidFill>
                  <a:srgbClr val="FF7171"/>
                </a:solidFill>
              </a:ln>
              <a:solidFill>
                <a:srgbClr val="FFD7DC"/>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conservatives</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you are perpetuating </a:t>
          </a:r>
          <a:r>
            <a:rPr lang="en-US" sz="1200" b="0" kern="1200" baseline="0">
              <a:ln>
                <a:solidFill>
                  <a:srgbClr val="FFFF00"/>
                </a:solidFill>
              </a:ln>
              <a:solidFill>
                <a:srgbClr val="FFFF00"/>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They are not your enemy. Unresolved needs are your true foe. They directly create </a:t>
          </a:r>
          <a:r>
            <a:rPr lang="en-US" sz="1200" b="0" baseline="0">
              <a:ln>
                <a:solidFill>
                  <a:srgbClr val="FFFF00"/>
                </a:solidFill>
              </a:ln>
              <a:solidFill>
                <a:srgbClr val="FFFF00"/>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213360</xdr:colOff>
      <xdr:row>492</xdr:row>
      <xdr:rowOff>83820</xdr:rowOff>
    </xdr:from>
    <xdr:to>
      <xdr:col>13</xdr:col>
      <xdr:colOff>15240</xdr:colOff>
      <xdr:row>498</xdr:row>
      <xdr:rowOff>129540</xdr:rowOff>
    </xdr:to>
    <xdr:sp macro="" textlink="">
      <xdr:nvSpPr>
        <xdr:cNvPr id="945" name="You believe whatever serves your needs.">
          <a:extLst>
            <a:ext uri="{FF2B5EF4-FFF2-40B4-BE49-F238E27FC236}">
              <a16:creationId xmlns:a16="http://schemas.microsoft.com/office/drawing/2014/main" id="{E1246CDB-4915-4A26-86DA-5CEF1EA9954C}"/>
            </a:ext>
          </a:extLst>
        </xdr:cNvPr>
        <xdr:cNvSpPr txBox="1">
          <a:spLocks/>
        </xdr:cNvSpPr>
      </xdr:nvSpPr>
      <xdr:spPr>
        <a:xfrm>
          <a:off x="3413760" y="97118170"/>
          <a:ext cx="2887980" cy="1049020"/>
        </a:xfrm>
        <a:prstGeom prst="rect">
          <a:avLst/>
        </a:prstGeom>
        <a:solidFill>
          <a:srgbClr val="660066">
            <a:alpha val="60000"/>
          </a:srgbClr>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1200" b="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If you are a </a:t>
          </a:r>
          <a:r>
            <a:rPr lang="en-US" sz="1200" b="0">
              <a:ln>
                <a:solidFill>
                  <a:srgbClr val="FF7171"/>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deep-oriented conservative</a:t>
          </a:r>
          <a:r>
            <a:rPr lang="en-US" sz="1200" b="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you vehemently</a:t>
          </a:r>
          <a:r>
            <a:rPr lang="en-US" sz="1200" b="0" baseline="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oppose </a:t>
          </a:r>
          <a:r>
            <a:rPr lang="en-US" sz="1200" b="0" baseline="0">
              <a:ln>
                <a:solidFill>
                  <a:srgbClr val="00B0F0"/>
                </a:solidFill>
              </a:ln>
              <a:solidFill>
                <a:schemeClr val="accent5">
                  <a:lumMod val="20000"/>
                  <a:lumOff val="80000"/>
                </a:schemeClr>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liberals</a:t>
          </a:r>
          <a:r>
            <a:rPr lang="en-US" sz="1200" b="0" baseline="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you are perpetuating </a:t>
          </a:r>
          <a:r>
            <a:rPr lang="en-US" sz="1200" b="0" kern="1200">
              <a:ln>
                <a:solidFill>
                  <a:srgbClr val="FFFF00"/>
                </a:solidFill>
              </a:ln>
              <a:solidFill>
                <a:srgbClr val="FFFF00"/>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They are not your enemy. Unresolved needs are your true foe. They directly create your </a:t>
          </a:r>
          <a:r>
            <a:rPr lang="en-US" sz="1200" b="0" kern="1200">
              <a:ln>
                <a:solidFill>
                  <a:srgbClr val="FFFF00"/>
                </a:solidFill>
              </a:ln>
              <a:solidFill>
                <a:srgbClr val="FFFF00"/>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0</xdr:col>
      <xdr:colOff>22860</xdr:colOff>
      <xdr:row>640</xdr:row>
      <xdr:rowOff>7620</xdr:rowOff>
    </xdr:from>
    <xdr:to>
      <xdr:col>13</xdr:col>
      <xdr:colOff>68580</xdr:colOff>
      <xdr:row>645</xdr:row>
      <xdr:rowOff>29633</xdr:rowOff>
    </xdr:to>
    <xdr:sp macro="" textlink="">
      <xdr:nvSpPr>
        <xdr:cNvPr id="946" name="TextBox 945">
          <a:extLst>
            <a:ext uri="{FF2B5EF4-FFF2-40B4-BE49-F238E27FC236}">
              <a16:creationId xmlns:a16="http://schemas.microsoft.com/office/drawing/2014/main" id="{175A4F83-D912-41BB-850A-FDA42958A4A3}"/>
            </a:ext>
          </a:extLst>
        </xdr:cNvPr>
        <xdr:cNvSpPr txBox="1"/>
      </xdr:nvSpPr>
      <xdr:spPr>
        <a:xfrm>
          <a:off x="22860" y="122892820"/>
          <a:ext cx="6332220" cy="847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latin typeface="Tahoma" panose="020B0604030504040204" pitchFamily="34" charset="0"/>
              <a:ea typeface="Tahoma" panose="020B0604030504040204" pitchFamily="34" charset="0"/>
              <a:cs typeface="Tahoma" panose="020B0604030504040204" pitchFamily="34" charset="0"/>
            </a:rPr>
            <a:t>The visible</a:t>
          </a:r>
          <a:r>
            <a:rPr lang="en-US" sz="1100" baseline="0">
              <a:latin typeface="Tahoma" panose="020B0604030504040204" pitchFamily="34" charset="0"/>
              <a:ea typeface="Tahoma" panose="020B0604030504040204" pitchFamily="34" charset="0"/>
              <a:cs typeface="Tahoma" panose="020B0604030504040204" pitchFamily="34" charset="0"/>
            </a:rPr>
            <a:t> </a:t>
          </a:r>
          <a:r>
            <a:rPr lang="en-US" sz="1100">
              <a:latin typeface="Tahoma" panose="020B0604030504040204" pitchFamily="34" charset="0"/>
              <a:ea typeface="Tahoma" panose="020B0604030504040204" pitchFamily="34" charset="0"/>
              <a:cs typeface="Tahoma" panose="020B0604030504040204" pitchFamily="34" charset="0"/>
            </a:rPr>
            <a:t>political spectrum expresses</a:t>
          </a:r>
          <a:r>
            <a:rPr lang="en-US" sz="1100" baseline="0">
              <a:latin typeface="Tahoma" panose="020B0604030504040204" pitchFamily="34" charset="0"/>
              <a:ea typeface="Tahoma" panose="020B0604030504040204" pitchFamily="34" charset="0"/>
              <a:cs typeface="Tahoma" panose="020B0604030504040204" pitchFamily="34" charset="0"/>
            </a:rPr>
            <a:t> an invisible </a:t>
          </a:r>
          <a:r>
            <a:rPr lang="en-US" sz="1100" b="0" i="1" baseline="0">
              <a:latin typeface="Tahoma" panose="020B0604030504040204" pitchFamily="34" charset="0"/>
              <a:ea typeface="Tahoma" panose="020B0604030504040204" pitchFamily="34" charset="0"/>
              <a:cs typeface="Tahoma" panose="020B0604030504040204" pitchFamily="34" charset="0"/>
            </a:rPr>
            <a:t>psychosocial orientation continuum</a:t>
          </a:r>
          <a:r>
            <a:rPr lang="en-US" sz="1100" baseline="0">
              <a:latin typeface="Tahoma" panose="020B0604030504040204" pitchFamily="34" charset="0"/>
              <a:ea typeface="Tahoma" panose="020B0604030504040204" pitchFamily="34" charset="0"/>
              <a:cs typeface="Tahoma" panose="020B0604030504040204" pitchFamily="34" charset="0"/>
            </a:rPr>
            <a:t>. </a:t>
          </a:r>
          <a:endParaRPr lang="en-US" sz="1100">
            <a:latin typeface="Tahoma" panose="020B0604030504040204" pitchFamily="34" charset="0"/>
            <a:ea typeface="Tahoma" panose="020B0604030504040204" pitchFamily="34" charset="0"/>
            <a:cs typeface="Tahoma" panose="020B0604030504040204" pitchFamily="34" charset="0"/>
          </a:endParaRPr>
        </a:p>
        <a:p>
          <a:pPr algn="l"/>
          <a:r>
            <a:rPr lang="en-US" sz="1100">
              <a:latin typeface="Tahoma" panose="020B0604030504040204" pitchFamily="34" charset="0"/>
              <a:ea typeface="Tahoma" panose="020B0604030504040204" pitchFamily="34" charset="0"/>
              <a:cs typeface="Tahoma" panose="020B0604030504040204" pitchFamily="34" charset="0"/>
            </a:rPr>
            <a:t>The </a:t>
          </a:r>
          <a:r>
            <a:rPr lang="en-US" sz="1100" i="1">
              <a:latin typeface="Tahoma" panose="020B0604030504040204" pitchFamily="34" charset="0"/>
              <a:ea typeface="Tahoma" panose="020B0604030504040204" pitchFamily="34" charset="0"/>
              <a:cs typeface="Tahoma" panose="020B0604030504040204" pitchFamily="34" charset="0"/>
            </a:rPr>
            <a:t>less</a:t>
          </a:r>
          <a:r>
            <a:rPr lang="en-US" sz="1100">
              <a:latin typeface="Tahoma" panose="020B0604030504040204" pitchFamily="34" charset="0"/>
              <a:ea typeface="Tahoma" panose="020B0604030504040204" pitchFamily="34" charset="0"/>
              <a:cs typeface="Tahoma" panose="020B0604030504040204" pitchFamily="34" charset="0"/>
            </a:rPr>
            <a:t> your </a:t>
          </a:r>
          <a:r>
            <a:rPr lang="en-US" sz="1100">
              <a:ln>
                <a:solidFill>
                  <a:srgbClr val="7030A0"/>
                </a:solidFill>
              </a:ln>
              <a:solidFill>
                <a:srgbClr val="CC66FF"/>
              </a:solidFill>
              <a:latin typeface="Tahoma" panose="020B0604030504040204" pitchFamily="34" charset="0"/>
              <a:ea typeface="Tahoma" panose="020B0604030504040204" pitchFamily="34" charset="0"/>
              <a:cs typeface="Tahoma" panose="020B0604030504040204" pitchFamily="34" charset="0"/>
            </a:rPr>
            <a:t>social-needs</a:t>
          </a:r>
          <a:r>
            <a:rPr lang="en-US" sz="1100">
              <a:latin typeface="Tahoma" panose="020B0604030504040204" pitchFamily="34" charset="0"/>
              <a:ea typeface="Tahoma" panose="020B0604030504040204" pitchFamily="34" charset="0"/>
              <a:cs typeface="Tahoma" panose="020B0604030504040204" pitchFamily="34" charset="0"/>
            </a:rPr>
            <a:t> resolve in your current social situation, the further </a:t>
          </a:r>
          <a:r>
            <a:rPr lang="en-US" sz="1100">
              <a:ln>
                <a:solidFill>
                  <a:srgbClr val="0070C0"/>
                </a:solidFill>
              </a:ln>
              <a:solidFill>
                <a:srgbClr val="00B0F0"/>
              </a:solidFill>
              <a:latin typeface="Tahoma" panose="020B0604030504040204" pitchFamily="34" charset="0"/>
              <a:ea typeface="Tahoma" panose="020B0604030504040204" pitchFamily="34" charset="0"/>
              <a:cs typeface="Tahoma" panose="020B0604030504040204" pitchFamily="34" charset="0"/>
            </a:rPr>
            <a:t>leftward</a:t>
          </a:r>
          <a:r>
            <a:rPr lang="en-US" sz="1100">
              <a:latin typeface="Tahoma" panose="020B0604030504040204" pitchFamily="34" charset="0"/>
              <a:ea typeface="Tahoma" panose="020B0604030504040204" pitchFamily="34" charset="0"/>
              <a:cs typeface="Tahoma" panose="020B0604030504040204" pitchFamily="34" charset="0"/>
            </a:rPr>
            <a:t> you </a:t>
          </a:r>
          <a:r>
            <a:rPr lang="en-US" sz="1100" spc="-10">
              <a:latin typeface="Tahoma" panose="020B0604030504040204" pitchFamily="34" charset="0"/>
              <a:ea typeface="Tahoma" panose="020B0604030504040204" pitchFamily="34" charset="0"/>
              <a:cs typeface="Tahoma" panose="020B0604030504040204" pitchFamily="34" charset="0"/>
            </a:rPr>
            <a:t>find yourself.</a:t>
          </a:r>
          <a:r>
            <a:rPr lang="en-US" sz="1100" spc="-10" baseline="0">
              <a:latin typeface="Tahoma" panose="020B0604030504040204" pitchFamily="34" charset="0"/>
              <a:ea typeface="Tahoma" panose="020B0604030504040204" pitchFamily="34" charset="0"/>
              <a:cs typeface="Tahoma" panose="020B0604030504040204" pitchFamily="34" charset="0"/>
            </a:rPr>
            <a:t> The </a:t>
          </a:r>
          <a:r>
            <a:rPr lang="en-US" sz="1100" i="1" spc="-10" baseline="0">
              <a:latin typeface="Tahoma" panose="020B0604030504040204" pitchFamily="34" charset="0"/>
              <a:ea typeface="Tahoma" panose="020B0604030504040204" pitchFamily="34" charset="0"/>
              <a:cs typeface="Tahoma" panose="020B0604030504040204" pitchFamily="34" charset="0"/>
            </a:rPr>
            <a:t>more</a:t>
          </a:r>
          <a:r>
            <a:rPr lang="en-US" sz="1100" spc="-10" baseline="0">
              <a:latin typeface="Tahoma" panose="020B0604030504040204" pitchFamily="34" charset="0"/>
              <a:ea typeface="Tahoma" panose="020B0604030504040204" pitchFamily="34" charset="0"/>
              <a:cs typeface="Tahoma" panose="020B0604030504040204" pitchFamily="34" charset="0"/>
            </a:rPr>
            <a:t> provoked by your social situation to guard your </a:t>
          </a:r>
          <a:r>
            <a:rPr lang="en-US" sz="1100" spc="-10" baseline="0">
              <a:ln>
                <a:solidFill>
                  <a:srgbClr val="7030A0"/>
                </a:solidFill>
              </a:ln>
              <a:solidFill>
                <a:srgbClr val="CC66FF"/>
              </a:solidFill>
              <a:latin typeface="Tahoma" panose="020B0604030504040204" pitchFamily="34" charset="0"/>
              <a:ea typeface="Tahoma" panose="020B0604030504040204" pitchFamily="34" charset="0"/>
              <a:cs typeface="Tahoma" panose="020B0604030504040204" pitchFamily="34" charset="0"/>
            </a:rPr>
            <a:t>social-needs</a:t>
          </a:r>
          <a:r>
            <a:rPr lang="en-US" sz="1100" baseline="0">
              <a:latin typeface="Tahoma" panose="020B0604030504040204" pitchFamily="34" charset="0"/>
              <a:ea typeface="Tahoma" panose="020B0604030504040204" pitchFamily="34" charset="0"/>
              <a:cs typeface="Tahoma" panose="020B0604030504040204" pitchFamily="34" charset="0"/>
            </a:rPr>
            <a:t>, the further </a:t>
          </a:r>
          <a:r>
            <a:rPr lang="en-US" sz="110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rPr>
            <a:t>rightward</a:t>
          </a:r>
          <a:r>
            <a:rPr lang="en-US" sz="1100" baseline="0">
              <a:latin typeface="Tahoma" panose="020B0604030504040204" pitchFamily="34" charset="0"/>
              <a:ea typeface="Tahoma" panose="020B0604030504040204" pitchFamily="34" charset="0"/>
              <a:cs typeface="Tahoma" panose="020B0604030504040204" pitchFamily="34" charset="0"/>
            </a:rPr>
            <a:t> you find yourself. Your needs drive the direction of your politics.</a:t>
          </a:r>
        </a:p>
      </xdr:txBody>
    </xdr:sp>
    <xdr:clientData/>
  </xdr:twoCellAnchor>
  <xdr:twoCellAnchor>
    <xdr:from>
      <xdr:col>0</xdr:col>
      <xdr:colOff>99060</xdr:colOff>
      <xdr:row>721</xdr:row>
      <xdr:rowOff>99061</xdr:rowOff>
    </xdr:from>
    <xdr:to>
      <xdr:col>12</xdr:col>
      <xdr:colOff>472440</xdr:colOff>
      <xdr:row>726</xdr:row>
      <xdr:rowOff>22861</xdr:rowOff>
    </xdr:to>
    <xdr:sp macro="" textlink="">
      <xdr:nvSpPr>
        <xdr:cNvPr id="947" name="TextBox 946">
          <a:extLst>
            <a:ext uri="{FF2B5EF4-FFF2-40B4-BE49-F238E27FC236}">
              <a16:creationId xmlns:a16="http://schemas.microsoft.com/office/drawing/2014/main" id="{63AB1382-0B82-4D94-98BC-9D3B6145232E}"/>
            </a:ext>
          </a:extLst>
        </xdr:cNvPr>
        <xdr:cNvSpPr txBox="1"/>
      </xdr:nvSpPr>
      <xdr:spPr>
        <a:xfrm>
          <a:off x="99060" y="137201911"/>
          <a:ext cx="614553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2000" b="1">
              <a:latin typeface="Verdana" panose="020B0604030504040204" pitchFamily="34" charset="0"/>
              <a:ea typeface="Verdana" panose="020B0604030504040204" pitchFamily="34" charset="0"/>
            </a:rPr>
            <a:t>Hating elites does</a:t>
          </a:r>
          <a:r>
            <a:rPr lang="en-US" sz="2000" b="1" baseline="0">
              <a:latin typeface="Verdana" panose="020B0604030504040204" pitchFamily="34" charset="0"/>
              <a:ea typeface="Verdana" panose="020B0604030504040204" pitchFamily="34" charset="0"/>
            </a:rPr>
            <a:t> not really help</a:t>
          </a:r>
          <a:endParaRPr lang="en-US" sz="2000" b="1">
            <a:latin typeface="Verdana" panose="020B0604030504040204" pitchFamily="34" charset="0"/>
            <a:ea typeface="Verdana" panose="020B0604030504040204" pitchFamily="34" charset="0"/>
          </a:endParaRPr>
        </a:p>
        <a:p>
          <a:pPr algn="l"/>
          <a:r>
            <a:rPr lang="en-US" sz="1200" spc="20">
              <a:latin typeface="Tahoma" panose="020B0604030504040204" pitchFamily="34" charset="0"/>
              <a:ea typeface="Tahoma" panose="020B0604030504040204" pitchFamily="34" charset="0"/>
              <a:cs typeface="Tahoma" panose="020B0604030504040204" pitchFamily="34" charset="0"/>
            </a:rPr>
            <a:t>Let's be clear. Political elites</a:t>
          </a:r>
          <a:r>
            <a:rPr lang="en-US" sz="1200" spc="20" baseline="0">
              <a:latin typeface="Tahoma" panose="020B0604030504040204" pitchFamily="34" charset="0"/>
              <a:ea typeface="Tahoma" panose="020B0604030504040204" pitchFamily="34" charset="0"/>
              <a:cs typeface="Tahoma" panose="020B0604030504040204" pitchFamily="34" charset="0"/>
            </a:rPr>
            <a:t> as a lot are not innately flawed. They are a product of </a:t>
          </a:r>
          <a:r>
            <a:rPr lang="en-US" sz="1200" spc="10" baseline="0">
              <a:latin typeface="Tahoma" panose="020B0604030504040204" pitchFamily="34" charset="0"/>
              <a:ea typeface="Tahoma" panose="020B0604030504040204" pitchFamily="34" charset="0"/>
              <a:cs typeface="Tahoma" panose="020B0604030504040204" pitchFamily="34" charset="0"/>
            </a:rPr>
            <a:t>our</a:t>
          </a:r>
          <a:r>
            <a:rPr lang="en-US" sz="1200" spc="20" baseline="0">
              <a:latin typeface="Tahoma" panose="020B0604030504040204" pitchFamily="34" charset="0"/>
              <a:ea typeface="Tahoma" panose="020B0604030504040204" pitchFamily="34" charset="0"/>
              <a:cs typeface="Tahoma" panose="020B0604030504040204" pitchFamily="34" charset="0"/>
            </a:rPr>
            <a:t> </a:t>
          </a:r>
          <a:r>
            <a:rPr lang="en-US" sz="1200" spc="10" baseline="0">
              <a:latin typeface="Tahoma" panose="020B0604030504040204" pitchFamily="34" charset="0"/>
              <a:ea typeface="Tahoma" panose="020B0604030504040204" pitchFamily="34" charset="0"/>
              <a:cs typeface="Tahoma" panose="020B0604030504040204" pitchFamily="34" charset="0"/>
            </a:rPr>
            <a:t>large impersonal society. Such politics plays less of a role in small tribal societies. </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30480</xdr:colOff>
      <xdr:row>624</xdr:row>
      <xdr:rowOff>45720</xdr:rowOff>
    </xdr:from>
    <xdr:to>
      <xdr:col>12</xdr:col>
      <xdr:colOff>434340</xdr:colOff>
      <xdr:row>628</xdr:row>
      <xdr:rowOff>167640</xdr:rowOff>
    </xdr:to>
    <xdr:sp macro="" textlink="">
      <xdr:nvSpPr>
        <xdr:cNvPr id="948" name="You believe whatever serves your needs.">
          <a:extLst>
            <a:ext uri="{FF2B5EF4-FFF2-40B4-BE49-F238E27FC236}">
              <a16:creationId xmlns:a16="http://schemas.microsoft.com/office/drawing/2014/main" id="{AC73792F-3A49-421E-9D22-6B561D23467D}"/>
            </a:ext>
          </a:extLst>
        </xdr:cNvPr>
        <xdr:cNvSpPr txBox="1">
          <a:spLocks/>
        </xdr:cNvSpPr>
      </xdr:nvSpPr>
      <xdr:spPr>
        <a:xfrm>
          <a:off x="144780" y="120289320"/>
          <a:ext cx="6061710" cy="78232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a:t>
          </a:r>
          <a:r>
            <a:rPr lang="en-US" sz="1800" b="1"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is not like their </a:t>
          </a:r>
          <a:r>
            <a:rPr lang="en-US" sz="1800" b="1"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So why expect</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800" b="1" i="0" spc="70" baseline="0">
              <a:ln w="9525">
                <a:solidFill>
                  <a:srgbClr val="F0CDFF"/>
                </a:solidFill>
              </a:ln>
              <a:solidFill>
                <a:srgbClr val="FF99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one-size-fits-all politics</a:t>
          </a:r>
          <a:r>
            <a:rPr lang="en-US" sz="1800" b="1" i="1" spc="7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to relieve your </a:t>
          </a:r>
          <a:r>
            <a:rPr lang="en-US" sz="1800" b="1" kern="1200"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a:t>
          </a:r>
          <a:endParaRPr lang="en-US" sz="1800" b="1" kern="1200" spc="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37336</xdr:colOff>
      <xdr:row>628</xdr:row>
      <xdr:rowOff>97478</xdr:rowOff>
    </xdr:from>
    <xdr:to>
      <xdr:col>13</xdr:col>
      <xdr:colOff>64335</xdr:colOff>
      <xdr:row>640</xdr:row>
      <xdr:rowOff>0</xdr:rowOff>
    </xdr:to>
    <xdr:grpSp>
      <xdr:nvGrpSpPr>
        <xdr:cNvPr id="949" name="Group 948">
          <a:extLst>
            <a:ext uri="{FF2B5EF4-FFF2-40B4-BE49-F238E27FC236}">
              <a16:creationId xmlns:a16="http://schemas.microsoft.com/office/drawing/2014/main" id="{63946562-B465-47BA-BE15-F260CDF2AC42}"/>
            </a:ext>
          </a:extLst>
        </xdr:cNvPr>
        <xdr:cNvGrpSpPr/>
      </xdr:nvGrpSpPr>
      <xdr:grpSpPr>
        <a:xfrm>
          <a:off x="37336" y="121445978"/>
          <a:ext cx="6313499" cy="1883722"/>
          <a:chOff x="295784" y="107859518"/>
          <a:chExt cx="5607875" cy="2021867"/>
        </a:xfrm>
      </xdr:grpSpPr>
      <xdr:grpSp>
        <xdr:nvGrpSpPr>
          <xdr:cNvPr id="950" name="Group 949">
            <a:extLst>
              <a:ext uri="{FF2B5EF4-FFF2-40B4-BE49-F238E27FC236}">
                <a16:creationId xmlns:a16="http://schemas.microsoft.com/office/drawing/2014/main" id="{41D6C4C8-ACEC-E26F-3654-7155CDB1F578}"/>
              </a:ext>
            </a:extLst>
          </xdr:cNvPr>
          <xdr:cNvGrpSpPr>
            <a:grpSpLocks noChangeAspect="1"/>
          </xdr:cNvGrpSpPr>
        </xdr:nvGrpSpPr>
        <xdr:grpSpPr>
          <a:xfrm>
            <a:off x="3672553" y="107859518"/>
            <a:ext cx="790042" cy="1982459"/>
            <a:chOff x="14944724" y="104774999"/>
            <a:chExt cx="1371601" cy="3409948"/>
          </a:xfrm>
        </xdr:grpSpPr>
        <xdr:grpSp>
          <xdr:nvGrpSpPr>
            <xdr:cNvPr id="1026" name="Group 1025">
              <a:extLst>
                <a:ext uri="{FF2B5EF4-FFF2-40B4-BE49-F238E27FC236}">
                  <a16:creationId xmlns:a16="http://schemas.microsoft.com/office/drawing/2014/main" id="{06F8BEC1-2A79-5BDE-2C80-E01AD2AEC4BC}"/>
                </a:ext>
              </a:extLst>
            </xdr:cNvPr>
            <xdr:cNvGrpSpPr/>
          </xdr:nvGrpSpPr>
          <xdr:grpSpPr>
            <a:xfrm>
              <a:off x="14944724" y="105441747"/>
              <a:ext cx="1053296" cy="2743200"/>
              <a:chOff x="14944724" y="105441747"/>
              <a:chExt cx="1053296" cy="2743200"/>
            </a:xfrm>
          </xdr:grpSpPr>
          <xdr:grpSp>
            <xdr:nvGrpSpPr>
              <xdr:cNvPr id="1028" name="Group 1027">
                <a:extLst>
                  <a:ext uri="{FF2B5EF4-FFF2-40B4-BE49-F238E27FC236}">
                    <a16:creationId xmlns:a16="http://schemas.microsoft.com/office/drawing/2014/main" id="{D3BFE7EF-CD18-12FB-F8DC-1890EC085B4C}"/>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033" name="Rectangle: Rounded Corners 1032">
                  <a:extLst>
                    <a:ext uri="{FF2B5EF4-FFF2-40B4-BE49-F238E27FC236}">
                      <a16:creationId xmlns:a16="http://schemas.microsoft.com/office/drawing/2014/main" id="{46D68BE8-98B7-2CAC-1B4D-500C15D5D5D0}"/>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4" name="Rectangle: Rounded Corners 1033">
                  <a:extLst>
                    <a:ext uri="{FF2B5EF4-FFF2-40B4-BE49-F238E27FC236}">
                      <a16:creationId xmlns:a16="http://schemas.microsoft.com/office/drawing/2014/main" id="{1196449C-BA16-21AF-F883-7FEA8888E94A}"/>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5" name="Rectangle: Rounded Corners 1034">
                  <a:extLst>
                    <a:ext uri="{FF2B5EF4-FFF2-40B4-BE49-F238E27FC236}">
                      <a16:creationId xmlns:a16="http://schemas.microsoft.com/office/drawing/2014/main" id="{D7A38F21-FC2C-B9EB-62B5-798D70631FED}"/>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6" name="Rectangle: Rounded Corners 1035">
                  <a:extLst>
                    <a:ext uri="{FF2B5EF4-FFF2-40B4-BE49-F238E27FC236}">
                      <a16:creationId xmlns:a16="http://schemas.microsoft.com/office/drawing/2014/main" id="{681F179E-703E-88A6-5667-4580BFE59979}"/>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7" name="Rectangle: Rounded Corners 1036">
                  <a:extLst>
                    <a:ext uri="{FF2B5EF4-FFF2-40B4-BE49-F238E27FC236}">
                      <a16:creationId xmlns:a16="http://schemas.microsoft.com/office/drawing/2014/main" id="{820945C3-4056-932A-5FE9-6B0178A7CCAC}"/>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8" name="Rectangle: Rounded Corners 1037">
                  <a:extLst>
                    <a:ext uri="{FF2B5EF4-FFF2-40B4-BE49-F238E27FC236}">
                      <a16:creationId xmlns:a16="http://schemas.microsoft.com/office/drawing/2014/main" id="{EBBBEA9E-6B85-673D-5601-C271E838B888}"/>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39" name="Rectangle: Rounded Corners 1038">
                  <a:extLst>
                    <a:ext uri="{FF2B5EF4-FFF2-40B4-BE49-F238E27FC236}">
                      <a16:creationId xmlns:a16="http://schemas.microsoft.com/office/drawing/2014/main" id="{388ABBFD-4CB3-9B4D-B517-A31D405A46FD}"/>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29" name="Group 1028">
                <a:extLst>
                  <a:ext uri="{FF2B5EF4-FFF2-40B4-BE49-F238E27FC236}">
                    <a16:creationId xmlns:a16="http://schemas.microsoft.com/office/drawing/2014/main" id="{B19E0A88-34CD-8BF2-FF24-596FCB87A864}"/>
                  </a:ext>
                </a:extLst>
              </xdr:cNvPr>
              <xdr:cNvGrpSpPr/>
            </xdr:nvGrpSpPr>
            <xdr:grpSpPr>
              <a:xfrm>
                <a:off x="15001875" y="106064797"/>
                <a:ext cx="953589" cy="1109382"/>
                <a:chOff x="-11112" y="0"/>
                <a:chExt cx="1112519" cy="1371600"/>
              </a:xfrm>
            </xdr:grpSpPr>
            <xdr:sp macro="" textlink="">
              <xdr:nvSpPr>
                <xdr:cNvPr id="1030" name="Rectangle 1029">
                  <a:extLst>
                    <a:ext uri="{FF2B5EF4-FFF2-40B4-BE49-F238E27FC236}">
                      <a16:creationId xmlns:a16="http://schemas.microsoft.com/office/drawing/2014/main" id="{33071647-2A04-BC16-2220-70F513304C0B}"/>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31" name="Rectangle 1030">
                  <a:extLst>
                    <a:ext uri="{FF2B5EF4-FFF2-40B4-BE49-F238E27FC236}">
                      <a16:creationId xmlns:a16="http://schemas.microsoft.com/office/drawing/2014/main" id="{163015A1-E1D0-B245-A48C-0E806AA019EA}"/>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32" name="Straight Connector 1031">
                  <a:extLst>
                    <a:ext uri="{FF2B5EF4-FFF2-40B4-BE49-F238E27FC236}">
                      <a16:creationId xmlns:a16="http://schemas.microsoft.com/office/drawing/2014/main" id="{5BE33E4E-76FA-5C63-A27C-CE2A57C268C6}"/>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27" name="Thought Bubble: Cloud 1026">
              <a:extLst>
                <a:ext uri="{FF2B5EF4-FFF2-40B4-BE49-F238E27FC236}">
                  <a16:creationId xmlns:a16="http://schemas.microsoft.com/office/drawing/2014/main" id="{5BDB02E1-9F48-4987-DB17-8B4571C55680}"/>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1" name="Group 950">
            <a:extLst>
              <a:ext uri="{FF2B5EF4-FFF2-40B4-BE49-F238E27FC236}">
                <a16:creationId xmlns:a16="http://schemas.microsoft.com/office/drawing/2014/main" id="{8CF5BFC1-7F80-6FD6-C5C0-D9A0105CC35B}"/>
              </a:ext>
            </a:extLst>
          </xdr:cNvPr>
          <xdr:cNvGrpSpPr>
            <a:grpSpLocks noChangeAspect="1"/>
          </xdr:cNvGrpSpPr>
        </xdr:nvGrpSpPr>
        <xdr:grpSpPr>
          <a:xfrm>
            <a:off x="5228833" y="107882313"/>
            <a:ext cx="674826" cy="1982459"/>
            <a:chOff x="14921419" y="104774999"/>
            <a:chExt cx="1171575" cy="3409948"/>
          </a:xfrm>
        </xdr:grpSpPr>
        <xdr:grpSp>
          <xdr:nvGrpSpPr>
            <xdr:cNvPr id="1012" name="Group 1011">
              <a:extLst>
                <a:ext uri="{FF2B5EF4-FFF2-40B4-BE49-F238E27FC236}">
                  <a16:creationId xmlns:a16="http://schemas.microsoft.com/office/drawing/2014/main" id="{1AE05EDB-52BA-C9C6-67CB-7AC1FBF91099}"/>
                </a:ext>
              </a:extLst>
            </xdr:cNvPr>
            <xdr:cNvGrpSpPr/>
          </xdr:nvGrpSpPr>
          <xdr:grpSpPr>
            <a:xfrm>
              <a:off x="14944724" y="105441747"/>
              <a:ext cx="1053296" cy="2743200"/>
              <a:chOff x="14944724" y="105441747"/>
              <a:chExt cx="1053296" cy="2743200"/>
            </a:xfrm>
          </xdr:grpSpPr>
          <xdr:grpSp>
            <xdr:nvGrpSpPr>
              <xdr:cNvPr id="1014" name="Group 1013">
                <a:extLst>
                  <a:ext uri="{FF2B5EF4-FFF2-40B4-BE49-F238E27FC236}">
                    <a16:creationId xmlns:a16="http://schemas.microsoft.com/office/drawing/2014/main" id="{1F8E33E1-118B-DA7D-1716-A43EEA216AEB}"/>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019" name="Rectangle: Rounded Corners 1018">
                  <a:extLst>
                    <a:ext uri="{FF2B5EF4-FFF2-40B4-BE49-F238E27FC236}">
                      <a16:creationId xmlns:a16="http://schemas.microsoft.com/office/drawing/2014/main" id="{5EB39BB0-E0A8-96DA-0A80-414E43DCBFC6}"/>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0" name="Rectangle: Rounded Corners 1019">
                  <a:extLst>
                    <a:ext uri="{FF2B5EF4-FFF2-40B4-BE49-F238E27FC236}">
                      <a16:creationId xmlns:a16="http://schemas.microsoft.com/office/drawing/2014/main" id="{32B3F0DD-485F-78A9-7EEE-5D23BA4AC2F0}"/>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1" name="Rectangle: Rounded Corners 1020">
                  <a:extLst>
                    <a:ext uri="{FF2B5EF4-FFF2-40B4-BE49-F238E27FC236}">
                      <a16:creationId xmlns:a16="http://schemas.microsoft.com/office/drawing/2014/main" id="{D2146FF6-ACB7-D986-C41C-15FCADB4748F}"/>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2" name="Rectangle: Rounded Corners 1021">
                  <a:extLst>
                    <a:ext uri="{FF2B5EF4-FFF2-40B4-BE49-F238E27FC236}">
                      <a16:creationId xmlns:a16="http://schemas.microsoft.com/office/drawing/2014/main" id="{AA08827B-2B2B-A650-110E-9F394FBD9C28}"/>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3" name="Rectangle: Rounded Corners 1022">
                  <a:extLst>
                    <a:ext uri="{FF2B5EF4-FFF2-40B4-BE49-F238E27FC236}">
                      <a16:creationId xmlns:a16="http://schemas.microsoft.com/office/drawing/2014/main" id="{556524B0-ACAD-7A3B-C403-ABF4203F50D8}"/>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4" name="Rectangle: Rounded Corners 1023">
                  <a:extLst>
                    <a:ext uri="{FF2B5EF4-FFF2-40B4-BE49-F238E27FC236}">
                      <a16:creationId xmlns:a16="http://schemas.microsoft.com/office/drawing/2014/main" id="{D7B48E1E-F1A8-E21C-C92D-C558E334240D}"/>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25" name="Rectangle: Rounded Corners 1024">
                  <a:extLst>
                    <a:ext uri="{FF2B5EF4-FFF2-40B4-BE49-F238E27FC236}">
                      <a16:creationId xmlns:a16="http://schemas.microsoft.com/office/drawing/2014/main" id="{7D49DD56-6A60-320B-E25F-8E9D1C849BC8}"/>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15" name="Group 1014">
                <a:extLst>
                  <a:ext uri="{FF2B5EF4-FFF2-40B4-BE49-F238E27FC236}">
                    <a16:creationId xmlns:a16="http://schemas.microsoft.com/office/drawing/2014/main" id="{C5D8D436-2BEE-1D0A-41D6-971C1031B524}"/>
                  </a:ext>
                </a:extLst>
              </xdr:cNvPr>
              <xdr:cNvGrpSpPr/>
            </xdr:nvGrpSpPr>
            <xdr:grpSpPr>
              <a:xfrm>
                <a:off x="15001875" y="106064797"/>
                <a:ext cx="953589" cy="1109382"/>
                <a:chOff x="-11112" y="0"/>
                <a:chExt cx="1112519" cy="1371600"/>
              </a:xfrm>
            </xdr:grpSpPr>
            <xdr:sp macro="" textlink="">
              <xdr:nvSpPr>
                <xdr:cNvPr id="1016" name="Rectangle 1015">
                  <a:extLst>
                    <a:ext uri="{FF2B5EF4-FFF2-40B4-BE49-F238E27FC236}">
                      <a16:creationId xmlns:a16="http://schemas.microsoft.com/office/drawing/2014/main" id="{6B4A2A0E-3BA0-E30D-9E02-D0281ACD8C5D}"/>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17" name="Rectangle 1016">
                  <a:extLst>
                    <a:ext uri="{FF2B5EF4-FFF2-40B4-BE49-F238E27FC236}">
                      <a16:creationId xmlns:a16="http://schemas.microsoft.com/office/drawing/2014/main" id="{EE46AE3B-BE1C-4592-029D-17925FA19AD0}"/>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18" name="Straight Connector 1017">
                  <a:extLst>
                    <a:ext uri="{FF2B5EF4-FFF2-40B4-BE49-F238E27FC236}">
                      <a16:creationId xmlns:a16="http://schemas.microsoft.com/office/drawing/2014/main" id="{EC941253-F5C7-A4CC-7DB4-B75C61AB81D1}"/>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13" name="Thought Bubble: Cloud 1012">
              <a:extLst>
                <a:ext uri="{FF2B5EF4-FFF2-40B4-BE49-F238E27FC236}">
                  <a16:creationId xmlns:a16="http://schemas.microsoft.com/office/drawing/2014/main" id="{BE9DEC93-7FE9-411C-9D92-FC3A6BDD44B5}"/>
                </a:ext>
              </a:extLst>
            </xdr:cNvPr>
            <xdr:cNvSpPr/>
          </xdr:nvSpPr>
          <xdr:spPr>
            <a:xfrm>
              <a:off x="14921419"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2" name="Group 951">
            <a:extLst>
              <a:ext uri="{FF2B5EF4-FFF2-40B4-BE49-F238E27FC236}">
                <a16:creationId xmlns:a16="http://schemas.microsoft.com/office/drawing/2014/main" id="{674A86F7-B216-859F-9CEB-884823A3A474}"/>
              </a:ext>
            </a:extLst>
          </xdr:cNvPr>
          <xdr:cNvGrpSpPr>
            <a:grpSpLocks noChangeAspect="1"/>
          </xdr:cNvGrpSpPr>
        </xdr:nvGrpSpPr>
        <xdr:grpSpPr>
          <a:xfrm>
            <a:off x="1817843" y="107859616"/>
            <a:ext cx="753916" cy="1968592"/>
            <a:chOff x="13365162" y="104827427"/>
            <a:chExt cx="1308883" cy="3386095"/>
          </a:xfrm>
        </xdr:grpSpPr>
        <xdr:grpSp>
          <xdr:nvGrpSpPr>
            <xdr:cNvPr id="998" name="Group 997">
              <a:extLst>
                <a:ext uri="{FF2B5EF4-FFF2-40B4-BE49-F238E27FC236}">
                  <a16:creationId xmlns:a16="http://schemas.microsoft.com/office/drawing/2014/main" id="{E33C37CB-8C28-7FD6-BCA9-D20ECD94ADDC}"/>
                </a:ext>
              </a:extLst>
            </xdr:cNvPr>
            <xdr:cNvGrpSpPr/>
          </xdr:nvGrpSpPr>
          <xdr:grpSpPr>
            <a:xfrm>
              <a:off x="13620749" y="105470322"/>
              <a:ext cx="1053296" cy="2743200"/>
              <a:chOff x="13620749" y="105470322"/>
              <a:chExt cx="1053296" cy="2743200"/>
            </a:xfrm>
          </xdr:grpSpPr>
          <xdr:grpSp>
            <xdr:nvGrpSpPr>
              <xdr:cNvPr id="1000" name="Group 999">
                <a:extLst>
                  <a:ext uri="{FF2B5EF4-FFF2-40B4-BE49-F238E27FC236}">
                    <a16:creationId xmlns:a16="http://schemas.microsoft.com/office/drawing/2014/main" id="{2BC0DE8E-779A-182E-A404-3205F31DCB5E}"/>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005" name="Rectangle: Rounded Corners 1004">
                  <a:extLst>
                    <a:ext uri="{FF2B5EF4-FFF2-40B4-BE49-F238E27FC236}">
                      <a16:creationId xmlns:a16="http://schemas.microsoft.com/office/drawing/2014/main" id="{4F3E0145-EF4D-5D57-7BE5-1AA8696F608B}"/>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06" name="Rectangle: Rounded Corners 1005">
                  <a:extLst>
                    <a:ext uri="{FF2B5EF4-FFF2-40B4-BE49-F238E27FC236}">
                      <a16:creationId xmlns:a16="http://schemas.microsoft.com/office/drawing/2014/main" id="{36EF518A-5D15-F423-714A-22896979D6A0}"/>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07" name="Rectangle: Rounded Corners 1006">
                  <a:extLst>
                    <a:ext uri="{FF2B5EF4-FFF2-40B4-BE49-F238E27FC236}">
                      <a16:creationId xmlns:a16="http://schemas.microsoft.com/office/drawing/2014/main" id="{599F9363-8D9B-B5AF-5989-6D098B6E20C1}"/>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08" name="Rectangle: Rounded Corners 1007">
                  <a:extLst>
                    <a:ext uri="{FF2B5EF4-FFF2-40B4-BE49-F238E27FC236}">
                      <a16:creationId xmlns:a16="http://schemas.microsoft.com/office/drawing/2014/main" id="{98D00857-C87D-F923-3AE6-C81F1E046613}"/>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09" name="Rectangle: Rounded Corners 1008">
                  <a:extLst>
                    <a:ext uri="{FF2B5EF4-FFF2-40B4-BE49-F238E27FC236}">
                      <a16:creationId xmlns:a16="http://schemas.microsoft.com/office/drawing/2014/main" id="{55368532-5092-25D8-79E3-133A7463565C}"/>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10" name="Rectangle: Rounded Corners 1009">
                  <a:extLst>
                    <a:ext uri="{FF2B5EF4-FFF2-40B4-BE49-F238E27FC236}">
                      <a16:creationId xmlns:a16="http://schemas.microsoft.com/office/drawing/2014/main" id="{CA07D27C-B315-542B-B0E8-0F02AE5B4036}"/>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11" name="Rectangle: Rounded Corners 1010">
                  <a:extLst>
                    <a:ext uri="{FF2B5EF4-FFF2-40B4-BE49-F238E27FC236}">
                      <a16:creationId xmlns:a16="http://schemas.microsoft.com/office/drawing/2014/main" id="{99CD967F-F2B1-7DA7-637F-78884E0B963F}"/>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01" name="Group 1000">
                <a:extLst>
                  <a:ext uri="{FF2B5EF4-FFF2-40B4-BE49-F238E27FC236}">
                    <a16:creationId xmlns:a16="http://schemas.microsoft.com/office/drawing/2014/main" id="{3035451F-6BAF-CD18-C3D5-69235088674B}"/>
                  </a:ext>
                </a:extLst>
              </xdr:cNvPr>
              <xdr:cNvGrpSpPr/>
            </xdr:nvGrpSpPr>
            <xdr:grpSpPr>
              <a:xfrm>
                <a:off x="13679805" y="106093372"/>
                <a:ext cx="953589" cy="1109382"/>
                <a:chOff x="0" y="0"/>
                <a:chExt cx="1112520" cy="1371600"/>
              </a:xfrm>
            </xdr:grpSpPr>
            <xdr:sp macro="" textlink="">
              <xdr:nvSpPr>
                <xdr:cNvPr id="1002" name="Rectangle 1001">
                  <a:extLst>
                    <a:ext uri="{FF2B5EF4-FFF2-40B4-BE49-F238E27FC236}">
                      <a16:creationId xmlns:a16="http://schemas.microsoft.com/office/drawing/2014/main" id="{542AEFA7-AD45-9FCC-29C0-4DBA0AE443B3}"/>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03" name="Rectangle 1002">
                  <a:extLst>
                    <a:ext uri="{FF2B5EF4-FFF2-40B4-BE49-F238E27FC236}">
                      <a16:creationId xmlns:a16="http://schemas.microsoft.com/office/drawing/2014/main" id="{13ACA40B-AB95-AF5F-45CE-06E195E8B880}"/>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04" name="Straight Connector 1003">
                  <a:extLst>
                    <a:ext uri="{FF2B5EF4-FFF2-40B4-BE49-F238E27FC236}">
                      <a16:creationId xmlns:a16="http://schemas.microsoft.com/office/drawing/2014/main" id="{4C258C9B-C62B-387C-4929-D6FD450736C2}"/>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99" name="Thought Bubble: Cloud 998">
              <a:extLst>
                <a:ext uri="{FF2B5EF4-FFF2-40B4-BE49-F238E27FC236}">
                  <a16:creationId xmlns:a16="http://schemas.microsoft.com/office/drawing/2014/main" id="{EDC051C5-B7DF-6D6C-ABE4-601FA8ACFE73}"/>
                </a:ext>
              </a:extLst>
            </xdr:cNvPr>
            <xdr:cNvSpPr/>
          </xdr:nvSpPr>
          <xdr:spPr>
            <a:xfrm flipH="1">
              <a:off x="13365162" y="104827427"/>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3" name="Group 952">
            <a:extLst>
              <a:ext uri="{FF2B5EF4-FFF2-40B4-BE49-F238E27FC236}">
                <a16:creationId xmlns:a16="http://schemas.microsoft.com/office/drawing/2014/main" id="{C25B5BAB-9AF8-CED3-7E10-1E764124FD46}"/>
              </a:ext>
            </a:extLst>
          </xdr:cNvPr>
          <xdr:cNvGrpSpPr>
            <a:grpSpLocks noChangeAspect="1"/>
          </xdr:cNvGrpSpPr>
        </xdr:nvGrpSpPr>
        <xdr:grpSpPr>
          <a:xfrm>
            <a:off x="295784" y="107882306"/>
            <a:ext cx="674825" cy="1999079"/>
            <a:chOff x="13527313" y="104774987"/>
            <a:chExt cx="1171575" cy="3438535"/>
          </a:xfrm>
        </xdr:grpSpPr>
        <xdr:grpSp>
          <xdr:nvGrpSpPr>
            <xdr:cNvPr id="984" name="Group 983">
              <a:extLst>
                <a:ext uri="{FF2B5EF4-FFF2-40B4-BE49-F238E27FC236}">
                  <a16:creationId xmlns:a16="http://schemas.microsoft.com/office/drawing/2014/main" id="{CD9B52F3-F184-C8D7-C78D-70B5286598BB}"/>
                </a:ext>
              </a:extLst>
            </xdr:cNvPr>
            <xdr:cNvGrpSpPr/>
          </xdr:nvGrpSpPr>
          <xdr:grpSpPr>
            <a:xfrm>
              <a:off x="13620749" y="105470322"/>
              <a:ext cx="1053296" cy="2743200"/>
              <a:chOff x="13620749" y="105470322"/>
              <a:chExt cx="1053296" cy="2743200"/>
            </a:xfrm>
          </xdr:grpSpPr>
          <xdr:grpSp>
            <xdr:nvGrpSpPr>
              <xdr:cNvPr id="986" name="Group 985">
                <a:extLst>
                  <a:ext uri="{FF2B5EF4-FFF2-40B4-BE49-F238E27FC236}">
                    <a16:creationId xmlns:a16="http://schemas.microsoft.com/office/drawing/2014/main" id="{AF3C49FE-B192-A8A0-C2B0-D013D234EE4C}"/>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991" name="Rectangle: Rounded Corners 990">
                  <a:extLst>
                    <a:ext uri="{FF2B5EF4-FFF2-40B4-BE49-F238E27FC236}">
                      <a16:creationId xmlns:a16="http://schemas.microsoft.com/office/drawing/2014/main" id="{73D03AEC-D0E1-F06B-1177-7CAF92EAB13C}"/>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2" name="Rectangle: Rounded Corners 991">
                  <a:extLst>
                    <a:ext uri="{FF2B5EF4-FFF2-40B4-BE49-F238E27FC236}">
                      <a16:creationId xmlns:a16="http://schemas.microsoft.com/office/drawing/2014/main" id="{B4E3461A-1BC0-2389-7F1D-731E516820F0}"/>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3" name="Rectangle: Rounded Corners 992">
                  <a:extLst>
                    <a:ext uri="{FF2B5EF4-FFF2-40B4-BE49-F238E27FC236}">
                      <a16:creationId xmlns:a16="http://schemas.microsoft.com/office/drawing/2014/main" id="{C0DFB187-7F84-B302-4821-7E25D3516736}"/>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4" name="Rectangle: Rounded Corners 993">
                  <a:extLst>
                    <a:ext uri="{FF2B5EF4-FFF2-40B4-BE49-F238E27FC236}">
                      <a16:creationId xmlns:a16="http://schemas.microsoft.com/office/drawing/2014/main" id="{17A4EFC1-03C8-2F3C-C1C1-07521AF8D98D}"/>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5" name="Rectangle: Rounded Corners 994">
                  <a:extLst>
                    <a:ext uri="{FF2B5EF4-FFF2-40B4-BE49-F238E27FC236}">
                      <a16:creationId xmlns:a16="http://schemas.microsoft.com/office/drawing/2014/main" id="{F68673A3-ADA1-B8A0-925B-9258844837FB}"/>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6" name="Rectangle: Rounded Corners 995">
                  <a:extLst>
                    <a:ext uri="{FF2B5EF4-FFF2-40B4-BE49-F238E27FC236}">
                      <a16:creationId xmlns:a16="http://schemas.microsoft.com/office/drawing/2014/main" id="{A96C9B57-C899-BF3C-EC4A-F032358DFF29}"/>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97" name="Rectangle: Rounded Corners 996">
                  <a:extLst>
                    <a:ext uri="{FF2B5EF4-FFF2-40B4-BE49-F238E27FC236}">
                      <a16:creationId xmlns:a16="http://schemas.microsoft.com/office/drawing/2014/main" id="{383C8338-88D9-CB8F-3341-8CADB4AF94E7}"/>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87" name="Group 986">
                <a:extLst>
                  <a:ext uri="{FF2B5EF4-FFF2-40B4-BE49-F238E27FC236}">
                    <a16:creationId xmlns:a16="http://schemas.microsoft.com/office/drawing/2014/main" id="{4E8831AE-BBB6-742B-591C-F7E9929EDEC5}"/>
                  </a:ext>
                </a:extLst>
              </xdr:cNvPr>
              <xdr:cNvGrpSpPr/>
            </xdr:nvGrpSpPr>
            <xdr:grpSpPr>
              <a:xfrm>
                <a:off x="13679805" y="106093372"/>
                <a:ext cx="953589" cy="1109382"/>
                <a:chOff x="0" y="0"/>
                <a:chExt cx="1112520" cy="1371600"/>
              </a:xfrm>
            </xdr:grpSpPr>
            <xdr:sp macro="" textlink="">
              <xdr:nvSpPr>
                <xdr:cNvPr id="988" name="Rectangle 987">
                  <a:extLst>
                    <a:ext uri="{FF2B5EF4-FFF2-40B4-BE49-F238E27FC236}">
                      <a16:creationId xmlns:a16="http://schemas.microsoft.com/office/drawing/2014/main" id="{7324630A-69BA-A3F1-657A-ABC3776BB6BB}"/>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989" name="Rectangle 988">
                  <a:extLst>
                    <a:ext uri="{FF2B5EF4-FFF2-40B4-BE49-F238E27FC236}">
                      <a16:creationId xmlns:a16="http://schemas.microsoft.com/office/drawing/2014/main" id="{C2FB109E-ED48-BC72-E5BE-FBAA5B25499D}"/>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990" name="Straight Connector 989">
                  <a:extLst>
                    <a:ext uri="{FF2B5EF4-FFF2-40B4-BE49-F238E27FC236}">
                      <a16:creationId xmlns:a16="http://schemas.microsoft.com/office/drawing/2014/main" id="{700694DC-1FAA-E047-7382-5CB68A2478A9}"/>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85" name="Thought Bubble: Cloud 984">
              <a:extLst>
                <a:ext uri="{FF2B5EF4-FFF2-40B4-BE49-F238E27FC236}">
                  <a16:creationId xmlns:a16="http://schemas.microsoft.com/office/drawing/2014/main" id="{E0A46450-0C6E-9F02-CEB1-8C5CEED58B38}"/>
                </a:ext>
              </a:extLst>
            </xdr:cNvPr>
            <xdr:cNvSpPr/>
          </xdr:nvSpPr>
          <xdr:spPr>
            <a:xfrm flipH="1">
              <a:off x="13527313" y="104774987"/>
              <a:ext cx="1171575"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4" name="Group 953">
            <a:extLst>
              <a:ext uri="{FF2B5EF4-FFF2-40B4-BE49-F238E27FC236}">
                <a16:creationId xmlns:a16="http://schemas.microsoft.com/office/drawing/2014/main" id="{13D8A5DD-378B-B528-F1BD-38C52DB2E8C3}"/>
              </a:ext>
            </a:extLst>
          </xdr:cNvPr>
          <xdr:cNvGrpSpPr>
            <a:grpSpLocks noChangeAspect="1"/>
          </xdr:cNvGrpSpPr>
        </xdr:nvGrpSpPr>
        <xdr:grpSpPr>
          <a:xfrm>
            <a:off x="1037033" y="107867116"/>
            <a:ext cx="719366" cy="1999072"/>
            <a:chOff x="13425142" y="104774999"/>
            <a:chExt cx="1248903" cy="3438523"/>
          </a:xfrm>
        </xdr:grpSpPr>
        <xdr:grpSp>
          <xdr:nvGrpSpPr>
            <xdr:cNvPr id="970" name="Group 969">
              <a:extLst>
                <a:ext uri="{FF2B5EF4-FFF2-40B4-BE49-F238E27FC236}">
                  <a16:creationId xmlns:a16="http://schemas.microsoft.com/office/drawing/2014/main" id="{B5FD7380-9126-081A-3CA4-29EA4913C38F}"/>
                </a:ext>
              </a:extLst>
            </xdr:cNvPr>
            <xdr:cNvGrpSpPr/>
          </xdr:nvGrpSpPr>
          <xdr:grpSpPr>
            <a:xfrm>
              <a:off x="13620749" y="105470322"/>
              <a:ext cx="1053296" cy="2743200"/>
              <a:chOff x="13620749" y="105470322"/>
              <a:chExt cx="1053296" cy="2743200"/>
            </a:xfrm>
          </xdr:grpSpPr>
          <xdr:grpSp>
            <xdr:nvGrpSpPr>
              <xdr:cNvPr id="972" name="Group 971">
                <a:extLst>
                  <a:ext uri="{FF2B5EF4-FFF2-40B4-BE49-F238E27FC236}">
                    <a16:creationId xmlns:a16="http://schemas.microsoft.com/office/drawing/2014/main" id="{B6844B56-7F52-C5C1-2FEB-4BCE113B9787}"/>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977" name="Rectangle: Rounded Corners 976">
                  <a:extLst>
                    <a:ext uri="{FF2B5EF4-FFF2-40B4-BE49-F238E27FC236}">
                      <a16:creationId xmlns:a16="http://schemas.microsoft.com/office/drawing/2014/main" id="{A4E71BCC-3F0A-000E-19DD-FDAE145AA868}"/>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78" name="Rectangle: Rounded Corners 977">
                  <a:extLst>
                    <a:ext uri="{FF2B5EF4-FFF2-40B4-BE49-F238E27FC236}">
                      <a16:creationId xmlns:a16="http://schemas.microsoft.com/office/drawing/2014/main" id="{325D419A-4FE7-ACF5-932C-DA123408A2CB}"/>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79" name="Rectangle: Rounded Corners 978">
                  <a:extLst>
                    <a:ext uri="{FF2B5EF4-FFF2-40B4-BE49-F238E27FC236}">
                      <a16:creationId xmlns:a16="http://schemas.microsoft.com/office/drawing/2014/main" id="{D51D3D84-25E6-8F38-4349-18E060D4AAA9}"/>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80" name="Rectangle: Rounded Corners 979">
                  <a:extLst>
                    <a:ext uri="{FF2B5EF4-FFF2-40B4-BE49-F238E27FC236}">
                      <a16:creationId xmlns:a16="http://schemas.microsoft.com/office/drawing/2014/main" id="{BFC3824A-3310-6705-78CF-D9FFDCB9AE0B}"/>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81" name="Rectangle: Rounded Corners 980">
                  <a:extLst>
                    <a:ext uri="{FF2B5EF4-FFF2-40B4-BE49-F238E27FC236}">
                      <a16:creationId xmlns:a16="http://schemas.microsoft.com/office/drawing/2014/main" id="{F97C4498-4D55-2F19-F997-81D162B513C8}"/>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82" name="Rectangle: Rounded Corners 981">
                  <a:extLst>
                    <a:ext uri="{FF2B5EF4-FFF2-40B4-BE49-F238E27FC236}">
                      <a16:creationId xmlns:a16="http://schemas.microsoft.com/office/drawing/2014/main" id="{9DF7E217-2A9E-6F08-32E5-5D88508BA547}"/>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83" name="Rectangle: Rounded Corners 982">
                  <a:extLst>
                    <a:ext uri="{FF2B5EF4-FFF2-40B4-BE49-F238E27FC236}">
                      <a16:creationId xmlns:a16="http://schemas.microsoft.com/office/drawing/2014/main" id="{4703972D-5110-D6AA-5EE3-D307DF598E57}"/>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73" name="Group 972">
                <a:extLst>
                  <a:ext uri="{FF2B5EF4-FFF2-40B4-BE49-F238E27FC236}">
                    <a16:creationId xmlns:a16="http://schemas.microsoft.com/office/drawing/2014/main" id="{F226DEA7-A6EB-EF02-8FD2-016AEE79727E}"/>
                  </a:ext>
                </a:extLst>
              </xdr:cNvPr>
              <xdr:cNvGrpSpPr/>
            </xdr:nvGrpSpPr>
            <xdr:grpSpPr>
              <a:xfrm>
                <a:off x="13679805" y="106093372"/>
                <a:ext cx="953589" cy="1109382"/>
                <a:chOff x="0" y="0"/>
                <a:chExt cx="1112520" cy="1371600"/>
              </a:xfrm>
            </xdr:grpSpPr>
            <xdr:sp macro="" textlink="">
              <xdr:nvSpPr>
                <xdr:cNvPr id="974" name="Rectangle 973">
                  <a:extLst>
                    <a:ext uri="{FF2B5EF4-FFF2-40B4-BE49-F238E27FC236}">
                      <a16:creationId xmlns:a16="http://schemas.microsoft.com/office/drawing/2014/main" id="{129843EE-5874-CF3E-8310-076593C60C26}"/>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975" name="Rectangle 974">
                  <a:extLst>
                    <a:ext uri="{FF2B5EF4-FFF2-40B4-BE49-F238E27FC236}">
                      <a16:creationId xmlns:a16="http://schemas.microsoft.com/office/drawing/2014/main" id="{D852B024-D1E1-2B40-1A5B-70887EEDDFEB}"/>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976" name="Straight Connector 975">
                  <a:extLst>
                    <a:ext uri="{FF2B5EF4-FFF2-40B4-BE49-F238E27FC236}">
                      <a16:creationId xmlns:a16="http://schemas.microsoft.com/office/drawing/2014/main" id="{949DF677-05FA-6EFE-35AB-4925F4CA7807}"/>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71" name="Thought Bubble: Cloud 970">
              <a:extLst>
                <a:ext uri="{FF2B5EF4-FFF2-40B4-BE49-F238E27FC236}">
                  <a16:creationId xmlns:a16="http://schemas.microsoft.com/office/drawing/2014/main" id="{9DA42372-E6F9-18AE-5B68-5A1040A59B4F}"/>
                </a:ext>
              </a:extLst>
            </xdr:cNvPr>
            <xdr:cNvSpPr/>
          </xdr:nvSpPr>
          <xdr:spPr>
            <a:xfrm flipH="1">
              <a:off x="13425142" y="104774999"/>
              <a:ext cx="1171577"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5" name="Group 954">
            <a:extLst>
              <a:ext uri="{FF2B5EF4-FFF2-40B4-BE49-F238E27FC236}">
                <a16:creationId xmlns:a16="http://schemas.microsoft.com/office/drawing/2014/main" id="{BFEA28FD-8168-96B4-D3EB-59C002417CFA}"/>
              </a:ext>
            </a:extLst>
          </xdr:cNvPr>
          <xdr:cNvGrpSpPr>
            <a:grpSpLocks noChangeAspect="1"/>
          </xdr:cNvGrpSpPr>
        </xdr:nvGrpSpPr>
        <xdr:grpSpPr>
          <a:xfrm>
            <a:off x="4449782" y="107882313"/>
            <a:ext cx="733342" cy="1982459"/>
            <a:chOff x="14944724" y="104774999"/>
            <a:chExt cx="1273165" cy="3409948"/>
          </a:xfrm>
        </xdr:grpSpPr>
        <xdr:grpSp>
          <xdr:nvGrpSpPr>
            <xdr:cNvPr id="956" name="Group 955">
              <a:extLst>
                <a:ext uri="{FF2B5EF4-FFF2-40B4-BE49-F238E27FC236}">
                  <a16:creationId xmlns:a16="http://schemas.microsoft.com/office/drawing/2014/main" id="{8C2A835F-B984-5F3C-DCFE-B4D4AE897F01}"/>
                </a:ext>
              </a:extLst>
            </xdr:cNvPr>
            <xdr:cNvGrpSpPr/>
          </xdr:nvGrpSpPr>
          <xdr:grpSpPr>
            <a:xfrm>
              <a:off x="14944724" y="105441747"/>
              <a:ext cx="1053296" cy="2743200"/>
              <a:chOff x="14944724" y="105441747"/>
              <a:chExt cx="1053296" cy="2743200"/>
            </a:xfrm>
          </xdr:grpSpPr>
          <xdr:grpSp>
            <xdr:nvGrpSpPr>
              <xdr:cNvPr id="958" name="Group 957">
                <a:extLst>
                  <a:ext uri="{FF2B5EF4-FFF2-40B4-BE49-F238E27FC236}">
                    <a16:creationId xmlns:a16="http://schemas.microsoft.com/office/drawing/2014/main" id="{D684263C-6571-913C-52FA-BDDD188CCEBD}"/>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963" name="Rectangle: Rounded Corners 962">
                  <a:extLst>
                    <a:ext uri="{FF2B5EF4-FFF2-40B4-BE49-F238E27FC236}">
                      <a16:creationId xmlns:a16="http://schemas.microsoft.com/office/drawing/2014/main" id="{BBE6113D-72A0-A810-8167-D181172A6F12}"/>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4" name="Rectangle: Rounded Corners 963">
                  <a:extLst>
                    <a:ext uri="{FF2B5EF4-FFF2-40B4-BE49-F238E27FC236}">
                      <a16:creationId xmlns:a16="http://schemas.microsoft.com/office/drawing/2014/main" id="{247A057A-D241-6263-D029-1580C003ECC2}"/>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5" name="Rectangle: Rounded Corners 964">
                  <a:extLst>
                    <a:ext uri="{FF2B5EF4-FFF2-40B4-BE49-F238E27FC236}">
                      <a16:creationId xmlns:a16="http://schemas.microsoft.com/office/drawing/2014/main" id="{7B9D996C-EC28-D4FA-5715-1A0DA435FA76}"/>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6" name="Rectangle: Rounded Corners 965">
                  <a:extLst>
                    <a:ext uri="{FF2B5EF4-FFF2-40B4-BE49-F238E27FC236}">
                      <a16:creationId xmlns:a16="http://schemas.microsoft.com/office/drawing/2014/main" id="{478D453D-E156-4D59-449F-6FDFE29F311D}"/>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7" name="Rectangle: Rounded Corners 966">
                  <a:extLst>
                    <a:ext uri="{FF2B5EF4-FFF2-40B4-BE49-F238E27FC236}">
                      <a16:creationId xmlns:a16="http://schemas.microsoft.com/office/drawing/2014/main" id="{D9EF34D8-5706-8857-140E-226C41CC9240}"/>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8" name="Rectangle: Rounded Corners 967">
                  <a:extLst>
                    <a:ext uri="{FF2B5EF4-FFF2-40B4-BE49-F238E27FC236}">
                      <a16:creationId xmlns:a16="http://schemas.microsoft.com/office/drawing/2014/main" id="{086EA3A6-E3BB-39B7-1B60-AB615B468467}"/>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969" name="Rectangle: Rounded Corners 968">
                  <a:extLst>
                    <a:ext uri="{FF2B5EF4-FFF2-40B4-BE49-F238E27FC236}">
                      <a16:creationId xmlns:a16="http://schemas.microsoft.com/office/drawing/2014/main" id="{5CEFBB94-3D2E-40BF-6F6D-E37C09A126DD}"/>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959" name="Group 958">
                <a:extLst>
                  <a:ext uri="{FF2B5EF4-FFF2-40B4-BE49-F238E27FC236}">
                    <a16:creationId xmlns:a16="http://schemas.microsoft.com/office/drawing/2014/main" id="{F6F7C12C-A788-8A50-52EE-71BC2F7EF590}"/>
                  </a:ext>
                </a:extLst>
              </xdr:cNvPr>
              <xdr:cNvGrpSpPr/>
            </xdr:nvGrpSpPr>
            <xdr:grpSpPr>
              <a:xfrm>
                <a:off x="15001875" y="106064797"/>
                <a:ext cx="953589" cy="1109382"/>
                <a:chOff x="-11112" y="0"/>
                <a:chExt cx="1112519" cy="1371600"/>
              </a:xfrm>
            </xdr:grpSpPr>
            <xdr:sp macro="" textlink="">
              <xdr:nvSpPr>
                <xdr:cNvPr id="960" name="Rectangle 959">
                  <a:extLst>
                    <a:ext uri="{FF2B5EF4-FFF2-40B4-BE49-F238E27FC236}">
                      <a16:creationId xmlns:a16="http://schemas.microsoft.com/office/drawing/2014/main" id="{73F26B42-82D3-320E-C6A8-BE2D138EC4FF}"/>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961" name="Rectangle 960">
                  <a:extLst>
                    <a:ext uri="{FF2B5EF4-FFF2-40B4-BE49-F238E27FC236}">
                      <a16:creationId xmlns:a16="http://schemas.microsoft.com/office/drawing/2014/main" id="{34DD7E37-4B49-B94E-38E8-D0325C981D43}"/>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962" name="Straight Connector 961">
                  <a:extLst>
                    <a:ext uri="{FF2B5EF4-FFF2-40B4-BE49-F238E27FC236}">
                      <a16:creationId xmlns:a16="http://schemas.microsoft.com/office/drawing/2014/main" id="{91F8E29F-7355-281C-7C71-B8DE8C3E7768}"/>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57" name="Thought Bubble: Cloud 956">
              <a:extLst>
                <a:ext uri="{FF2B5EF4-FFF2-40B4-BE49-F238E27FC236}">
                  <a16:creationId xmlns:a16="http://schemas.microsoft.com/office/drawing/2014/main" id="{A48D6046-09AC-701C-FCF5-F514A7091601}"/>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0</xdr:col>
      <xdr:colOff>106680</xdr:colOff>
      <xdr:row>544</xdr:row>
      <xdr:rowOff>83820</xdr:rowOff>
    </xdr:from>
    <xdr:to>
      <xdr:col>13</xdr:col>
      <xdr:colOff>30480</xdr:colOff>
      <xdr:row>548</xdr:row>
      <xdr:rowOff>22860</xdr:rowOff>
    </xdr:to>
    <xdr:sp macro="" textlink="">
      <xdr:nvSpPr>
        <xdr:cNvPr id="1040" name="psychosocial reduction">
          <a:extLst>
            <a:ext uri="{FF2B5EF4-FFF2-40B4-BE49-F238E27FC236}">
              <a16:creationId xmlns:a16="http://schemas.microsoft.com/office/drawing/2014/main" id="{A3BC2641-C98C-4E06-83E6-0CC54257065A}"/>
            </a:ext>
          </a:extLst>
        </xdr:cNvPr>
        <xdr:cNvSpPr txBox="1"/>
      </xdr:nvSpPr>
      <xdr:spPr>
        <a:xfrm>
          <a:off x="106680" y="106033570"/>
          <a:ext cx="6210300" cy="599440"/>
        </a:xfrm>
        <a:prstGeom prst="rect">
          <a:avLst/>
        </a:prstGeom>
        <a:solidFill>
          <a:srgbClr val="3C1E5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18288"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Are you in so much </a:t>
          </a:r>
          <a:r>
            <a:rPr lang="en-US" sz="1200" spc="1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that you can't relate to the </a:t>
          </a:r>
          <a:r>
            <a:rPr lang="en-US" sz="1200" spc="1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in others different from you</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The </a:t>
          </a:r>
          <a:r>
            <a:rPr lang="en-US" sz="1200" b="1"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more</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you oppose another's need, the </a:t>
          </a:r>
          <a:r>
            <a:rPr lang="en-US" sz="1200" b="1"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more</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a:t>
          </a:r>
          <a:r>
            <a:rPr lang="en-US" sz="120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you perpetuate. Theirs and your own. The other side is </a:t>
          </a:r>
          <a:r>
            <a:rPr lang="en-US" sz="1200"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not</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the enemy. Unresolved needs are your true foe.</a:t>
          </a:r>
          <a:endParaRPr lang="en-US" sz="14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53340</xdr:colOff>
      <xdr:row>507</xdr:row>
      <xdr:rowOff>89498</xdr:rowOff>
    </xdr:from>
    <xdr:to>
      <xdr:col>13</xdr:col>
      <xdr:colOff>7620</xdr:colOff>
      <xdr:row>544</xdr:row>
      <xdr:rowOff>5678</xdr:rowOff>
    </xdr:to>
    <xdr:sp macro="" textlink="">
      <xdr:nvSpPr>
        <xdr:cNvPr id="1041" name="TextBox 1040">
          <a:extLst>
            <a:ext uri="{FF2B5EF4-FFF2-40B4-BE49-F238E27FC236}">
              <a16:creationId xmlns:a16="http://schemas.microsoft.com/office/drawing/2014/main" id="{16B4E3E7-6E6C-43AF-A3D5-DDD6F89AFA81}"/>
            </a:ext>
          </a:extLst>
        </xdr:cNvPr>
        <xdr:cNvSpPr txBox="1"/>
      </xdr:nvSpPr>
      <xdr:spPr>
        <a:xfrm>
          <a:off x="3253740" y="99930548"/>
          <a:ext cx="3040380" cy="6024880"/>
        </a:xfrm>
        <a:prstGeom prst="rect">
          <a:avLst/>
        </a:prstGeom>
        <a:solidFill>
          <a:srgbClr val="FFFF00">
            <a:alpha val="67000"/>
          </a:srgb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rtlCol="0" anchor="t"/>
        <a:lstStyle/>
        <a:p>
          <a:pPr>
            <a:spcAft>
              <a:spcPts val="600"/>
            </a:spcAft>
          </a:pPr>
          <a:r>
            <a:rPr lang="en-US" sz="1400" b="1" baseline="0">
              <a:latin typeface="Tahoma" panose="020B0604030504040204" pitchFamily="34" charset="0"/>
              <a:ea typeface="Tahoma" panose="020B0604030504040204" pitchFamily="34" charset="0"/>
              <a:cs typeface="Tahoma" panose="020B0604030504040204" pitchFamily="34" charset="0"/>
            </a:rPr>
            <a:t>IF </a:t>
          </a:r>
          <a:r>
            <a:rPr lang="en-US" sz="1400" b="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DEEP-ORIENTED</a:t>
          </a:r>
          <a:r>
            <a:rPr lang="en-US" sz="1400" b="1" baseline="0">
              <a:latin typeface="Tahoma" panose="020B0604030504040204" pitchFamily="34" charset="0"/>
              <a:ea typeface="Tahoma" panose="020B0604030504040204" pitchFamily="34" charset="0"/>
              <a:cs typeface="Tahoma" panose="020B0604030504040204" pitchFamily="34" charset="0"/>
            </a:rPr>
            <a:t> ON THE POLITICAL </a:t>
          </a:r>
          <a:r>
            <a:rPr lang="en-US" sz="1400" b="1" i="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RIGHT</a:t>
          </a:r>
          <a:r>
            <a:rPr lang="en-US" sz="1400" b="1" baseline="0">
              <a:latin typeface="Tahoma" panose="020B0604030504040204" pitchFamily="34" charset="0"/>
              <a:ea typeface="Tahoma" panose="020B0604030504040204" pitchFamily="34" charset="0"/>
              <a:cs typeface="Tahoma" panose="020B0604030504040204" pitchFamily="34" charset="0"/>
            </a:rPr>
            <a:t>, LISTEN TO THE </a:t>
          </a:r>
          <a:r>
            <a:rPr lang="en-US" sz="1400" b="1" spc="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WIDE-ORIENTED</a:t>
          </a:r>
        </a:p>
        <a:p>
          <a:pPr lvl="0">
            <a:spcBef>
              <a:spcPts val="900"/>
            </a:spcBef>
            <a:spcAft>
              <a:spcPts val="900"/>
            </a:spcAft>
          </a:pPr>
          <a:r>
            <a:rPr lang="en-US" sz="1200" baseline="0">
              <a:latin typeface="Arial Black" panose="020B0A04020102020204" pitchFamily="34" charset="0"/>
              <a:ea typeface="Tahoma" panose="020B0604030504040204" pitchFamily="34" charset="0"/>
              <a:cs typeface="Tahoma" panose="020B0604030504040204" pitchFamily="34" charset="0"/>
            </a:rPr>
            <a:t>Can you feel their </a:t>
          </a:r>
          <a:r>
            <a:rPr lang="en-US" sz="1200" baseline="0">
              <a:ln>
                <a:solidFill>
                  <a:srgbClr val="FFFF00"/>
                </a:solidFill>
              </a:ln>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200" baseline="0">
              <a:latin typeface="Arial Black" panose="020B0A04020102020204" pitchFamily="34" charset="0"/>
              <a:ea typeface="Tahoma" panose="020B0604030504040204" pitchFamily="34" charset="0"/>
              <a:cs typeface="Tahoma" panose="020B0604030504040204" pitchFamily="34" charset="0"/>
            </a:rPr>
            <a:t> without insisting they feel yours first?</a:t>
          </a:r>
        </a:p>
        <a:p>
          <a:pPr>
            <a:spcBef>
              <a:spcPts val="0"/>
            </a:spcBef>
            <a:spcAft>
              <a:spcPts val="1200"/>
            </a:spcAft>
          </a:pPr>
          <a:r>
            <a:rPr lang="en-US" sz="1400" baseline="0">
              <a:latin typeface="Tahoma" panose="020B0604030504040204" pitchFamily="34" charset="0"/>
              <a:ea typeface="Tahoma" panose="020B0604030504040204" pitchFamily="34" charset="0"/>
              <a:cs typeface="Tahoma" panose="020B0604030504040204" pitchFamily="34" charset="0"/>
            </a:rPr>
            <a:t>Their complaint of </a:t>
          </a:r>
          <a:r>
            <a:rPr lang="en-US" sz="14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systemic</a:t>
          </a:r>
          <a:r>
            <a:rPr lang="en-US" sz="1400" baseline="0">
              <a:latin typeface="Tahoma" panose="020B0604030504040204" pitchFamily="34" charset="0"/>
              <a:ea typeface="Tahoma" panose="020B0604030504040204" pitchFamily="34" charset="0"/>
              <a:cs typeface="Tahoma" panose="020B0604030504040204" pitchFamily="34" charset="0"/>
            </a:rPr>
            <a:t> </a:t>
          </a:r>
          <a:r>
            <a:rPr lang="en-US" sz="1400" b="1" baseline="0">
              <a:solidFill>
                <a:srgbClr val="0070C0"/>
              </a:solidFill>
              <a:latin typeface="Tahoma" panose="020B0604030504040204" pitchFamily="34" charset="0"/>
              <a:ea typeface="Tahoma" panose="020B0604030504040204" pitchFamily="34" charset="0"/>
              <a:cs typeface="Tahoma" panose="020B0604030504040204" pitchFamily="34" charset="0"/>
            </a:rPr>
            <a:t>oppression</a:t>
          </a:r>
          <a:r>
            <a:rPr lang="en-US" sz="1400" baseline="0">
              <a:latin typeface="Tahoma" panose="020B0604030504040204" pitchFamily="34" charset="0"/>
              <a:ea typeface="Tahoma" panose="020B0604030504040204" pitchFamily="34" charset="0"/>
              <a:cs typeface="Tahoma" panose="020B0604030504040204" pitchFamily="34" charset="0"/>
            </a:rPr>
            <a:t> is painfully real. </a:t>
          </a:r>
        </a:p>
        <a:p>
          <a:r>
            <a:rPr lang="en-US" sz="1100" baseline="0">
              <a:latin typeface="Tahoma" panose="020B0604030504040204" pitchFamily="34" charset="0"/>
              <a:ea typeface="Tahoma" panose="020B0604030504040204" pitchFamily="34" charset="0"/>
              <a:cs typeface="Tahoma" panose="020B0604030504040204" pitchFamily="34" charset="0"/>
            </a:rPr>
            <a:t>They struggle to warn you of </a:t>
          </a:r>
          <a:r>
            <a:rPr lang="en-US" sz="11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recurring</a:t>
          </a:r>
          <a:r>
            <a:rPr lang="en-US" sz="110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 </a:t>
          </a:r>
          <a:r>
            <a:rPr lang="en-US" sz="11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trauma</a:t>
          </a:r>
          <a:r>
            <a:rPr lang="en-US" sz="1100" baseline="0">
              <a:latin typeface="Tahoma" panose="020B0604030504040204" pitchFamily="34" charset="0"/>
              <a:ea typeface="Tahoma" panose="020B0604030504040204" pitchFamily="34" charset="0"/>
              <a:cs typeface="Tahoma" panose="020B0604030504040204" pitchFamily="34" charset="0"/>
            </a:rPr>
            <a:t> they endure from violent forms of recurring social exclusion for being different, disadvantaged, dejected. </a:t>
          </a:r>
        </a:p>
        <a:p>
          <a:r>
            <a:rPr lang="en-US" sz="1100" baseline="0">
              <a:solidFill>
                <a:schemeClr val="dk1"/>
              </a:solidFill>
              <a:effectLst>
                <a:glow rad="38100">
                  <a:srgbClr val="00B050"/>
                </a:glow>
              </a:effectLst>
              <a:latin typeface="Tahoma" panose="020B0604030504040204" pitchFamily="34" charset="0"/>
              <a:ea typeface="Tahoma" panose="020B0604030504040204" pitchFamily="34" charset="0"/>
              <a:cs typeface="Tahoma" panose="020B0604030504040204" pitchFamily="34" charset="0"/>
            </a:rPr>
            <a:t>They invite you to be part of the solution, </a:t>
          </a:r>
          <a:r>
            <a:rPr lang="en-US" sz="1100" baseline="0">
              <a:solidFill>
                <a:schemeClr val="dk1"/>
              </a:solidFill>
              <a:effectLst>
                <a:glow rad="38100">
                  <a:srgbClr val="FFFF00"/>
                </a:glow>
              </a:effectLst>
              <a:latin typeface="Tahoma" panose="020B0604030504040204" pitchFamily="34" charset="0"/>
              <a:ea typeface="Tahoma" panose="020B0604030504040204" pitchFamily="34" charset="0"/>
              <a:cs typeface="Tahoma" panose="020B0604030504040204" pitchFamily="34" charset="0"/>
            </a:rPr>
            <a:t>and not complicit with the problem</a:t>
          </a:r>
          <a:r>
            <a:rPr lang="en-US" sz="1100" baseline="0">
              <a:latin typeface="Tahoma" panose="020B0604030504040204" pitchFamily="34" charset="0"/>
              <a:ea typeface="Tahoma" panose="020B0604030504040204" pitchFamily="34" charset="0"/>
              <a:cs typeface="Tahoma" panose="020B0604030504040204" pitchFamily="34" charset="0"/>
            </a:rPr>
            <a:t>.</a:t>
          </a:r>
        </a:p>
        <a:p>
          <a:endParaRPr lang="en-US" sz="1200" baseline="0">
            <a:latin typeface="Tahoma" panose="020B0604030504040204" pitchFamily="34" charset="0"/>
            <a:ea typeface="Tahoma" panose="020B0604030504040204" pitchFamily="34" charset="0"/>
            <a:cs typeface="Tahoma" panose="020B0604030504040204" pitchFamily="34" charset="0"/>
          </a:endParaRPr>
        </a:p>
        <a:p>
          <a:r>
            <a:rPr lang="en-US" sz="1800" baseline="0">
              <a:latin typeface="Tahoma" panose="020B0604030504040204" pitchFamily="34" charset="0"/>
              <a:ea typeface="Tahoma" panose="020B0604030504040204" pitchFamily="34" charset="0"/>
              <a:cs typeface="Tahoma" panose="020B0604030504040204" pitchFamily="34" charset="0"/>
            </a:rPr>
            <a:t>They must </a:t>
          </a:r>
          <a:r>
            <a:rPr lang="en-US" sz="1800" b="1" baseline="0">
              <a:solidFill>
                <a:srgbClr val="0070C0"/>
              </a:solidFill>
              <a:latin typeface="Tahoma" panose="020B0604030504040204" pitchFamily="34" charset="0"/>
              <a:ea typeface="Tahoma" panose="020B0604030504040204" pitchFamily="34" charset="0"/>
              <a:cs typeface="Tahoma" panose="020B0604030504040204" pitchFamily="34" charset="0"/>
            </a:rPr>
            <a:t>relieve</a:t>
          </a:r>
          <a:r>
            <a:rPr lang="en-US" sz="1800" baseline="0">
              <a:latin typeface="Tahoma" panose="020B0604030504040204" pitchFamily="34" charset="0"/>
              <a:ea typeface="Tahoma" panose="020B0604030504040204" pitchFamily="34" charset="0"/>
              <a:cs typeface="Tahoma" panose="020B0604030504040204" pitchFamily="34" charset="0"/>
            </a:rPr>
            <a:t> their</a:t>
          </a:r>
          <a:r>
            <a:rPr lang="en-US" sz="1600" baseline="0">
              <a:latin typeface="Tahoma" panose="020B0604030504040204" pitchFamily="34" charset="0"/>
              <a:ea typeface="Tahoma" panose="020B0604030504040204" pitchFamily="34" charset="0"/>
              <a:cs typeface="Tahoma" panose="020B0604030504040204" pitchFamily="34" charset="0"/>
            </a:rPr>
            <a:t> </a:t>
          </a:r>
          <a:r>
            <a:rPr lang="en-US" sz="1600" i="1" baseline="0">
              <a:latin typeface="Tahoma" panose="020B0604030504040204" pitchFamily="34" charset="0"/>
              <a:ea typeface="Tahoma" panose="020B0604030504040204" pitchFamily="34" charset="0"/>
              <a:cs typeface="Tahoma" panose="020B0604030504040204" pitchFamily="34" charset="0"/>
            </a:rPr>
            <a:t>less</a:t>
          </a:r>
          <a:r>
            <a:rPr lang="en-US" sz="1600" baseline="0">
              <a:latin typeface="Tahoma" panose="020B0604030504040204" pitchFamily="34" charset="0"/>
              <a:ea typeface="Tahoma" panose="020B0604030504040204" pitchFamily="34" charset="0"/>
              <a:cs typeface="Tahoma" panose="020B0604030504040204" pitchFamily="34" charset="0"/>
            </a:rPr>
            <a:t> resolved social-needs.</a:t>
          </a:r>
        </a:p>
        <a:p>
          <a:pPr>
            <a:spcBef>
              <a:spcPts val="600"/>
            </a:spcBef>
            <a:spcAft>
              <a:spcPts val="600"/>
            </a:spcAft>
          </a:pPr>
          <a:r>
            <a:rPr lang="en-US" sz="1100" baseline="0">
              <a:solidFill>
                <a:srgbClr val="0070C0"/>
              </a:solidFill>
              <a:latin typeface="Tahoma" panose="020B0604030504040204" pitchFamily="34" charset="0"/>
              <a:ea typeface="Tahoma" panose="020B0604030504040204" pitchFamily="34" charset="0"/>
              <a:cs typeface="Tahoma" panose="020B0604030504040204" pitchFamily="34" charset="0"/>
            </a:rPr>
            <a:t>They must struggle for equality, they must seek social programs, they must count on government to intercede for the vulnerable, they must push back against historical discrimination with identity politics using tools like intersectionality, multiculturalism and microagressions. </a:t>
          </a:r>
        </a:p>
        <a:p>
          <a:r>
            <a:rPr lang="en-US" sz="1300" spc="-50" baseline="0">
              <a:latin typeface="Tahoma" panose="020B0604030504040204" pitchFamily="34" charset="0"/>
              <a:ea typeface="Tahoma" panose="020B0604030504040204" pitchFamily="34" charset="0"/>
              <a:cs typeface="Tahoma" panose="020B0604030504040204" pitchFamily="34" charset="0"/>
            </a:rPr>
            <a:t>They must because their lives count on these to </a:t>
          </a:r>
          <a:r>
            <a:rPr lang="en-US" sz="1300" b="1" spc="-50" baseline="0">
              <a:solidFill>
                <a:srgbClr val="0070C0"/>
              </a:solidFill>
              <a:latin typeface="Tahoma" panose="020B0604030504040204" pitchFamily="34" charset="0"/>
              <a:ea typeface="Tahoma" panose="020B0604030504040204" pitchFamily="34" charset="0"/>
              <a:cs typeface="Tahoma" panose="020B0604030504040204" pitchFamily="34" charset="0"/>
            </a:rPr>
            <a:t>relieve</a:t>
          </a:r>
          <a:r>
            <a:rPr lang="en-US" sz="1300" spc="-50" baseline="0">
              <a:latin typeface="Tahoma" panose="020B0604030504040204" pitchFamily="34" charset="0"/>
              <a:ea typeface="Tahoma" panose="020B0604030504040204" pitchFamily="34" charset="0"/>
              <a:cs typeface="Tahoma" panose="020B0604030504040204" pitchFamily="34" charset="0"/>
            </a:rPr>
            <a:t> their painfully impacted social-needs. How this painfully impacts you is a separate matter, covered below.</a:t>
          </a:r>
        </a:p>
      </xdr:txBody>
    </xdr:sp>
    <xdr:clientData/>
  </xdr:twoCellAnchor>
  <xdr:twoCellAnchor>
    <xdr:from>
      <xdr:col>1</xdr:col>
      <xdr:colOff>15240</xdr:colOff>
      <xdr:row>507</xdr:row>
      <xdr:rowOff>89497</xdr:rowOff>
    </xdr:from>
    <xdr:to>
      <xdr:col>6</xdr:col>
      <xdr:colOff>464820</xdr:colOff>
      <xdr:row>544</xdr:row>
      <xdr:rowOff>5677</xdr:rowOff>
    </xdr:to>
    <xdr:sp macro="" textlink="">
      <xdr:nvSpPr>
        <xdr:cNvPr id="1042" name="TextBox 1041">
          <a:extLst>
            <a:ext uri="{FF2B5EF4-FFF2-40B4-BE49-F238E27FC236}">
              <a16:creationId xmlns:a16="http://schemas.microsoft.com/office/drawing/2014/main" id="{5DF24F8E-C7AE-478C-B5B0-2D5D3DF78E9C}"/>
            </a:ext>
          </a:extLst>
        </xdr:cNvPr>
        <xdr:cNvSpPr txBox="1"/>
      </xdr:nvSpPr>
      <xdr:spPr>
        <a:xfrm>
          <a:off x="129540" y="99930547"/>
          <a:ext cx="3021330" cy="6024880"/>
        </a:xfrm>
        <a:prstGeom prst="rect">
          <a:avLst/>
        </a:prstGeom>
        <a:solidFill>
          <a:srgbClr val="FFFF00">
            <a:alpha val="67000"/>
          </a:srgb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rtlCol="0" anchor="t"/>
        <a:lstStyle/>
        <a:p>
          <a:pPr algn="r">
            <a:spcAft>
              <a:spcPts val="600"/>
            </a:spcAft>
          </a:pPr>
          <a:r>
            <a:rPr lang="en-US" sz="1400" b="1" spc="-20" baseline="0">
              <a:solidFill>
                <a:schemeClr val="dk1"/>
              </a:solidFill>
              <a:latin typeface="Tahoma" panose="020B0604030504040204" pitchFamily="34" charset="0"/>
              <a:ea typeface="Tahoma" panose="020B0604030504040204" pitchFamily="34" charset="0"/>
              <a:cs typeface="Tahoma" panose="020B0604030504040204" pitchFamily="34" charset="0"/>
            </a:rPr>
            <a:t>IF </a:t>
          </a:r>
          <a:r>
            <a:rPr lang="en-US" sz="1400" b="1" spc="-2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WIDE-ORIENTED</a:t>
          </a:r>
          <a:r>
            <a:rPr lang="en-US" sz="1400" b="1" spc="-20" baseline="0">
              <a:solidFill>
                <a:schemeClr val="dk1"/>
              </a:solidFill>
              <a:latin typeface="Tahoma" panose="020B0604030504040204" pitchFamily="34" charset="0"/>
              <a:ea typeface="Tahoma" panose="020B0604030504040204" pitchFamily="34" charset="0"/>
              <a:cs typeface="Tahoma" panose="020B0604030504040204" pitchFamily="34" charset="0"/>
            </a:rPr>
            <a:t> ON THE </a:t>
          </a:r>
          <a:r>
            <a:rPr lang="en-US" sz="1400" b="1" baseline="0">
              <a:solidFill>
                <a:schemeClr val="dk1"/>
              </a:solidFill>
              <a:latin typeface="Tahoma" panose="020B0604030504040204" pitchFamily="34" charset="0"/>
              <a:ea typeface="Tahoma" panose="020B0604030504040204" pitchFamily="34" charset="0"/>
              <a:cs typeface="Tahoma" panose="020B0604030504040204" pitchFamily="34" charset="0"/>
            </a:rPr>
            <a:t>POLITICAL </a:t>
          </a:r>
          <a:r>
            <a:rPr lang="en-US" sz="1400" b="1" i="1" spc="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LEFT</a:t>
          </a:r>
          <a:r>
            <a:rPr lang="en-US" sz="1400" b="1" baseline="0">
              <a:solidFill>
                <a:schemeClr val="dk1"/>
              </a:solidFill>
              <a:latin typeface="Tahoma" panose="020B0604030504040204" pitchFamily="34" charset="0"/>
              <a:ea typeface="Tahoma" panose="020B0604030504040204" pitchFamily="34" charset="0"/>
              <a:cs typeface="Tahoma" panose="020B0604030504040204" pitchFamily="34" charset="0"/>
            </a:rPr>
            <a:t>, LISTEN TO THE </a:t>
          </a:r>
          <a:r>
            <a:rPr lang="en-US" sz="1400" b="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DEEP-ORIENTED</a:t>
          </a:r>
        </a:p>
        <a:p>
          <a:pPr lvl="0" algn="r">
            <a:spcBef>
              <a:spcPts val="900"/>
            </a:spcBef>
            <a:spcAft>
              <a:spcPts val="900"/>
            </a:spcAft>
          </a:pPr>
          <a:r>
            <a:rPr lang="en-US" sz="1200" baseline="0">
              <a:solidFill>
                <a:schemeClr val="dk1"/>
              </a:solidFill>
              <a:latin typeface="Arial Black" panose="020B0A04020102020204" pitchFamily="34" charset="0"/>
              <a:ea typeface="Tahoma" panose="020B0604030504040204" pitchFamily="34" charset="0"/>
              <a:cs typeface="Tahoma" panose="020B0604030504040204" pitchFamily="34" charset="0"/>
            </a:rPr>
            <a:t>Can you feel their </a:t>
          </a:r>
          <a:r>
            <a:rPr lang="en-US" sz="1200" baseline="0">
              <a:ln>
                <a:solidFill>
                  <a:srgbClr val="FFFF00"/>
                </a:solidFill>
              </a:ln>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200" baseline="0">
              <a:solidFill>
                <a:schemeClr val="dk1"/>
              </a:solidFill>
              <a:latin typeface="Arial Black" panose="020B0A04020102020204" pitchFamily="34" charset="0"/>
              <a:ea typeface="Tahoma" panose="020B0604030504040204" pitchFamily="34" charset="0"/>
              <a:cs typeface="Tahoma" panose="020B0604030504040204" pitchFamily="34" charset="0"/>
            </a:rPr>
            <a:t> without insisting they feel yours first?</a:t>
          </a:r>
        </a:p>
        <a:p>
          <a:pPr algn="r">
            <a:spcBef>
              <a:spcPts val="0"/>
            </a:spcBef>
            <a:spcAft>
              <a:spcPts val="1200"/>
            </a:spcAft>
          </a:pP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Their resistance to </a:t>
          </a:r>
          <a:r>
            <a:rPr lang="en-US" sz="14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government</a:t>
          </a: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400" b="1" baseline="0">
              <a:solidFill>
                <a:srgbClr val="C80000"/>
              </a:solidFill>
              <a:latin typeface="Tahoma" panose="020B0604030504040204" pitchFamily="34" charset="0"/>
              <a:ea typeface="Tahoma" panose="020B0604030504040204" pitchFamily="34" charset="0"/>
              <a:cs typeface="Tahoma" panose="020B0604030504040204" pitchFamily="34" charset="0"/>
            </a:rPr>
            <a:t>tyranny</a:t>
          </a: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400" baseline="0">
              <a:latin typeface="Tahoma" panose="020B0604030504040204" pitchFamily="34" charset="0"/>
              <a:ea typeface="Tahoma" panose="020B0604030504040204" pitchFamily="34" charset="0"/>
              <a:cs typeface="Tahoma" panose="020B0604030504040204" pitchFamily="34" charset="0"/>
            </a:rPr>
            <a:t>is painfully real.</a:t>
          </a:r>
          <a:r>
            <a:rPr lang="en-US" sz="1100" baseline="0">
              <a:latin typeface="Tahoma" panose="020B0604030504040204" pitchFamily="34" charset="0"/>
              <a:ea typeface="Tahoma" panose="020B0604030504040204" pitchFamily="34" charset="0"/>
              <a:cs typeface="Tahoma" panose="020B0604030504040204" pitchFamily="34" charset="0"/>
            </a:rPr>
            <a:t> </a:t>
          </a:r>
        </a:p>
        <a:p>
          <a:pPr algn="r"/>
          <a:r>
            <a:rPr lang="en-US" sz="1100" baseline="0">
              <a:latin typeface="Tahoma" panose="020B0604030504040204" pitchFamily="34" charset="0"/>
              <a:ea typeface="Tahoma" panose="020B0604030504040204" pitchFamily="34" charset="0"/>
              <a:cs typeface="Tahoma" panose="020B0604030504040204" pitchFamily="34" charset="0"/>
            </a:rPr>
            <a:t>They struggle to warn you of </a:t>
          </a:r>
          <a:r>
            <a:rPr lang="en-US" sz="11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mounting</a:t>
          </a:r>
          <a:r>
            <a:rPr lang="en-US" sz="1100" baseline="0">
              <a:ln>
                <a:solidFill>
                  <a:srgbClr val="C80000"/>
                </a:solidFill>
              </a:ln>
              <a:latin typeface="Tahoma" panose="020B0604030504040204" pitchFamily="34" charset="0"/>
              <a:ea typeface="Tahoma" panose="020B0604030504040204" pitchFamily="34" charset="0"/>
              <a:cs typeface="Tahoma" panose="020B0604030504040204" pitchFamily="34" charset="0"/>
            </a:rPr>
            <a:t> </a:t>
          </a:r>
          <a:r>
            <a:rPr lang="en-US" sz="11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disintegration</a:t>
          </a:r>
          <a:r>
            <a:rPr lang="en-US" sz="1100" baseline="0">
              <a:latin typeface="Tahoma" panose="020B0604030504040204" pitchFamily="34" charset="0"/>
              <a:ea typeface="Tahoma" panose="020B0604030504040204" pitchFamily="34" charset="0"/>
              <a:cs typeface="Tahoma" panose="020B0604030504040204" pitchFamily="34" charset="0"/>
            </a:rPr>
            <a:t> they endure from coercive government pressures on their once cohesive families, neighborhoods, towns. </a:t>
          </a:r>
          <a:r>
            <a:rPr lang="en-US" sz="1100" baseline="0">
              <a:effectLst>
                <a:glow rad="38100">
                  <a:srgbClr val="00B050"/>
                </a:glow>
              </a:effectLst>
              <a:latin typeface="Tahoma" panose="020B0604030504040204" pitchFamily="34" charset="0"/>
              <a:ea typeface="Tahoma" panose="020B0604030504040204" pitchFamily="34" charset="0"/>
              <a:cs typeface="Tahoma" panose="020B0604030504040204" pitchFamily="34" charset="0"/>
            </a:rPr>
            <a:t>They invite you to be part of the solution, </a:t>
          </a:r>
          <a:r>
            <a:rPr lang="en-US" sz="1100" baseline="0">
              <a:effectLst>
                <a:glow rad="38100">
                  <a:srgbClr val="FFFF00"/>
                </a:glow>
              </a:effectLst>
              <a:latin typeface="Tahoma" panose="020B0604030504040204" pitchFamily="34" charset="0"/>
              <a:ea typeface="Tahoma" panose="020B0604030504040204" pitchFamily="34" charset="0"/>
              <a:cs typeface="Tahoma" panose="020B0604030504040204" pitchFamily="34" charset="0"/>
            </a:rPr>
            <a:t>and not complicit with the problem</a:t>
          </a:r>
          <a:r>
            <a:rPr lang="en-US" sz="1100" baseline="0">
              <a:latin typeface="Tahoma" panose="020B0604030504040204" pitchFamily="34" charset="0"/>
              <a:ea typeface="Tahoma" panose="020B0604030504040204" pitchFamily="34" charset="0"/>
              <a:cs typeface="Tahoma" panose="020B0604030504040204" pitchFamily="34" charset="0"/>
            </a:rPr>
            <a:t>.</a:t>
          </a:r>
        </a:p>
        <a:p>
          <a:pPr algn="r"/>
          <a:endParaRPr lang="en-US" sz="1200" baseline="0">
            <a:latin typeface="Tahoma" panose="020B0604030504040204" pitchFamily="34" charset="0"/>
            <a:ea typeface="Tahoma" panose="020B0604030504040204" pitchFamily="34" charset="0"/>
            <a:cs typeface="Tahoma" panose="020B0604030504040204" pitchFamily="34" charset="0"/>
          </a:endParaRPr>
        </a:p>
        <a:p>
          <a:pPr algn="r"/>
          <a:r>
            <a:rPr lang="en-US" sz="1800" baseline="0">
              <a:latin typeface="Tahoma" panose="020B0604030504040204" pitchFamily="34" charset="0"/>
              <a:ea typeface="Tahoma" panose="020B0604030504040204" pitchFamily="34" charset="0"/>
              <a:cs typeface="Tahoma" panose="020B0604030504040204" pitchFamily="34" charset="0"/>
            </a:rPr>
            <a:t>They must </a:t>
          </a:r>
          <a:r>
            <a:rPr lang="en-US" sz="1800" b="1" baseline="0">
              <a:solidFill>
                <a:srgbClr val="C80000"/>
              </a:solidFill>
              <a:latin typeface="Tahoma" panose="020B0604030504040204" pitchFamily="34" charset="0"/>
              <a:ea typeface="Tahoma" panose="020B0604030504040204" pitchFamily="34" charset="0"/>
              <a:cs typeface="Tahoma" panose="020B0604030504040204" pitchFamily="34" charset="0"/>
            </a:rPr>
            <a:t>guard</a:t>
          </a:r>
          <a:r>
            <a:rPr lang="en-US" sz="1800" baseline="0">
              <a:latin typeface="Tahoma" panose="020B0604030504040204" pitchFamily="34" charset="0"/>
              <a:ea typeface="Tahoma" panose="020B0604030504040204" pitchFamily="34" charset="0"/>
              <a:cs typeface="Tahoma" panose="020B0604030504040204" pitchFamily="34" charset="0"/>
            </a:rPr>
            <a:t> their </a:t>
          </a:r>
          <a:r>
            <a:rPr lang="en-US" sz="1600" i="1" baseline="0">
              <a:latin typeface="Tahoma" panose="020B0604030504040204" pitchFamily="34" charset="0"/>
              <a:ea typeface="Tahoma" panose="020B0604030504040204" pitchFamily="34" charset="0"/>
              <a:cs typeface="Tahoma" panose="020B0604030504040204" pitchFamily="34" charset="0"/>
            </a:rPr>
            <a:t>more</a:t>
          </a:r>
          <a:r>
            <a:rPr lang="en-US" sz="1600" baseline="0">
              <a:latin typeface="Tahoma" panose="020B0604030504040204" pitchFamily="34" charset="0"/>
              <a:ea typeface="Tahoma" panose="020B0604030504040204" pitchFamily="34" charset="0"/>
              <a:cs typeface="Tahoma" panose="020B0604030504040204" pitchFamily="34" charset="0"/>
            </a:rPr>
            <a:t> resolved social-needs. </a:t>
          </a:r>
        </a:p>
        <a:p>
          <a:pPr algn="r">
            <a:spcBef>
              <a:spcPts val="600"/>
            </a:spcBef>
            <a:spcAft>
              <a:spcPts val="600"/>
            </a:spcAft>
          </a:pPr>
          <a:r>
            <a:rPr lang="en-US" sz="1100" baseline="0">
              <a:solidFill>
                <a:srgbClr val="C00000"/>
              </a:solidFill>
              <a:latin typeface="Tahoma" panose="020B0604030504040204" pitchFamily="34" charset="0"/>
              <a:ea typeface="Tahoma" panose="020B0604030504040204" pitchFamily="34" charset="0"/>
              <a:cs typeface="Tahoma" panose="020B0604030504040204" pitchFamily="34" charset="0"/>
            </a:rPr>
            <a:t>They must conserve their traditionally loyal relationships, they must guard their loved ones from individual threats of violence, they must protect their hard-earned property, they must preserve free enterprise, and resist any outside threats to their working way of cohesive life. </a:t>
          </a: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algn="r"/>
          <a:r>
            <a:rPr lang="en-US" sz="1300" spc="-50" baseline="0">
              <a:latin typeface="Tahoma" panose="020B0604030504040204" pitchFamily="34" charset="0"/>
              <a:ea typeface="Tahoma" panose="020B0604030504040204" pitchFamily="34" charset="0"/>
              <a:cs typeface="Tahoma" panose="020B0604030504040204" pitchFamily="34" charset="0"/>
            </a:rPr>
            <a:t>They must because their lives count on these to </a:t>
          </a:r>
          <a:r>
            <a:rPr lang="en-US" sz="1300" b="1" spc="-50" baseline="0">
              <a:solidFill>
                <a:srgbClr val="C80000"/>
              </a:solidFill>
              <a:latin typeface="Tahoma" panose="020B0604030504040204" pitchFamily="34" charset="0"/>
              <a:ea typeface="Tahoma" panose="020B0604030504040204" pitchFamily="34" charset="0"/>
              <a:cs typeface="Tahoma" panose="020B0604030504040204" pitchFamily="34" charset="0"/>
            </a:rPr>
            <a:t>guard</a:t>
          </a:r>
          <a:r>
            <a:rPr lang="en-US" sz="1300" spc="-50" baseline="0">
              <a:latin typeface="Tahoma" panose="020B0604030504040204" pitchFamily="34" charset="0"/>
              <a:ea typeface="Tahoma" panose="020B0604030504040204" pitchFamily="34" charset="0"/>
              <a:cs typeface="Tahoma" panose="020B0604030504040204" pitchFamily="34" charset="0"/>
            </a:rPr>
            <a:t> their painfully impacted social-needs. How this painfully impacts </a:t>
          </a:r>
          <a:r>
            <a:rPr lang="en-US" sz="1300" spc="-60" baseline="0">
              <a:latin typeface="Tahoma" panose="020B0604030504040204" pitchFamily="34" charset="0"/>
              <a:ea typeface="Tahoma" panose="020B0604030504040204" pitchFamily="34" charset="0"/>
              <a:cs typeface="Tahoma" panose="020B0604030504040204" pitchFamily="34" charset="0"/>
            </a:rPr>
            <a:t>you is a separate matter,</a:t>
          </a:r>
          <a:r>
            <a:rPr lang="en-US" sz="1300" spc="-50" baseline="0">
              <a:latin typeface="Tahoma" panose="020B0604030504040204" pitchFamily="34" charset="0"/>
              <a:ea typeface="Tahoma" panose="020B0604030504040204" pitchFamily="34" charset="0"/>
              <a:cs typeface="Tahoma" panose="020B0604030504040204" pitchFamily="34" charset="0"/>
            </a:rPr>
            <a:t> covered below.</a:t>
          </a:r>
        </a:p>
      </xdr:txBody>
    </xdr:sp>
    <xdr:clientData/>
  </xdr:twoCellAnchor>
  <xdr:twoCellAnchor>
    <xdr:from>
      <xdr:col>1</xdr:col>
      <xdr:colOff>30480</xdr:colOff>
      <xdr:row>548</xdr:row>
      <xdr:rowOff>91440</xdr:rowOff>
    </xdr:from>
    <xdr:to>
      <xdr:col>12</xdr:col>
      <xdr:colOff>434340</xdr:colOff>
      <xdr:row>552</xdr:row>
      <xdr:rowOff>76200</xdr:rowOff>
    </xdr:to>
    <xdr:sp macro="" textlink="">
      <xdr:nvSpPr>
        <xdr:cNvPr id="1043" name="Rectangle: Rounded Corners 1042">
          <a:extLst>
            <a:ext uri="{FF2B5EF4-FFF2-40B4-BE49-F238E27FC236}">
              <a16:creationId xmlns:a16="http://schemas.microsoft.com/office/drawing/2014/main" id="{6A4F7BEA-1516-42EF-A089-B3F981B7ADC6}"/>
            </a:ext>
          </a:extLst>
        </xdr:cNvPr>
        <xdr:cNvSpPr/>
      </xdr:nvSpPr>
      <xdr:spPr>
        <a:xfrm>
          <a:off x="144780" y="106701590"/>
          <a:ext cx="6061710" cy="645160"/>
        </a:xfrm>
        <a:prstGeom prst="roundRect">
          <a:avLst>
            <a:gd name="adj" fmla="val 31111"/>
          </a:avLst>
        </a:prstGeom>
        <a:solidFill>
          <a:srgbClr val="7030A0"/>
        </a:solidFill>
        <a:ln w="28575">
          <a:solidFill>
            <a:srgbClr val="FF99FF"/>
          </a:solidFill>
        </a:ln>
        <a:effectLst>
          <a:outerShdw blurRad="50800" dist="38100" dir="5400000" algn="t" rotWithShape="0">
            <a:prstClr val="black">
              <a:alpha val="40000"/>
            </a:prst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85800" tIns="0" rIns="6858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baseline="0">
              <a:solidFill>
                <a:srgbClr val="FF99FF"/>
              </a:solidFill>
              <a:effectLst>
                <a:outerShdw blurRad="50800" dist="38100" dir="5400000" algn="t" rotWithShape="0">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Those forcibly opposing the needs of another easily becomes the evil they fear in the other.</a:t>
          </a:r>
          <a:endParaRPr lang="en-US" sz="1400">
            <a:solidFill>
              <a:srgbClr val="FF99FF"/>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25615</xdr:colOff>
      <xdr:row>461</xdr:row>
      <xdr:rowOff>30461</xdr:rowOff>
    </xdr:from>
    <xdr:to>
      <xdr:col>6</xdr:col>
      <xdr:colOff>444715</xdr:colOff>
      <xdr:row>483</xdr:row>
      <xdr:rowOff>91362</xdr:rowOff>
    </xdr:to>
    <xdr:grpSp>
      <xdr:nvGrpSpPr>
        <xdr:cNvPr id="1044" name="Group 1043">
          <a:extLst>
            <a:ext uri="{FF2B5EF4-FFF2-40B4-BE49-F238E27FC236}">
              <a16:creationId xmlns:a16="http://schemas.microsoft.com/office/drawing/2014/main" id="{6ABE2CB1-1B21-48B4-A533-33CFFAFEAA5B}"/>
            </a:ext>
          </a:extLst>
        </xdr:cNvPr>
        <xdr:cNvGrpSpPr>
          <a:grpSpLocks noChangeAspect="1"/>
        </xdr:cNvGrpSpPr>
      </xdr:nvGrpSpPr>
      <xdr:grpSpPr>
        <a:xfrm>
          <a:off x="25615" y="92048311"/>
          <a:ext cx="3105150" cy="3756601"/>
          <a:chOff x="16390877" y="104371619"/>
          <a:chExt cx="3394451" cy="4176376"/>
        </a:xfrm>
      </xdr:grpSpPr>
      <xdr:sp macro="" textlink="">
        <xdr:nvSpPr>
          <xdr:cNvPr id="1045" name="Speech Bubble: Oval 1044">
            <a:extLst>
              <a:ext uri="{FF2B5EF4-FFF2-40B4-BE49-F238E27FC236}">
                <a16:creationId xmlns:a16="http://schemas.microsoft.com/office/drawing/2014/main" id="{37D8EE06-1CF0-8137-BFB2-C148C88B124B}"/>
              </a:ext>
            </a:extLst>
          </xdr:cNvPr>
          <xdr:cNvSpPr/>
        </xdr:nvSpPr>
        <xdr:spPr>
          <a:xfrm>
            <a:off x="16390877" y="104371619"/>
            <a:ext cx="3394451" cy="926292"/>
          </a:xfrm>
          <a:prstGeom prst="wedgeEllipseCallout">
            <a:avLst>
              <a:gd name="adj1" fmla="val -26576"/>
              <a:gd name="adj2" fmla="val 97459"/>
            </a:avLst>
          </a:prstGeom>
          <a:solidFill>
            <a:srgbClr val="0070C0"/>
          </a:solidFill>
          <a:ln>
            <a:solidFill>
              <a:srgbClr val="0070C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nvGrpSpPr>
          <xdr:cNvPr id="1046" name="Group 1045">
            <a:extLst>
              <a:ext uri="{FF2B5EF4-FFF2-40B4-BE49-F238E27FC236}">
                <a16:creationId xmlns:a16="http://schemas.microsoft.com/office/drawing/2014/main" id="{8F1ED386-8CA6-4DA6-19A0-5617C2D2309E}"/>
              </a:ext>
            </a:extLst>
          </xdr:cNvPr>
          <xdr:cNvGrpSpPr/>
        </xdr:nvGrpSpPr>
        <xdr:grpSpPr>
          <a:xfrm>
            <a:off x="16602074" y="105804805"/>
            <a:ext cx="1053296" cy="2743190"/>
            <a:chOff x="16602074" y="105804805"/>
            <a:chExt cx="1053296" cy="2743190"/>
          </a:xfrm>
        </xdr:grpSpPr>
        <xdr:grpSp>
          <xdr:nvGrpSpPr>
            <xdr:cNvPr id="1047" name="Group 1046">
              <a:extLst>
                <a:ext uri="{FF2B5EF4-FFF2-40B4-BE49-F238E27FC236}">
                  <a16:creationId xmlns:a16="http://schemas.microsoft.com/office/drawing/2014/main" id="{77DE9B5C-40BB-D53A-9AAB-AFEDBADFA43A}"/>
                </a:ext>
              </a:extLst>
            </xdr:cNvPr>
            <xdr:cNvGrpSpPr>
              <a:grpSpLocks noChangeAspect="1"/>
            </xdr:cNvGrpSpPr>
          </xdr:nvGrpSpPr>
          <xdr:grpSpPr>
            <a:xfrm>
              <a:off x="16602074" y="105804805"/>
              <a:ext cx="1053296" cy="2743190"/>
              <a:chOff x="4819649" y="105558344"/>
              <a:chExt cx="2600325" cy="6772262"/>
            </a:xfrm>
            <a:solidFill>
              <a:srgbClr val="00B0F0"/>
            </a:solidFill>
          </xdr:grpSpPr>
          <xdr:sp macro="" textlink="">
            <xdr:nvSpPr>
              <xdr:cNvPr id="1052" name="Rectangle: Rounded Corners 1051">
                <a:extLst>
                  <a:ext uri="{FF2B5EF4-FFF2-40B4-BE49-F238E27FC236}">
                    <a16:creationId xmlns:a16="http://schemas.microsoft.com/office/drawing/2014/main" id="{C517567B-FDBB-F08A-DAEE-5886CA740ACB}"/>
                  </a:ext>
                </a:extLst>
              </xdr:cNvPr>
              <xdr:cNvSpPr/>
            </xdr:nvSpPr>
            <xdr:spPr>
              <a:xfrm>
                <a:off x="4819649" y="107206134"/>
                <a:ext cx="457199" cy="228600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3" name="Rectangle: Rounded Corners 1052">
                <a:extLst>
                  <a:ext uri="{FF2B5EF4-FFF2-40B4-BE49-F238E27FC236}">
                    <a16:creationId xmlns:a16="http://schemas.microsoft.com/office/drawing/2014/main" id="{2D75BF65-6E98-15B9-6860-CD27458F3880}"/>
                  </a:ext>
                </a:extLst>
              </xdr:cNvPr>
              <xdr:cNvSpPr/>
            </xdr:nvSpPr>
            <xdr:spPr>
              <a:xfrm>
                <a:off x="6962775" y="107206134"/>
                <a:ext cx="457199" cy="228600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4" name="Rectangle: Rounded Corners 1053">
                <a:extLst>
                  <a:ext uri="{FF2B5EF4-FFF2-40B4-BE49-F238E27FC236}">
                    <a16:creationId xmlns:a16="http://schemas.microsoft.com/office/drawing/2014/main" id="{95D9A35D-4788-AC5E-3A7A-0A164CB5F252}"/>
                  </a:ext>
                </a:extLst>
              </xdr:cNvPr>
              <xdr:cNvSpPr/>
            </xdr:nvSpPr>
            <xdr:spPr>
              <a:xfrm rot="16200000">
                <a:off x="5553073" y="106139349"/>
                <a:ext cx="1133480" cy="2581277"/>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5" name="Rectangle: Rounded Corners 1054">
                <a:extLst>
                  <a:ext uri="{FF2B5EF4-FFF2-40B4-BE49-F238E27FC236}">
                    <a16:creationId xmlns:a16="http://schemas.microsoft.com/office/drawing/2014/main" id="{773E545B-3B1C-A5C5-F4B3-726571A55AF5}"/>
                  </a:ext>
                </a:extLst>
              </xdr:cNvPr>
              <xdr:cNvSpPr/>
            </xdr:nvSpPr>
            <xdr:spPr>
              <a:xfrm rot="16200000">
                <a:off x="5557836" y="105553582"/>
                <a:ext cx="1133480"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6" name="Rectangle: Rounded Corners 1055">
                <a:extLst>
                  <a:ext uri="{FF2B5EF4-FFF2-40B4-BE49-F238E27FC236}">
                    <a16:creationId xmlns:a16="http://schemas.microsoft.com/office/drawing/2014/main" id="{D6DB50E6-9E3F-E32F-E804-6B7F9EBA37BA}"/>
                  </a:ext>
                </a:extLst>
              </xdr:cNvPr>
              <xdr:cNvSpPr/>
            </xdr:nvSpPr>
            <xdr:spPr>
              <a:xfrm rot="16200000">
                <a:off x="5210177" y="108006242"/>
                <a:ext cx="1828801"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7" name="Rectangle: Rounded Corners 1056">
                <a:extLst>
                  <a:ext uri="{FF2B5EF4-FFF2-40B4-BE49-F238E27FC236}">
                    <a16:creationId xmlns:a16="http://schemas.microsoft.com/office/drawing/2014/main" id="{5E7E8A6E-4681-9535-B02C-F67A348DE7D3}"/>
                  </a:ext>
                </a:extLst>
              </xdr:cNvPr>
              <xdr:cNvSpPr/>
            </xdr:nvSpPr>
            <xdr:spPr>
              <a:xfrm>
                <a:off x="5419726" y="107301392"/>
                <a:ext cx="640079" cy="5029214"/>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58" name="Rectangle: Rounded Corners 1057">
                <a:extLst>
                  <a:ext uri="{FF2B5EF4-FFF2-40B4-BE49-F238E27FC236}">
                    <a16:creationId xmlns:a16="http://schemas.microsoft.com/office/drawing/2014/main" id="{54B6F643-4CEC-87CB-418E-1DB0230CBD97}"/>
                  </a:ext>
                </a:extLst>
              </xdr:cNvPr>
              <xdr:cNvSpPr/>
            </xdr:nvSpPr>
            <xdr:spPr>
              <a:xfrm>
                <a:off x="6200775" y="107301389"/>
                <a:ext cx="640079" cy="502921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48" name="Group 1047">
              <a:extLst>
                <a:ext uri="{FF2B5EF4-FFF2-40B4-BE49-F238E27FC236}">
                  <a16:creationId xmlns:a16="http://schemas.microsoft.com/office/drawing/2014/main" id="{5FBAD93D-26CB-522F-B17B-07C75782C972}"/>
                </a:ext>
              </a:extLst>
            </xdr:cNvPr>
            <xdr:cNvGrpSpPr/>
          </xdr:nvGrpSpPr>
          <xdr:grpSpPr>
            <a:xfrm>
              <a:off x="16655688" y="106437442"/>
              <a:ext cx="953589" cy="1109382"/>
              <a:chOff x="1638300" y="401840"/>
              <a:chExt cx="1112520" cy="1371600"/>
            </a:xfrm>
          </xdr:grpSpPr>
          <xdr:sp macro="" textlink="">
            <xdr:nvSpPr>
              <xdr:cNvPr id="1049" name="Rectangle 1048">
                <a:extLst>
                  <a:ext uri="{FF2B5EF4-FFF2-40B4-BE49-F238E27FC236}">
                    <a16:creationId xmlns:a16="http://schemas.microsoft.com/office/drawing/2014/main" id="{82370C64-30F0-99B6-9781-1A2BCF11BB0B}"/>
                  </a:ext>
                </a:extLst>
              </xdr:cNvPr>
              <xdr:cNvSpPr/>
            </xdr:nvSpPr>
            <xdr:spPr>
              <a:xfrm>
                <a:off x="1638300" y="401840"/>
                <a:ext cx="457200" cy="1371600"/>
              </a:xfrm>
              <a:prstGeom prst="rect">
                <a:avLst/>
              </a:prstGeom>
              <a:gradFill>
                <a:gsLst>
                  <a:gs pos="0">
                    <a:schemeClr val="bg1">
                      <a:lumMod val="95000"/>
                    </a:schemeClr>
                  </a:gs>
                  <a:gs pos="29000">
                    <a:schemeClr val="bg1">
                      <a:lumMod val="95000"/>
                    </a:schemeClr>
                  </a:gs>
                  <a:gs pos="30000">
                    <a:schemeClr val="accent6">
                      <a:lumMod val="40000"/>
                      <a:lumOff val="60000"/>
                    </a:schemeClr>
                  </a:gs>
                  <a:gs pos="100000">
                    <a:schemeClr val="accent6">
                      <a:lumMod val="60000"/>
                      <a:lumOff val="40000"/>
                    </a:schemeClr>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50" name="Rectangle 1049">
                <a:extLst>
                  <a:ext uri="{FF2B5EF4-FFF2-40B4-BE49-F238E27FC236}">
                    <a16:creationId xmlns:a16="http://schemas.microsoft.com/office/drawing/2014/main" id="{24EBF7D2-1EE8-2E1F-3A56-5EE247671B65}"/>
                  </a:ext>
                </a:extLst>
              </xdr:cNvPr>
              <xdr:cNvSpPr/>
            </xdr:nvSpPr>
            <xdr:spPr>
              <a:xfrm>
                <a:off x="2293620" y="401840"/>
                <a:ext cx="457200" cy="1371600"/>
              </a:xfrm>
              <a:prstGeom prst="rect">
                <a:avLst/>
              </a:prstGeom>
              <a:gradFill>
                <a:gsLst>
                  <a:gs pos="0">
                    <a:schemeClr val="bg1">
                      <a:lumMod val="95000"/>
                    </a:schemeClr>
                  </a:gs>
                  <a:gs pos="39000">
                    <a:schemeClr val="bg1">
                      <a:lumMod val="95000"/>
                    </a:schemeClr>
                  </a:gs>
                  <a:gs pos="40000">
                    <a:srgbClr val="F0CDFF"/>
                  </a:gs>
                  <a:gs pos="100000">
                    <a:srgbClr val="D7B9FF"/>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51" name="Straight Connector 1050">
                <a:extLst>
                  <a:ext uri="{FF2B5EF4-FFF2-40B4-BE49-F238E27FC236}">
                    <a16:creationId xmlns:a16="http://schemas.microsoft.com/office/drawing/2014/main" id="{E0A78217-E469-808C-8134-19947893F3BD}"/>
                  </a:ext>
                </a:extLst>
              </xdr:cNvPr>
              <xdr:cNvCxnSpPr/>
            </xdr:nvCxnSpPr>
            <xdr:spPr>
              <a:xfrm flipH="1" flipV="1">
                <a:off x="2095500" y="820335"/>
                <a:ext cx="198120" cy="129739"/>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7</xdr:col>
      <xdr:colOff>45717</xdr:colOff>
      <xdr:row>461</xdr:row>
      <xdr:rowOff>30461</xdr:rowOff>
    </xdr:from>
    <xdr:to>
      <xdr:col>13</xdr:col>
      <xdr:colOff>91437</xdr:colOff>
      <xdr:row>483</xdr:row>
      <xdr:rowOff>106665</xdr:rowOff>
    </xdr:to>
    <xdr:grpSp>
      <xdr:nvGrpSpPr>
        <xdr:cNvPr id="1059" name="Group 1058">
          <a:extLst>
            <a:ext uri="{FF2B5EF4-FFF2-40B4-BE49-F238E27FC236}">
              <a16:creationId xmlns:a16="http://schemas.microsoft.com/office/drawing/2014/main" id="{14CAFD0E-9A3B-45A8-B4A3-E056E14690AA}"/>
            </a:ext>
          </a:extLst>
        </xdr:cNvPr>
        <xdr:cNvGrpSpPr>
          <a:grpSpLocks noChangeAspect="1"/>
        </xdr:cNvGrpSpPr>
      </xdr:nvGrpSpPr>
      <xdr:grpSpPr>
        <a:xfrm>
          <a:off x="3246117" y="92048311"/>
          <a:ext cx="3131820" cy="3771904"/>
          <a:chOff x="15792437" y="104350839"/>
          <a:chExt cx="3360336" cy="4157901"/>
        </a:xfrm>
      </xdr:grpSpPr>
      <xdr:grpSp>
        <xdr:nvGrpSpPr>
          <xdr:cNvPr id="1060" name="Group 1059">
            <a:extLst>
              <a:ext uri="{FF2B5EF4-FFF2-40B4-BE49-F238E27FC236}">
                <a16:creationId xmlns:a16="http://schemas.microsoft.com/office/drawing/2014/main" id="{EB89F183-D2FE-070D-9104-27B90D099630}"/>
              </a:ext>
            </a:extLst>
          </xdr:cNvPr>
          <xdr:cNvGrpSpPr/>
        </xdr:nvGrpSpPr>
        <xdr:grpSpPr>
          <a:xfrm>
            <a:off x="17926049" y="105765540"/>
            <a:ext cx="1053296" cy="2743200"/>
            <a:chOff x="17926049" y="105765540"/>
            <a:chExt cx="1053296" cy="2743200"/>
          </a:xfrm>
        </xdr:grpSpPr>
        <xdr:grpSp>
          <xdr:nvGrpSpPr>
            <xdr:cNvPr id="1062" name="Group 1061">
              <a:extLst>
                <a:ext uri="{FF2B5EF4-FFF2-40B4-BE49-F238E27FC236}">
                  <a16:creationId xmlns:a16="http://schemas.microsoft.com/office/drawing/2014/main" id="{003A6059-B793-E42A-35BC-6553D543F5EC}"/>
                </a:ext>
              </a:extLst>
            </xdr:cNvPr>
            <xdr:cNvGrpSpPr>
              <a:grpSpLocks noChangeAspect="1"/>
            </xdr:cNvGrpSpPr>
          </xdr:nvGrpSpPr>
          <xdr:grpSpPr>
            <a:xfrm>
              <a:off x="17926049" y="105765540"/>
              <a:ext cx="1053296" cy="2743200"/>
              <a:chOff x="4819649" y="105531775"/>
              <a:chExt cx="2600325" cy="6772276"/>
            </a:xfrm>
            <a:solidFill>
              <a:srgbClr val="FF7171"/>
            </a:solidFill>
          </xdr:grpSpPr>
          <xdr:sp macro="" textlink="">
            <xdr:nvSpPr>
              <xdr:cNvPr id="1067" name="Rectangle: Rounded Corners 1066">
                <a:extLst>
                  <a:ext uri="{FF2B5EF4-FFF2-40B4-BE49-F238E27FC236}">
                    <a16:creationId xmlns:a16="http://schemas.microsoft.com/office/drawing/2014/main" id="{7469CE2D-3DDA-F5AB-DA5F-B0816DD7FCAE}"/>
                  </a:ext>
                </a:extLst>
              </xdr:cNvPr>
              <xdr:cNvSpPr/>
            </xdr:nvSpPr>
            <xdr:spPr>
              <a:xfrm>
                <a:off x="4819649" y="107179603"/>
                <a:ext cx="457201" cy="2286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68" name="Rectangle: Rounded Corners 1067">
                <a:extLst>
                  <a:ext uri="{FF2B5EF4-FFF2-40B4-BE49-F238E27FC236}">
                    <a16:creationId xmlns:a16="http://schemas.microsoft.com/office/drawing/2014/main" id="{3D2575B6-A842-7CAB-2A39-17587FFBCA54}"/>
                  </a:ext>
                </a:extLst>
              </xdr:cNvPr>
              <xdr:cNvSpPr/>
            </xdr:nvSpPr>
            <xdr:spPr>
              <a:xfrm>
                <a:off x="6962773" y="107179603"/>
                <a:ext cx="457201" cy="2286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69" name="Rectangle: Rounded Corners 1068">
                <a:extLst>
                  <a:ext uri="{FF2B5EF4-FFF2-40B4-BE49-F238E27FC236}">
                    <a16:creationId xmlns:a16="http://schemas.microsoft.com/office/drawing/2014/main" id="{C215885B-4482-2453-CB4C-BD1B01FF5588}"/>
                  </a:ext>
                </a:extLst>
              </xdr:cNvPr>
              <xdr:cNvSpPr/>
            </xdr:nvSpPr>
            <xdr:spPr>
              <a:xfrm rot="16200000">
                <a:off x="5553074" y="106112802"/>
                <a:ext cx="1133478"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70" name="Rectangle: Rounded Corners 1069">
                <a:extLst>
                  <a:ext uri="{FF2B5EF4-FFF2-40B4-BE49-F238E27FC236}">
                    <a16:creationId xmlns:a16="http://schemas.microsoft.com/office/drawing/2014/main" id="{66763F70-EBA5-2369-558F-8660C444471A}"/>
                  </a:ext>
                </a:extLst>
              </xdr:cNvPr>
              <xdr:cNvSpPr/>
            </xdr:nvSpPr>
            <xdr:spPr>
              <a:xfrm rot="16200000">
                <a:off x="5557838" y="105527012"/>
                <a:ext cx="1133478" cy="1143003"/>
              </a:xfrm>
              <a:prstGeom prst="roundRect">
                <a:avLst>
                  <a:gd name="adj" fmla="val 47917"/>
                </a:avLst>
              </a:prstGeom>
              <a:solidFill>
                <a:srgbClr val="FF505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71" name="Rectangle: Rounded Corners 1070">
                <a:extLst>
                  <a:ext uri="{FF2B5EF4-FFF2-40B4-BE49-F238E27FC236}">
                    <a16:creationId xmlns:a16="http://schemas.microsoft.com/office/drawing/2014/main" id="{162392C3-C8A5-AFCA-7A9C-A624065F52C7}"/>
                  </a:ext>
                </a:extLst>
              </xdr:cNvPr>
              <xdr:cNvSpPr/>
            </xdr:nvSpPr>
            <xdr:spPr>
              <a:xfrm rot="16200000">
                <a:off x="5210177" y="107979697"/>
                <a:ext cx="1828800"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72" name="Rectangle: Rounded Corners 1071">
                <a:extLst>
                  <a:ext uri="{FF2B5EF4-FFF2-40B4-BE49-F238E27FC236}">
                    <a16:creationId xmlns:a16="http://schemas.microsoft.com/office/drawing/2014/main" id="{3CEFFEDA-C411-05F4-717B-FB5F86631739}"/>
                  </a:ext>
                </a:extLst>
              </xdr:cNvPr>
              <xdr:cNvSpPr/>
            </xdr:nvSpPr>
            <xdr:spPr>
              <a:xfrm>
                <a:off x="5419725" y="107274852"/>
                <a:ext cx="640080" cy="5029199"/>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073" name="Rectangle: Rounded Corners 1072">
                <a:extLst>
                  <a:ext uri="{FF2B5EF4-FFF2-40B4-BE49-F238E27FC236}">
                    <a16:creationId xmlns:a16="http://schemas.microsoft.com/office/drawing/2014/main" id="{B9A22B66-6A2A-DBA7-52DF-79C1297787CF}"/>
                  </a:ext>
                </a:extLst>
              </xdr:cNvPr>
              <xdr:cNvSpPr/>
            </xdr:nvSpPr>
            <xdr:spPr>
              <a:xfrm>
                <a:off x="6200776" y="107274852"/>
                <a:ext cx="640080" cy="5029199"/>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063" name="Group 1062">
              <a:extLst>
                <a:ext uri="{FF2B5EF4-FFF2-40B4-BE49-F238E27FC236}">
                  <a16:creationId xmlns:a16="http://schemas.microsoft.com/office/drawing/2014/main" id="{7340F41A-3AF5-FA57-CF7F-5299BE667068}"/>
                </a:ext>
              </a:extLst>
            </xdr:cNvPr>
            <xdr:cNvGrpSpPr/>
          </xdr:nvGrpSpPr>
          <xdr:grpSpPr>
            <a:xfrm>
              <a:off x="17977758" y="106398109"/>
              <a:ext cx="953589" cy="1109382"/>
              <a:chOff x="1638300" y="388557"/>
              <a:chExt cx="1112520" cy="1371600"/>
            </a:xfrm>
          </xdr:grpSpPr>
          <xdr:sp macro="" textlink="">
            <xdr:nvSpPr>
              <xdr:cNvPr id="1064" name="Rectangle 1063">
                <a:extLst>
                  <a:ext uri="{FF2B5EF4-FFF2-40B4-BE49-F238E27FC236}">
                    <a16:creationId xmlns:a16="http://schemas.microsoft.com/office/drawing/2014/main" id="{0A5FD34F-8138-ABC6-27BE-EA5E1ED1B815}"/>
                  </a:ext>
                </a:extLst>
              </xdr:cNvPr>
              <xdr:cNvSpPr/>
            </xdr:nvSpPr>
            <xdr:spPr>
              <a:xfrm>
                <a:off x="1638300" y="388557"/>
                <a:ext cx="457200" cy="1371600"/>
              </a:xfrm>
              <a:prstGeom prst="rect">
                <a:avLst/>
              </a:prstGeom>
              <a:gradFill>
                <a:gsLst>
                  <a:gs pos="0">
                    <a:schemeClr val="bg1">
                      <a:lumMod val="95000"/>
                    </a:schemeClr>
                  </a:gs>
                  <a:gs pos="39000">
                    <a:schemeClr val="bg1">
                      <a:lumMod val="95000"/>
                    </a:schemeClr>
                  </a:gs>
                  <a:gs pos="40000">
                    <a:schemeClr val="accent6">
                      <a:lumMod val="40000"/>
                      <a:lumOff val="60000"/>
                    </a:schemeClr>
                  </a:gs>
                  <a:gs pos="100000">
                    <a:schemeClr val="accent6">
                      <a:lumMod val="60000"/>
                      <a:lumOff val="40000"/>
                    </a:schemeClr>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065" name="Rectangle 1064">
                <a:extLst>
                  <a:ext uri="{FF2B5EF4-FFF2-40B4-BE49-F238E27FC236}">
                    <a16:creationId xmlns:a16="http://schemas.microsoft.com/office/drawing/2014/main" id="{778011A3-11FA-7405-B9EB-6902ABB81648}"/>
                  </a:ext>
                </a:extLst>
              </xdr:cNvPr>
              <xdr:cNvSpPr/>
            </xdr:nvSpPr>
            <xdr:spPr>
              <a:xfrm>
                <a:off x="2293620" y="388557"/>
                <a:ext cx="457200" cy="1371600"/>
              </a:xfrm>
              <a:prstGeom prst="rect">
                <a:avLst/>
              </a:prstGeom>
              <a:gradFill>
                <a:gsLst>
                  <a:gs pos="0">
                    <a:schemeClr val="bg1">
                      <a:lumMod val="95000"/>
                    </a:schemeClr>
                  </a:gs>
                  <a:gs pos="29000">
                    <a:schemeClr val="bg1">
                      <a:lumMod val="95000"/>
                    </a:schemeClr>
                  </a:gs>
                  <a:gs pos="30000">
                    <a:srgbClr val="F0CDFF"/>
                  </a:gs>
                  <a:gs pos="100000">
                    <a:srgbClr val="D7B9FF"/>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066" name="Straight Connector 1065">
                <a:extLst>
                  <a:ext uri="{FF2B5EF4-FFF2-40B4-BE49-F238E27FC236}">
                    <a16:creationId xmlns:a16="http://schemas.microsoft.com/office/drawing/2014/main" id="{9AC34152-3E74-0F47-D89A-0295CA4D3585}"/>
                  </a:ext>
                </a:extLst>
              </xdr:cNvPr>
              <xdr:cNvCxnSpPr/>
            </xdr:nvCxnSpPr>
            <xdr:spPr>
              <a:xfrm flipV="1">
                <a:off x="2094288" y="79982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61" name="Speech Bubble: Oval 1060">
            <a:extLst>
              <a:ext uri="{FF2B5EF4-FFF2-40B4-BE49-F238E27FC236}">
                <a16:creationId xmlns:a16="http://schemas.microsoft.com/office/drawing/2014/main" id="{304CB8FC-B256-AF20-BBC3-6F34C29013CA}"/>
              </a:ext>
            </a:extLst>
          </xdr:cNvPr>
          <xdr:cNvSpPr/>
        </xdr:nvSpPr>
        <xdr:spPr>
          <a:xfrm flipH="1">
            <a:off x="15792437" y="104350839"/>
            <a:ext cx="3360336" cy="915778"/>
          </a:xfrm>
          <a:prstGeom prst="wedgeEllipseCallout">
            <a:avLst>
              <a:gd name="adj1" fmla="val -24638"/>
              <a:gd name="adj2" fmla="val 100778"/>
            </a:avLst>
          </a:prstGeom>
          <a:solidFill>
            <a:srgbClr val="C00000"/>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7</xdr:col>
      <xdr:colOff>169815</xdr:colOff>
      <xdr:row>462</xdr:row>
      <xdr:rowOff>1131</xdr:rowOff>
    </xdr:from>
    <xdr:to>
      <xdr:col>12</xdr:col>
      <xdr:colOff>436515</xdr:colOff>
      <xdr:row>465</xdr:row>
      <xdr:rowOff>92571</xdr:rowOff>
    </xdr:to>
    <xdr:sp macro="" textlink="">
      <xdr:nvSpPr>
        <xdr:cNvPr id="1074" name="Government serves best when it serves least.">
          <a:extLst>
            <a:ext uri="{FF2B5EF4-FFF2-40B4-BE49-F238E27FC236}">
              <a16:creationId xmlns:a16="http://schemas.microsoft.com/office/drawing/2014/main" id="{0BD77296-C253-49A1-BEBA-301E95881E58}"/>
            </a:ext>
          </a:extLst>
        </xdr:cNvPr>
        <xdr:cNvSpPr txBox="1">
          <a:spLocks/>
        </xdr:cNvSpPr>
      </xdr:nvSpPr>
      <xdr:spPr>
        <a:xfrm>
          <a:off x="3370215" y="91993581"/>
          <a:ext cx="2838450" cy="58674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b="1" spc="-10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"Government serves best </a:t>
          </a: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when it serves least."</a:t>
          </a:r>
        </a:p>
      </xdr:txBody>
    </xdr:sp>
    <xdr:clientData/>
  </xdr:twoCellAnchor>
  <xdr:twoCellAnchor>
    <xdr:from>
      <xdr:col>1</xdr:col>
      <xdr:colOff>45719</xdr:colOff>
      <xdr:row>462</xdr:row>
      <xdr:rowOff>15240</xdr:rowOff>
    </xdr:from>
    <xdr:to>
      <xdr:col>6</xdr:col>
      <xdr:colOff>312419</xdr:colOff>
      <xdr:row>465</xdr:row>
      <xdr:rowOff>130670</xdr:rowOff>
    </xdr:to>
    <xdr:sp macro="" textlink="">
      <xdr:nvSpPr>
        <xdr:cNvPr id="1075" name="Government exists as a force for good.">
          <a:extLst>
            <a:ext uri="{FF2B5EF4-FFF2-40B4-BE49-F238E27FC236}">
              <a16:creationId xmlns:a16="http://schemas.microsoft.com/office/drawing/2014/main" id="{E15DA765-D852-455C-902A-6C6625282CF1}"/>
            </a:ext>
          </a:extLst>
        </xdr:cNvPr>
        <xdr:cNvSpPr txBox="1">
          <a:spLocks/>
        </xdr:cNvSpPr>
      </xdr:nvSpPr>
      <xdr:spPr>
        <a:xfrm>
          <a:off x="160019" y="92007690"/>
          <a:ext cx="2838450" cy="61073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a:t>
          </a:r>
          <a:r>
            <a:rPr lang="en-US" sz="1800" b="1" kern="1200" spc="-3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Government must serve</a:t>
          </a:r>
          <a:r>
            <a:rPr lang="en-US" sz="1800" b="1"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 </a:t>
          </a:r>
          <a:r>
            <a:rPr lang="en-US" sz="1800" b="1" kern="1200" spc="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the least advantaged</a:t>
          </a: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a:t>
          </a:r>
        </a:p>
      </xdr:txBody>
    </xdr:sp>
    <xdr:clientData/>
  </xdr:twoCellAnchor>
  <xdr:twoCellAnchor>
    <xdr:from>
      <xdr:col>0</xdr:col>
      <xdr:colOff>93616</xdr:colOff>
      <xdr:row>484</xdr:row>
      <xdr:rowOff>38100</xdr:rowOff>
    </xdr:from>
    <xdr:to>
      <xdr:col>5</xdr:col>
      <xdr:colOff>367936</xdr:colOff>
      <xdr:row>491</xdr:row>
      <xdr:rowOff>22860</xdr:rowOff>
    </xdr:to>
    <xdr:sp macro="" textlink="">
      <xdr:nvSpPr>
        <xdr:cNvPr id="1076" name="You believe whatever serves your needs.">
          <a:extLst>
            <a:ext uri="{FF2B5EF4-FFF2-40B4-BE49-F238E27FC236}">
              <a16:creationId xmlns:a16="http://schemas.microsoft.com/office/drawing/2014/main" id="{1CD3E52A-1481-49F1-9CFA-50B4278C93CD}"/>
            </a:ext>
          </a:extLst>
        </xdr:cNvPr>
        <xdr:cNvSpPr txBox="1">
          <a:spLocks/>
        </xdr:cNvSpPr>
      </xdr:nvSpPr>
      <xdr:spPr>
        <a:xfrm>
          <a:off x="93616" y="95726250"/>
          <a:ext cx="2446020" cy="11658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spc="-5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Why rely on government to protect the vulnerable from the many historical forms of destructive exploitation? Because</a:t>
          </a:r>
          <a:r>
            <a:rPr lang="en-US" sz="1400" b="0"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it best </a:t>
          </a:r>
          <a:r>
            <a:rPr lang="en-US" sz="1400" b="1" i="1"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relieves</a:t>
          </a:r>
          <a:r>
            <a:rPr lang="en-US" sz="1400" b="0"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less resolved</a:t>
          </a:r>
          <a:r>
            <a:rPr lang="en-US" sz="1400" b="0" spc="-50" baseline="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a:t>
          </a:r>
          <a:r>
            <a:rPr lang="en-US" sz="1400" b="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social-needs</a:t>
          </a:r>
          <a:r>
            <a:rPr lang="en-US" sz="1400" b="0" spc="-50" baseline="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t>
          </a:r>
          <a:endParaRPr lang="en-US" sz="1400" b="0" spc="-5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457200</xdr:colOff>
      <xdr:row>484</xdr:row>
      <xdr:rowOff>38100</xdr:rowOff>
    </xdr:from>
    <xdr:to>
      <xdr:col>13</xdr:col>
      <xdr:colOff>0</xdr:colOff>
      <xdr:row>491</xdr:row>
      <xdr:rowOff>27432</xdr:rowOff>
    </xdr:to>
    <xdr:sp macro="" textlink="">
      <xdr:nvSpPr>
        <xdr:cNvPr id="1077" name="You believe whatever serves your needs.">
          <a:extLst>
            <a:ext uri="{FF2B5EF4-FFF2-40B4-BE49-F238E27FC236}">
              <a16:creationId xmlns:a16="http://schemas.microsoft.com/office/drawing/2014/main" id="{3B0C5553-9442-4F54-BEA5-06EE749DCFD5}"/>
            </a:ext>
          </a:extLst>
        </xdr:cNvPr>
        <xdr:cNvSpPr txBox="1">
          <a:spLocks/>
        </xdr:cNvSpPr>
      </xdr:nvSpPr>
      <xdr:spPr>
        <a:xfrm>
          <a:off x="3657600" y="95726250"/>
          <a:ext cx="2628900" cy="117043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Why </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rely on government only </a:t>
          </a:r>
          <a:r>
            <a:rPr lang="en-US" sz="1400" b="0" spc="-70" baseline="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for the few services we cannot</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provide for ourselves, such as national defense? Because it </a:t>
          </a:r>
          <a:r>
            <a:rPr lang="en-US" sz="1400" b="1" i="1"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guards</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traditionally more resolved </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social-needs</a:t>
          </a:r>
          <a:r>
            <a:rPr lang="en-US" sz="1400" b="0" spc="-50">
              <a:ln>
                <a:solidFill>
                  <a:srgbClr val="C00000"/>
                </a:solidFill>
              </a:ln>
              <a:solidFill>
                <a:srgbClr val="FF505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2176</xdr:colOff>
      <xdr:row>466</xdr:row>
      <xdr:rowOff>35557</xdr:rowOff>
    </xdr:from>
    <xdr:to>
      <xdr:col>6</xdr:col>
      <xdr:colOff>268876</xdr:colOff>
      <xdr:row>468</xdr:row>
      <xdr:rowOff>142237</xdr:rowOff>
    </xdr:to>
    <xdr:sp macro="" textlink="">
      <xdr:nvSpPr>
        <xdr:cNvPr id="1078" name="You believe whatever serves your needs.">
          <a:extLst>
            <a:ext uri="{FF2B5EF4-FFF2-40B4-BE49-F238E27FC236}">
              <a16:creationId xmlns:a16="http://schemas.microsoft.com/office/drawing/2014/main" id="{C7AE589E-A78B-4642-8F6C-9CF58A4F9FA8}"/>
            </a:ext>
          </a:extLst>
        </xdr:cNvPr>
        <xdr:cNvSpPr txBox="1">
          <a:spLocks/>
        </xdr:cNvSpPr>
      </xdr:nvSpPr>
      <xdr:spPr>
        <a:xfrm>
          <a:off x="116476" y="92701107"/>
          <a:ext cx="2838450" cy="436880"/>
        </a:xfrm>
        <a:prstGeom prst="rect">
          <a:avLst/>
        </a:prstGeom>
        <a:effectLst>
          <a:glow rad="127000">
            <a:schemeClr val="tx1"/>
          </a:glow>
        </a:effectLst>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In a humanly dense</a:t>
          </a:r>
          <a:r>
            <a:rPr lang="en-US" sz="1400" b="1" spc="-50" baseline="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 setting, such as urban centers, </a:t>
          </a:r>
          <a:endPar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7</xdr:col>
      <xdr:colOff>205740</xdr:colOff>
      <xdr:row>466</xdr:row>
      <xdr:rowOff>37786</xdr:rowOff>
    </xdr:from>
    <xdr:to>
      <xdr:col>12</xdr:col>
      <xdr:colOff>472440</xdr:colOff>
      <xdr:row>468</xdr:row>
      <xdr:rowOff>144466</xdr:rowOff>
    </xdr:to>
    <xdr:sp macro="" textlink="">
      <xdr:nvSpPr>
        <xdr:cNvPr id="1079" name="You believe whatever serves your needs.">
          <a:extLst>
            <a:ext uri="{FF2B5EF4-FFF2-40B4-BE49-F238E27FC236}">
              <a16:creationId xmlns:a16="http://schemas.microsoft.com/office/drawing/2014/main" id="{A88DD48B-7F8B-4848-8363-B017D9E3906E}"/>
            </a:ext>
          </a:extLst>
        </xdr:cNvPr>
        <xdr:cNvSpPr txBox="1">
          <a:spLocks/>
        </xdr:cNvSpPr>
      </xdr:nvSpPr>
      <xdr:spPr>
        <a:xfrm>
          <a:off x="3406140" y="92703336"/>
          <a:ext cx="2838450" cy="4368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1" kern="1200"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In a humanly sparse setting, such as rural villages,</a:t>
          </a:r>
          <a:r>
            <a:rPr lang="en-US" sz="1400" b="1" kern="1200" spc="-50" baseline="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 </a:t>
          </a:r>
          <a:endPar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7</xdr:col>
      <xdr:colOff>171450</xdr:colOff>
      <xdr:row>469</xdr:row>
      <xdr:rowOff>14926</xdr:rowOff>
    </xdr:from>
    <xdr:to>
      <xdr:col>10</xdr:col>
      <xdr:colOff>381000</xdr:colOff>
      <xdr:row>473</xdr:row>
      <xdr:rowOff>45406</xdr:rowOff>
    </xdr:to>
    <xdr:sp macro="" textlink="">
      <xdr:nvSpPr>
        <xdr:cNvPr id="1080" name="You believe whatever serves your needs.">
          <a:extLst>
            <a:ext uri="{FF2B5EF4-FFF2-40B4-BE49-F238E27FC236}">
              <a16:creationId xmlns:a16="http://schemas.microsoft.com/office/drawing/2014/main" id="{329E4A10-94D0-44DC-BA65-E0175AE8A0C4}"/>
            </a:ext>
          </a:extLst>
        </xdr:cNvPr>
        <xdr:cNvSpPr txBox="1">
          <a:spLocks/>
        </xdr:cNvSpPr>
      </xdr:nvSpPr>
      <xdr:spPr>
        <a:xfrm>
          <a:off x="3371850" y="93175776"/>
          <a:ext cx="1752600" cy="7035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8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your situation makes it necessary </a:t>
          </a:r>
          <a:r>
            <a:rPr lang="en-US" sz="1400" b="0" kern="1200" spc="-5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to guard</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your resolved social-needs (like cohesion).</a:t>
          </a:r>
        </a:p>
      </xdr:txBody>
    </xdr:sp>
    <xdr:clientData/>
  </xdr:twoCellAnchor>
  <xdr:twoCellAnchor>
    <xdr:from>
      <xdr:col>3</xdr:col>
      <xdr:colOff>182880</xdr:colOff>
      <xdr:row>469</xdr:row>
      <xdr:rowOff>7306</xdr:rowOff>
    </xdr:from>
    <xdr:to>
      <xdr:col>6</xdr:col>
      <xdr:colOff>352425</xdr:colOff>
      <xdr:row>473</xdr:row>
      <xdr:rowOff>37786</xdr:rowOff>
    </xdr:to>
    <xdr:sp macro="" textlink="">
      <xdr:nvSpPr>
        <xdr:cNvPr id="1081" name="You believe whatever serves your needs.">
          <a:extLst>
            <a:ext uri="{FF2B5EF4-FFF2-40B4-BE49-F238E27FC236}">
              <a16:creationId xmlns:a16="http://schemas.microsoft.com/office/drawing/2014/main" id="{CA7E4F55-FC04-47D2-A1C8-B5BAF448A727}"/>
            </a:ext>
          </a:extLst>
        </xdr:cNvPr>
        <xdr:cNvSpPr txBox="1">
          <a:spLocks/>
        </xdr:cNvSpPr>
      </xdr:nvSpPr>
      <xdr:spPr>
        <a:xfrm>
          <a:off x="1325880" y="93168156"/>
          <a:ext cx="1712595" cy="7035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kern="1200" spc="-5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your situation makes it difficult to fully</a:t>
          </a: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 resolve your social-needs (like inclusion).</a:t>
          </a:r>
        </a:p>
      </xdr:txBody>
    </xdr:sp>
    <xdr:clientData/>
  </xdr:twoCellAnchor>
  <xdr:twoCellAnchor>
    <xdr:from>
      <xdr:col>7</xdr:col>
      <xdr:colOff>388620</xdr:colOff>
      <xdr:row>473</xdr:row>
      <xdr:rowOff>68266</xdr:rowOff>
    </xdr:from>
    <xdr:to>
      <xdr:col>10</xdr:col>
      <xdr:colOff>365760</xdr:colOff>
      <xdr:row>483</xdr:row>
      <xdr:rowOff>144780</xdr:rowOff>
    </xdr:to>
    <xdr:sp macro="" textlink="">
      <xdr:nvSpPr>
        <xdr:cNvPr id="1082" name="You believe whatever serves your needs.">
          <a:extLst>
            <a:ext uri="{FF2B5EF4-FFF2-40B4-BE49-F238E27FC236}">
              <a16:creationId xmlns:a16="http://schemas.microsoft.com/office/drawing/2014/main" id="{36738BD3-EE70-4FA7-B407-7F69C1089072}"/>
            </a:ext>
          </a:extLst>
        </xdr:cNvPr>
        <xdr:cNvSpPr txBox="1">
          <a:spLocks/>
        </xdr:cNvSpPr>
      </xdr:nvSpPr>
      <xdr:spPr>
        <a:xfrm>
          <a:off x="3589020" y="93902216"/>
          <a:ext cx="1520190" cy="176561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As the </a:t>
          </a:r>
          <a:r>
            <a:rPr lang="en-US" sz="1400" b="0" kern="1200" spc="-70" baseline="0">
              <a:ln>
                <a:solidFill>
                  <a:srgbClr val="00B0F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wide-oriented</a:t>
          </a:r>
          <a:r>
            <a:rPr lang="en-US" sz="1400" b="0" kern="1200" spc="-7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expand the </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role of government to serve their prioritized need, it tends to detract from your more resolved social-needs at the more local level.</a:t>
          </a:r>
          <a:endParaRPr lang="en-US" sz="1400" b="0" spc="-5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182880</xdr:colOff>
      <xdr:row>473</xdr:row>
      <xdr:rowOff>68266</xdr:rowOff>
    </xdr:from>
    <xdr:to>
      <xdr:col>6</xdr:col>
      <xdr:colOff>160020</xdr:colOff>
      <xdr:row>483</xdr:row>
      <xdr:rowOff>144466</xdr:rowOff>
    </xdr:to>
    <xdr:sp macro="" textlink="">
      <xdr:nvSpPr>
        <xdr:cNvPr id="1083" name="You believe whatever serves your needs.">
          <a:extLst>
            <a:ext uri="{FF2B5EF4-FFF2-40B4-BE49-F238E27FC236}">
              <a16:creationId xmlns:a16="http://schemas.microsoft.com/office/drawing/2014/main" id="{0A873000-633B-4EF0-A478-DCEAFD33C999}"/>
            </a:ext>
          </a:extLst>
        </xdr:cNvPr>
        <xdr:cNvSpPr txBox="1">
          <a:spLocks/>
        </xdr:cNvSpPr>
      </xdr:nvSpPr>
      <xdr:spPr>
        <a:xfrm>
          <a:off x="1325880" y="93902216"/>
          <a:ext cx="1520190" cy="17653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As the </a:t>
          </a:r>
          <a:r>
            <a:rPr lang="en-US" sz="1400" b="0" kern="1200" spc="-50" baseline="0">
              <a:ln>
                <a:solidFill>
                  <a:srgbClr val="FF0000"/>
                </a:solidFill>
              </a:ln>
              <a:solidFill>
                <a:srgbClr val="FF0000"/>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deep-oriented</a:t>
          </a: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 shrink the role of government to serve their prioritized need, it tends to detract from your less resolved social-needs at the societal level.</a:t>
          </a:r>
          <a:endParaRPr lang="en-US" sz="1400" b="0" spc="-5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66711</xdr:colOff>
      <xdr:row>842</xdr:row>
      <xdr:rowOff>175259</xdr:rowOff>
    </xdr:from>
    <xdr:to>
      <xdr:col>11</xdr:col>
      <xdr:colOff>411481</xdr:colOff>
      <xdr:row>847</xdr:row>
      <xdr:rowOff>167639</xdr:rowOff>
    </xdr:to>
    <xdr:sp macro="" textlink="">
      <xdr:nvSpPr>
        <xdr:cNvPr id="1084" name="TextBox 1083">
          <a:extLst>
            <a:ext uri="{FF2B5EF4-FFF2-40B4-BE49-F238E27FC236}">
              <a16:creationId xmlns:a16="http://schemas.microsoft.com/office/drawing/2014/main" id="{3EDA565C-EE06-4791-9F59-F0F13BCEFEE3}"/>
            </a:ext>
          </a:extLst>
        </xdr:cNvPr>
        <xdr:cNvSpPr txBox="1"/>
      </xdr:nvSpPr>
      <xdr:spPr>
        <a:xfrm>
          <a:off x="695361" y="160252409"/>
          <a:ext cx="4973920" cy="83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600"/>
            </a:spcAft>
          </a:pPr>
          <a:r>
            <a:rPr lang="en-US" sz="1200" baseline="0">
              <a:latin typeface="Tahoma" panose="020B0604030504040204" pitchFamily="34" charset="0"/>
              <a:ea typeface="Tahoma" panose="020B0604030504040204" pitchFamily="34" charset="0"/>
              <a:cs typeface="Tahoma" panose="020B0604030504040204" pitchFamily="34" charset="0"/>
            </a:rPr>
            <a:t>Political fighting can never apply to the core needs themselves. </a:t>
          </a:r>
        </a:p>
        <a:p>
          <a:pPr algn="ctr"/>
          <a:r>
            <a:rPr lang="en-US" sz="3200" b="1" baseline="0">
              <a:solidFill>
                <a:srgbClr val="3C1E5A"/>
              </a:solidFill>
              <a:latin typeface="Tahoma" panose="020B0604030504040204" pitchFamily="34" charset="0"/>
              <a:ea typeface="Tahoma" panose="020B0604030504040204" pitchFamily="34" charset="0"/>
              <a:cs typeface="Tahoma" panose="020B0604030504040204" pitchFamily="34" charset="0"/>
            </a:rPr>
            <a:t>On the one hand...</a:t>
          </a:r>
          <a:endParaRPr lang="en-US" sz="3200" baseline="0">
            <a:solidFill>
              <a:srgbClr val="3C1E5A"/>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152400</xdr:colOff>
      <xdr:row>848</xdr:row>
      <xdr:rowOff>114300</xdr:rowOff>
    </xdr:from>
    <xdr:to>
      <xdr:col>12</xdr:col>
      <xdr:colOff>190500</xdr:colOff>
      <xdr:row>862</xdr:row>
      <xdr:rowOff>60960</xdr:rowOff>
    </xdr:to>
    <xdr:grpSp>
      <xdr:nvGrpSpPr>
        <xdr:cNvPr id="1085" name="Group 1084">
          <a:extLst>
            <a:ext uri="{FF2B5EF4-FFF2-40B4-BE49-F238E27FC236}">
              <a16:creationId xmlns:a16="http://schemas.microsoft.com/office/drawing/2014/main" id="{0264E6D8-DF77-415B-9A34-F9958F0AA486}"/>
            </a:ext>
          </a:extLst>
        </xdr:cNvPr>
        <xdr:cNvGrpSpPr/>
      </xdr:nvGrpSpPr>
      <xdr:grpSpPr>
        <a:xfrm>
          <a:off x="266700" y="162223450"/>
          <a:ext cx="5695950" cy="2258060"/>
          <a:chOff x="274320" y="165056820"/>
          <a:chExt cx="5486400" cy="2400300"/>
        </a:xfrm>
      </xdr:grpSpPr>
      <xdr:sp macro="" textlink="">
        <xdr:nvSpPr>
          <xdr:cNvPr id="1086" name="Speech Bubble: Oval 1085">
            <a:extLst>
              <a:ext uri="{FF2B5EF4-FFF2-40B4-BE49-F238E27FC236}">
                <a16:creationId xmlns:a16="http://schemas.microsoft.com/office/drawing/2014/main" id="{9E17818B-4F57-DC19-F68D-C5656862FE16}"/>
              </a:ext>
            </a:extLst>
          </xdr:cNvPr>
          <xdr:cNvSpPr/>
        </xdr:nvSpPr>
        <xdr:spPr>
          <a:xfrm>
            <a:off x="274320" y="16505682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087" name="Speech Bubble: Oval 1086">
            <a:extLst>
              <a:ext uri="{FF2B5EF4-FFF2-40B4-BE49-F238E27FC236}">
                <a16:creationId xmlns:a16="http://schemas.microsoft.com/office/drawing/2014/main" id="{9746E274-70A7-686A-B9FD-A95465FBE326}"/>
              </a:ext>
            </a:extLst>
          </xdr:cNvPr>
          <xdr:cNvSpPr/>
        </xdr:nvSpPr>
        <xdr:spPr>
          <a:xfrm>
            <a:off x="274320" y="16628364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088" name="Speech Bubble: Oval 1087">
            <a:extLst>
              <a:ext uri="{FF2B5EF4-FFF2-40B4-BE49-F238E27FC236}">
                <a16:creationId xmlns:a16="http://schemas.microsoft.com/office/drawing/2014/main" id="{5E3B61F3-2E84-5BF1-5512-D8F6E6AE7548}"/>
              </a:ext>
            </a:extLst>
          </xdr:cNvPr>
          <xdr:cNvSpPr/>
        </xdr:nvSpPr>
        <xdr:spPr>
          <a:xfrm flipH="1">
            <a:off x="274320" y="16566642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089" name="Speech Bubble: Oval 1088">
            <a:extLst>
              <a:ext uri="{FF2B5EF4-FFF2-40B4-BE49-F238E27FC236}">
                <a16:creationId xmlns:a16="http://schemas.microsoft.com/office/drawing/2014/main" id="{D74A8AA5-2C38-9A0A-E351-CA353DC1C7D3}"/>
              </a:ext>
            </a:extLst>
          </xdr:cNvPr>
          <xdr:cNvSpPr/>
        </xdr:nvSpPr>
        <xdr:spPr>
          <a:xfrm flipH="1">
            <a:off x="274320" y="166908480"/>
            <a:ext cx="5486400" cy="54864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grpSp>
    <xdr:clientData/>
  </xdr:twoCellAnchor>
  <xdr:twoCellAnchor>
    <xdr:from>
      <xdr:col>1</xdr:col>
      <xdr:colOff>15240</xdr:colOff>
      <xdr:row>848</xdr:row>
      <xdr:rowOff>153216</xdr:rowOff>
    </xdr:from>
    <xdr:to>
      <xdr:col>13</xdr:col>
      <xdr:colOff>15240</xdr:colOff>
      <xdr:row>870</xdr:row>
      <xdr:rowOff>241300</xdr:rowOff>
    </xdr:to>
    <xdr:sp macro="" textlink="">
      <xdr:nvSpPr>
        <xdr:cNvPr id="1090" name="TextBox 1089">
          <a:extLst>
            <a:ext uri="{FF2B5EF4-FFF2-40B4-BE49-F238E27FC236}">
              <a16:creationId xmlns:a16="http://schemas.microsoft.com/office/drawing/2014/main" id="{5F85EB4F-6285-4679-A022-971E371BCAEA}"/>
            </a:ext>
          </a:extLst>
        </xdr:cNvPr>
        <xdr:cNvSpPr txBox="1"/>
      </xdr:nvSpPr>
      <xdr:spPr>
        <a:xfrm>
          <a:off x="129540" y="162262366"/>
          <a:ext cx="6172200" cy="3720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spc="-20" baseline="0">
              <a:ln>
                <a:solidFill>
                  <a:srgbClr val="FFC3F5"/>
                </a:solidFill>
              </a:ln>
              <a:solidFill>
                <a:srgbClr val="F0CDFF"/>
              </a:solidFill>
              <a:latin typeface="Verdana" panose="020B0604030504040204" pitchFamily="34" charset="0"/>
              <a:ea typeface="Verdana" panose="020B0604030504040204" pitchFamily="34" charset="0"/>
            </a:rPr>
            <a:t>"The hottest places in hell are reserved for those who, in times of great moral crisis, maintain their neutrality." </a:t>
          </a:r>
          <a:r>
            <a:rPr lang="en-US" sz="1400" spc="-20" baseline="0">
              <a:ln>
                <a:noFill/>
              </a:ln>
              <a:solidFill>
                <a:srgbClr val="E178FF"/>
              </a:solidFill>
              <a:latin typeface="Verdana" panose="020B0604030504040204" pitchFamily="34" charset="0"/>
              <a:ea typeface="Verdana" panose="020B0604030504040204" pitchFamily="34" charset="0"/>
            </a:rPr>
            <a:t>- </a:t>
          </a:r>
          <a:r>
            <a:rPr lang="en-US" sz="1400" i="1" spc="-20" baseline="0">
              <a:ln>
                <a:noFill/>
              </a:ln>
              <a:solidFill>
                <a:srgbClr val="E178FF"/>
              </a:solidFill>
              <a:latin typeface="Verdana" panose="020B0604030504040204" pitchFamily="34" charset="0"/>
              <a:ea typeface="Verdana" panose="020B0604030504040204" pitchFamily="34" charset="0"/>
            </a:rPr>
            <a:t>Dante Aligheiri</a:t>
          </a:r>
        </a:p>
        <a:p>
          <a:endParaRPr lang="en-US" sz="1200" baseline="0">
            <a:ln>
              <a:solidFill>
                <a:srgbClr val="FFC3F5"/>
              </a:solidFill>
            </a:ln>
            <a:solidFill>
              <a:srgbClr val="E178FF"/>
            </a:solidFill>
            <a:latin typeface="Verdana" panose="020B0604030504040204" pitchFamily="34" charset="0"/>
            <a:ea typeface="Verdana" panose="020B0604030504040204" pitchFamily="34" charset="0"/>
          </a:endParaRPr>
        </a:p>
        <a:p>
          <a:pPr lvl="1"/>
          <a:r>
            <a:rPr lang="en-US" sz="1400" baseline="0">
              <a:ln>
                <a:solidFill>
                  <a:srgbClr val="FFC3F5"/>
                </a:solidFill>
              </a:ln>
              <a:solidFill>
                <a:srgbClr val="F0CDFF"/>
              </a:solidFill>
              <a:latin typeface="Verdana" panose="020B0604030504040204" pitchFamily="34" charset="0"/>
              <a:ea typeface="Verdana" panose="020B0604030504040204" pitchFamily="34" charset="0"/>
            </a:rPr>
            <a:t>"Take sides. Neutrality helps the oppressor, never the victim." </a:t>
          </a:r>
          <a:r>
            <a:rPr lang="en-US" sz="1400" baseline="0">
              <a:ln>
                <a:noFill/>
              </a:ln>
              <a:solidFill>
                <a:srgbClr val="E178FF"/>
              </a:solidFill>
              <a:latin typeface="Verdana" panose="020B0604030504040204" pitchFamily="34" charset="0"/>
              <a:ea typeface="Verdana" panose="020B0604030504040204" pitchFamily="34" charset="0"/>
            </a:rPr>
            <a:t>- </a:t>
          </a:r>
          <a:r>
            <a:rPr lang="en-US" sz="1400" i="1" baseline="0">
              <a:ln>
                <a:noFill/>
              </a:ln>
              <a:solidFill>
                <a:srgbClr val="E178FF"/>
              </a:solidFill>
              <a:latin typeface="Verdana" panose="020B0604030504040204" pitchFamily="34" charset="0"/>
              <a:ea typeface="Verdana" panose="020B0604030504040204" pitchFamily="34" charset="0"/>
            </a:rPr>
            <a:t>Elie Eiesel</a:t>
          </a:r>
        </a:p>
        <a:p>
          <a:endParaRPr lang="en-US" sz="1200" baseline="0">
            <a:ln>
              <a:solidFill>
                <a:srgbClr val="FFC3F5"/>
              </a:solidFill>
            </a:ln>
            <a:solidFill>
              <a:srgbClr val="E178FF"/>
            </a:solidFill>
            <a:latin typeface="Verdana" panose="020B0604030504040204" pitchFamily="34" charset="0"/>
            <a:ea typeface="Verdana" panose="020B0604030504040204" pitchFamily="34" charset="0"/>
          </a:endParaRPr>
        </a:p>
        <a:p>
          <a:r>
            <a:rPr lang="en-US" sz="1400" baseline="0">
              <a:ln>
                <a:solidFill>
                  <a:srgbClr val="FFC3F5"/>
                </a:solidFill>
              </a:ln>
              <a:solidFill>
                <a:srgbClr val="F0CDFF"/>
              </a:solidFill>
              <a:latin typeface="Verdana" panose="020B0604030504040204" pitchFamily="34" charset="0"/>
              <a:ea typeface="Verdana" panose="020B0604030504040204" pitchFamily="34" charset="0"/>
            </a:rPr>
            <a:t>"If you are neutral in situations of injustice, you have chosen the side of the oppressor." </a:t>
          </a:r>
          <a:r>
            <a:rPr lang="en-US" sz="1400" baseline="0">
              <a:ln>
                <a:noFill/>
              </a:ln>
              <a:solidFill>
                <a:srgbClr val="E178FF"/>
              </a:solidFill>
              <a:latin typeface="Verdana" panose="020B0604030504040204" pitchFamily="34" charset="0"/>
              <a:ea typeface="Verdana" panose="020B0604030504040204" pitchFamily="34" charset="0"/>
            </a:rPr>
            <a:t>- </a:t>
          </a:r>
          <a:r>
            <a:rPr lang="en-US" sz="1400" i="1" baseline="0">
              <a:ln>
                <a:noFill/>
              </a:ln>
              <a:solidFill>
                <a:srgbClr val="E178FF"/>
              </a:solidFill>
              <a:latin typeface="Verdana" panose="020B0604030504040204" pitchFamily="34" charset="0"/>
              <a:ea typeface="Verdana" panose="020B0604030504040204" pitchFamily="34" charset="0"/>
            </a:rPr>
            <a:t>Desmond Tutu</a:t>
          </a:r>
        </a:p>
        <a:p>
          <a:endParaRPr lang="en-US" sz="1400" baseline="0">
            <a:ln>
              <a:solidFill>
                <a:srgbClr val="FFC3F5"/>
              </a:solidFill>
            </a:ln>
            <a:solidFill>
              <a:srgbClr val="E178FF"/>
            </a:solidFill>
            <a:latin typeface="Verdana" panose="020B0604030504040204" pitchFamily="34" charset="0"/>
            <a:ea typeface="Verdana" panose="020B0604030504040204" pitchFamily="34" charset="0"/>
          </a:endParaRPr>
        </a:p>
        <a:p>
          <a:pPr lvl="1"/>
          <a:r>
            <a:rPr lang="en-US" sz="1400" spc="-20" baseline="0">
              <a:ln>
                <a:solidFill>
                  <a:srgbClr val="FFC3F5"/>
                </a:solidFill>
              </a:ln>
              <a:solidFill>
                <a:srgbClr val="F0CDFF"/>
              </a:solidFill>
              <a:latin typeface="Verdana" panose="020B0604030504040204" pitchFamily="34" charset="0"/>
              <a:ea typeface="Verdana" panose="020B0604030504040204" pitchFamily="34" charset="0"/>
            </a:rPr>
            <a:t>"Neutral men are the devils' allies." </a:t>
          </a:r>
          <a:r>
            <a:rPr lang="en-US" sz="1400" spc="-20" baseline="0">
              <a:ln>
                <a:noFill/>
              </a:ln>
              <a:solidFill>
                <a:srgbClr val="E178FF"/>
              </a:solidFill>
              <a:latin typeface="Verdana" panose="020B0604030504040204" pitchFamily="34" charset="0"/>
              <a:ea typeface="Verdana" panose="020B0604030504040204" pitchFamily="34" charset="0"/>
            </a:rPr>
            <a:t>- </a:t>
          </a:r>
          <a:r>
            <a:rPr lang="en-US" sz="1400" i="1" spc="-20" baseline="0">
              <a:ln>
                <a:noFill/>
              </a:ln>
              <a:solidFill>
                <a:srgbClr val="E178FF"/>
              </a:solidFill>
              <a:latin typeface="Verdana" panose="020B0604030504040204" pitchFamily="34" charset="0"/>
              <a:ea typeface="Verdana" panose="020B0604030504040204" pitchFamily="34" charset="0"/>
            </a:rPr>
            <a:t>Edwin Hubbel Chapin</a:t>
          </a:r>
        </a:p>
        <a:p>
          <a:endParaRPr lang="en-US" sz="1400" baseline="0">
            <a:solidFill>
              <a:srgbClr val="A0FFCD"/>
            </a:solidFill>
            <a:latin typeface="Verdana" panose="020B0604030504040204" pitchFamily="34" charset="0"/>
            <a:ea typeface="Verdana" panose="020B0604030504040204" pitchFamily="34" charset="0"/>
          </a:endParaRPr>
        </a:p>
        <a:p>
          <a:pPr algn="ctr">
            <a:spcBef>
              <a:spcPts val="1200"/>
            </a:spcBef>
            <a:spcAft>
              <a:spcPts val="600"/>
            </a:spcAft>
          </a:pPr>
          <a:r>
            <a:rPr lang="en-US" sz="3200" b="1" baseline="0">
              <a:solidFill>
                <a:srgbClr val="A0FFCD"/>
              </a:solidFill>
              <a:latin typeface="Verdana" panose="020B0604030504040204" pitchFamily="34" charset="0"/>
              <a:ea typeface="Verdana" panose="020B0604030504040204" pitchFamily="34" charset="0"/>
              <a:cs typeface="Arial" panose="020B0604020202020204" pitchFamily="34" charset="0"/>
            </a:rPr>
            <a:t>HOWEVER...</a:t>
          </a:r>
        </a:p>
        <a:p>
          <a:pPr algn="ctr"/>
          <a:r>
            <a:rPr lang="en-US" sz="1400" b="1" spc="80" baseline="0">
              <a:solidFill>
                <a:srgbClr val="A0FFCD"/>
              </a:solidFill>
              <a:latin typeface="Verdana" panose="020B0604030504040204" pitchFamily="34" charset="0"/>
              <a:ea typeface="Verdana" panose="020B0604030504040204" pitchFamily="34" charset="0"/>
              <a:cs typeface="Arial" panose="020B0604020202020204" pitchFamily="34" charset="0"/>
            </a:rPr>
            <a:t>Taking a side against what another </a:t>
          </a:r>
          <a:r>
            <a:rPr lang="en-US" sz="1400" b="1" i="1" spc="80" baseline="0">
              <a:ln>
                <a:solidFill>
                  <a:srgbClr val="A0FFCD"/>
                </a:solidFill>
              </a:ln>
              <a:solidFill>
                <a:srgbClr val="A0FFCD"/>
              </a:solidFill>
              <a:latin typeface="Verdana" panose="020B0604030504040204" pitchFamily="34" charset="0"/>
              <a:ea typeface="Verdana" panose="020B0604030504040204" pitchFamily="34" charset="0"/>
              <a:cs typeface="Arial" panose="020B0604020202020204" pitchFamily="34" charset="0"/>
            </a:rPr>
            <a:t>needs</a:t>
          </a:r>
          <a:r>
            <a:rPr lang="en-US" sz="1400" b="1" spc="80" baseline="0">
              <a:solidFill>
                <a:srgbClr val="A0FFCD"/>
              </a:solidFill>
              <a:latin typeface="Verdana" panose="020B0604030504040204" pitchFamily="34" charset="0"/>
              <a:ea typeface="Verdana" panose="020B0604030504040204" pitchFamily="34" charset="0"/>
              <a:cs typeface="Arial" panose="020B0604020202020204" pitchFamily="34" charset="0"/>
            </a:rPr>
            <a:t> does not</a:t>
          </a:r>
          <a:r>
            <a:rPr lang="en-US" sz="1400" b="1" baseline="0">
              <a:solidFill>
                <a:srgbClr val="A0FFCD"/>
              </a:solidFill>
              <a:latin typeface="Verdana" panose="020B0604030504040204" pitchFamily="34" charset="0"/>
              <a:ea typeface="Verdana" panose="020B0604030504040204" pitchFamily="34" charset="0"/>
              <a:cs typeface="Arial" panose="020B0604020202020204" pitchFamily="34" charset="0"/>
            </a:rPr>
            <a:t> extinguish moral conflict, but enflames it</a:t>
          </a:r>
          <a:r>
            <a:rPr lang="en-US" sz="1400" baseline="0">
              <a:solidFill>
                <a:srgbClr val="A0FFCD"/>
              </a:solidFill>
              <a:latin typeface="Verdana" panose="020B0604030504040204" pitchFamily="34" charset="0"/>
              <a:ea typeface="Verdana" panose="020B0604030504040204" pitchFamily="34" charset="0"/>
              <a:cs typeface="Arial" panose="020B0604020202020204" pitchFamily="34" charset="0"/>
            </a:rPr>
            <a:t>. - Steph Turner</a:t>
          </a:r>
        </a:p>
      </xdr:txBody>
    </xdr:sp>
    <xdr:clientData/>
  </xdr:twoCellAnchor>
  <xdr:twoCellAnchor>
    <xdr:from>
      <xdr:col>2</xdr:col>
      <xdr:colOff>373379</xdr:colOff>
      <xdr:row>826</xdr:row>
      <xdr:rowOff>106680</xdr:rowOff>
    </xdr:from>
    <xdr:to>
      <xdr:col>11</xdr:col>
      <xdr:colOff>304799</xdr:colOff>
      <xdr:row>841</xdr:row>
      <xdr:rowOff>3810</xdr:rowOff>
    </xdr:to>
    <xdr:sp macro="" textlink="">
      <xdr:nvSpPr>
        <xdr:cNvPr id="1091" name="Government exists as a force for good.">
          <a:extLst>
            <a:ext uri="{FF2B5EF4-FFF2-40B4-BE49-F238E27FC236}">
              <a16:creationId xmlns:a16="http://schemas.microsoft.com/office/drawing/2014/main" id="{8CF65387-59CE-4BF0-8668-81F07DC0B90F}"/>
            </a:ext>
          </a:extLst>
        </xdr:cNvPr>
        <xdr:cNvSpPr txBox="1">
          <a:spLocks/>
        </xdr:cNvSpPr>
      </xdr:nvSpPr>
      <xdr:spPr>
        <a:xfrm>
          <a:off x="1002029" y="157554930"/>
          <a:ext cx="4560570" cy="23736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800" b="1" i="1">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So</a:t>
          </a:r>
          <a:r>
            <a:rPr lang="en-US" sz="1800" b="1" i="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what </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if you oppose those who oppose you. Anyone can be defensive and wait for the others to make the first move.</a:t>
          </a:r>
        </a:p>
        <a:p>
          <a:pPr marL="0" indent="0" algn="l">
            <a:lnSpc>
              <a:spcPct val="100000"/>
            </a:lnSpc>
            <a:spcBef>
              <a:spcPts val="1200"/>
            </a:spcBef>
            <a:buNone/>
          </a:pP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Be </a:t>
          </a:r>
          <a:r>
            <a:rPr lang="en-US" sz="1800" b="1" baseline="0">
              <a:gradFill flip="none" rotWithShape="1">
                <a:gsLst>
                  <a:gs pos="0">
                    <a:srgbClr val="A0FFCD">
                      <a:shade val="30000"/>
                      <a:satMod val="115000"/>
                    </a:srgbClr>
                  </a:gs>
                  <a:gs pos="50000">
                    <a:srgbClr val="A0FFCD">
                      <a:shade val="67500"/>
                      <a:satMod val="115000"/>
                    </a:srgbClr>
                  </a:gs>
                  <a:gs pos="100000">
                    <a:srgbClr val="A0FFCD">
                      <a:shade val="100000"/>
                      <a:satMod val="115000"/>
                    </a:srgbClr>
                  </a:gs>
                </a:gsLst>
                <a:lin ang="16200000" scaled="1"/>
                <a:tileRect/>
              </a:gra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remarkable</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by </a:t>
          </a:r>
          <a:r>
            <a:rPr lang="en-US" sz="1800" b="1" i="1" baseline="0">
              <a:solidFill>
                <a:srgbClr val="A0FFCD"/>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you</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moving  first. Offer what </a:t>
          </a:r>
          <a:r>
            <a:rPr lang="en-US" sz="1800" b="1" i="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you</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can to those who politically oppose you. We dare you to be great!</a:t>
          </a:r>
          <a:endParaRPr lang="en-US" sz="18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167640</xdr:colOff>
      <xdr:row>901</xdr:row>
      <xdr:rowOff>45720</xdr:rowOff>
    </xdr:from>
    <xdr:to>
      <xdr:col>12</xdr:col>
      <xdr:colOff>388620</xdr:colOff>
      <xdr:row>917</xdr:row>
      <xdr:rowOff>76200</xdr:rowOff>
    </xdr:to>
    <xdr:grpSp>
      <xdr:nvGrpSpPr>
        <xdr:cNvPr id="1092" name="Group 1091">
          <a:extLst>
            <a:ext uri="{FF2B5EF4-FFF2-40B4-BE49-F238E27FC236}">
              <a16:creationId xmlns:a16="http://schemas.microsoft.com/office/drawing/2014/main" id="{44FAD9C2-B4F6-4804-B3CD-8EC7EE06DB4F}"/>
            </a:ext>
          </a:extLst>
        </xdr:cNvPr>
        <xdr:cNvGrpSpPr/>
      </xdr:nvGrpSpPr>
      <xdr:grpSpPr>
        <a:xfrm>
          <a:off x="281940" y="171336970"/>
          <a:ext cx="5878830" cy="2672080"/>
          <a:chOff x="289560" y="174879000"/>
          <a:chExt cx="5669280" cy="2834640"/>
        </a:xfrm>
      </xdr:grpSpPr>
      <xdr:sp macro="" textlink="">
        <xdr:nvSpPr>
          <xdr:cNvPr id="1093" name="Rectangle: Rounded Corners 1092">
            <a:extLst>
              <a:ext uri="{FF2B5EF4-FFF2-40B4-BE49-F238E27FC236}">
                <a16:creationId xmlns:a16="http://schemas.microsoft.com/office/drawing/2014/main" id="{EFC08B68-1978-DA31-6468-61B642D4C175}"/>
              </a:ext>
            </a:extLst>
          </xdr:cNvPr>
          <xdr:cNvSpPr/>
        </xdr:nvSpPr>
        <xdr:spPr>
          <a:xfrm>
            <a:off x="289560" y="174879000"/>
            <a:ext cx="5669280" cy="2834640"/>
          </a:xfrm>
          <a:prstGeom prst="round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baseline="0">
                <a:solidFill>
                  <a:srgbClr val="F5D2FF"/>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Wellness is psychosocial</a:t>
            </a:r>
            <a:r>
              <a:rPr lang="en-US" sz="1200" b="1" baseline="0">
                <a:solidFill>
                  <a:srgbClr val="E178FF"/>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grpSp>
        <xdr:nvGrpSpPr>
          <xdr:cNvPr id="1094" name="Group 1093">
            <a:extLst>
              <a:ext uri="{FF2B5EF4-FFF2-40B4-BE49-F238E27FC236}">
                <a16:creationId xmlns:a16="http://schemas.microsoft.com/office/drawing/2014/main" id="{ACB18926-7A81-9FD4-2534-835557A96837}"/>
              </a:ext>
            </a:extLst>
          </xdr:cNvPr>
          <xdr:cNvGrpSpPr/>
        </xdr:nvGrpSpPr>
        <xdr:grpSpPr>
          <a:xfrm>
            <a:off x="326877" y="175104908"/>
            <a:ext cx="5577759" cy="1976569"/>
            <a:chOff x="6598137" y="128211428"/>
            <a:chExt cx="5577759" cy="1976569"/>
          </a:xfrm>
        </xdr:grpSpPr>
        <xdr:grpSp>
          <xdr:nvGrpSpPr>
            <xdr:cNvPr id="1095" name="Group 1094">
              <a:extLst>
                <a:ext uri="{FF2B5EF4-FFF2-40B4-BE49-F238E27FC236}">
                  <a16:creationId xmlns:a16="http://schemas.microsoft.com/office/drawing/2014/main" id="{BF9E08A6-CF7F-9732-20D2-F6C65821C22B}"/>
                </a:ext>
              </a:extLst>
            </xdr:cNvPr>
            <xdr:cNvGrpSpPr/>
          </xdr:nvGrpSpPr>
          <xdr:grpSpPr>
            <a:xfrm>
              <a:off x="6643082" y="129775408"/>
              <a:ext cx="5480282" cy="412589"/>
              <a:chOff x="6403140" y="11490406"/>
              <a:chExt cx="2765483" cy="386211"/>
            </a:xfrm>
            <a:effectLst>
              <a:outerShdw blurRad="63500" sx="102000" sy="102000" algn="ctr" rotWithShape="0">
                <a:prstClr val="black">
                  <a:alpha val="40000"/>
                </a:prstClr>
              </a:outerShdw>
            </a:effectLst>
          </xdr:grpSpPr>
          <xdr:sp macro="" textlink="">
            <xdr:nvSpPr>
              <xdr:cNvPr id="1099" name="Right Brace 1098">
                <a:extLst>
                  <a:ext uri="{FF2B5EF4-FFF2-40B4-BE49-F238E27FC236}">
                    <a16:creationId xmlns:a16="http://schemas.microsoft.com/office/drawing/2014/main" id="{42633A0D-04F7-B2EC-F9A3-321392AFAE03}"/>
                  </a:ext>
                </a:extLst>
              </xdr:cNvPr>
              <xdr:cNvSpPr/>
            </xdr:nvSpPr>
            <xdr:spPr>
              <a:xfrm rot="5400000">
                <a:off x="7693286" y="10870572"/>
                <a:ext cx="182880" cy="1614995"/>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00" name="Right Bracket 1099">
                <a:extLst>
                  <a:ext uri="{FF2B5EF4-FFF2-40B4-BE49-F238E27FC236}">
                    <a16:creationId xmlns:a16="http://schemas.microsoft.com/office/drawing/2014/main" id="{352EB7D0-89EF-32D6-627D-8CD6C22F2B9C}"/>
                  </a:ext>
                </a:extLst>
              </xdr:cNvPr>
              <xdr:cNvSpPr/>
            </xdr:nvSpPr>
            <xdr:spPr>
              <a:xfrm rot="5400000">
                <a:off x="6938861" y="10957479"/>
                <a:ext cx="82127" cy="115357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01" name="Right Bracket 1100">
                <a:extLst>
                  <a:ext uri="{FF2B5EF4-FFF2-40B4-BE49-F238E27FC236}">
                    <a16:creationId xmlns:a16="http://schemas.microsoft.com/office/drawing/2014/main" id="{9AB9846E-C1C4-140C-D803-1E5D9FA267E2}"/>
                  </a:ext>
                </a:extLst>
              </xdr:cNvPr>
              <xdr:cNvSpPr/>
            </xdr:nvSpPr>
            <xdr:spPr>
              <a:xfrm rot="5400000">
                <a:off x="8550773" y="10954684"/>
                <a:ext cx="82127" cy="1153572"/>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02" name="Flowchart: Delay 1101">
                <a:extLst>
                  <a:ext uri="{FF2B5EF4-FFF2-40B4-BE49-F238E27FC236}">
                    <a16:creationId xmlns:a16="http://schemas.microsoft.com/office/drawing/2014/main" id="{0BAB33E4-0E66-EF62-9076-22DCF30588D3}"/>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1096" name="Group 1095">
              <a:extLst>
                <a:ext uri="{FF2B5EF4-FFF2-40B4-BE49-F238E27FC236}">
                  <a16:creationId xmlns:a16="http://schemas.microsoft.com/office/drawing/2014/main" id="{488B8745-6305-6373-83DE-75CDF51E842D}"/>
                </a:ext>
              </a:extLst>
            </xdr:cNvPr>
            <xdr:cNvGrpSpPr/>
          </xdr:nvGrpSpPr>
          <xdr:grpSpPr>
            <a:xfrm>
              <a:off x="6598137" y="128211428"/>
              <a:ext cx="5577759" cy="1659837"/>
              <a:chOff x="5173197" y="1094588"/>
              <a:chExt cx="5577759" cy="1659837"/>
            </a:xfrm>
            <a:noFill/>
          </xdr:grpSpPr>
          <xdr:sp macro="" textlink="">
            <xdr:nvSpPr>
              <xdr:cNvPr id="1097" name="TextBox 1096">
                <a:extLst>
                  <a:ext uri="{FF2B5EF4-FFF2-40B4-BE49-F238E27FC236}">
                    <a16:creationId xmlns:a16="http://schemas.microsoft.com/office/drawing/2014/main" id="{ED587425-BB2B-47E3-2256-3C1D5180485E}"/>
                  </a:ext>
                </a:extLst>
              </xdr:cNvPr>
              <xdr:cNvSpPr txBox="1"/>
            </xdr:nvSpPr>
            <xdr:spPr>
              <a:xfrm rot="21300000">
                <a:off x="5173197" y="1094588"/>
                <a:ext cx="2514600" cy="1645920"/>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C3F5"/>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Your</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to </a:t>
                </a: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me</a:t>
                </a:r>
              </a:p>
              <a:p>
                <a:pPr algn="ctr">
                  <a:spcBef>
                    <a:spcPts val="600"/>
                  </a:spcBef>
                </a:pPr>
                <a:r>
                  <a:rPr lang="en-US" sz="12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can only be </a:t>
                </a:r>
              </a:p>
              <a:p>
                <a:pPr algn="ctr">
                  <a:spcBef>
                    <a:spcPts val="0"/>
                  </a:spcBef>
                </a:pPr>
                <a:r>
                  <a:rPr lang="en-US" sz="12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as good as</a:t>
                </a:r>
              </a:p>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my</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a:t>
                </a:r>
                <a:b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b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to </a:t>
                </a:r>
                <a:r>
                  <a:rPr lang="en-US" sz="1600" b="1" baseline="0">
                    <a:solidFill>
                      <a:srgbClr val="FFC3F5"/>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098" name="TextBox 1097">
                <a:extLst>
                  <a:ext uri="{FF2B5EF4-FFF2-40B4-BE49-F238E27FC236}">
                    <a16:creationId xmlns:a16="http://schemas.microsoft.com/office/drawing/2014/main" id="{F81A1A79-CD52-AFD2-E422-5C1CD9C2B46E}"/>
                  </a:ext>
                </a:extLst>
              </xdr:cNvPr>
              <xdr:cNvSpPr txBox="1"/>
            </xdr:nvSpPr>
            <xdr:spPr>
              <a:xfrm rot="315309">
                <a:off x="8236356" y="1108505"/>
                <a:ext cx="2514600" cy="1645920"/>
              </a:xfrm>
              <a:prstGeom prst="rect">
                <a:avLst/>
              </a:prstGeom>
              <a:solidFill>
                <a:srgbClr val="FF99FF">
                  <a:alpha val="20000"/>
                </a:srgbClr>
              </a:solidFill>
              <a:ln w="9525" cmpd="sng">
                <a:solidFill>
                  <a:srgbClr val="7030A0"/>
                </a:solidFill>
                <a:prstDash val="sysDo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My</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a:t>
                </a:r>
                <a:b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b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to </a:t>
                </a:r>
                <a:r>
                  <a:rPr lang="en-US" sz="1600" b="1" baseline="0">
                    <a:solidFill>
                      <a:srgbClr val="FFC3F5"/>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p>
              <a:p>
                <a:pPr algn="ctr">
                  <a:spcBef>
                    <a:spcPts val="600"/>
                  </a:spcBef>
                </a:pPr>
                <a:r>
                  <a:rPr lang="en-US" sz="12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can only be </a:t>
                </a:r>
              </a:p>
              <a:p>
                <a:pPr algn="ctr">
                  <a:spcBef>
                    <a:spcPts val="0"/>
                  </a:spcBef>
                </a:pPr>
                <a:r>
                  <a:rPr lang="en-US" sz="12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as good as</a:t>
                </a:r>
              </a:p>
              <a:p>
                <a:pPr algn="ctr">
                  <a:spcBef>
                    <a:spcPts val="600"/>
                  </a:spcBef>
                </a:pPr>
                <a:r>
                  <a:rPr lang="en-US" sz="1600" b="1" baseline="0">
                    <a:solidFill>
                      <a:srgbClr val="FFC3F5"/>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your</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to </a:t>
                </a:r>
                <a:r>
                  <a:rPr lang="en-US" sz="1600" b="1" baseline="0">
                    <a:solidFill>
                      <a:srgbClr val="A0FFCD"/>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me</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grpSp>
      </xdr:grpSp>
    </xdr:grpSp>
    <xdr:clientData/>
  </xdr:twoCellAnchor>
  <xdr:twoCellAnchor>
    <xdr:from>
      <xdr:col>5</xdr:col>
      <xdr:colOff>457558</xdr:colOff>
      <xdr:row>607</xdr:row>
      <xdr:rowOff>151851</xdr:rowOff>
    </xdr:from>
    <xdr:to>
      <xdr:col>6</xdr:col>
      <xdr:colOff>189515</xdr:colOff>
      <xdr:row>609</xdr:row>
      <xdr:rowOff>54693</xdr:rowOff>
    </xdr:to>
    <xdr:sp macro="" textlink="">
      <xdr:nvSpPr>
        <xdr:cNvPr id="1103" name="Freeform: Shape 1102">
          <a:extLst>
            <a:ext uri="{FF2B5EF4-FFF2-40B4-BE49-F238E27FC236}">
              <a16:creationId xmlns:a16="http://schemas.microsoft.com/office/drawing/2014/main" id="{B21DD735-3DE4-4BCE-8D79-45A80A9E021D}"/>
            </a:ext>
          </a:extLst>
        </xdr:cNvPr>
        <xdr:cNvSpPr/>
      </xdr:nvSpPr>
      <xdr:spPr>
        <a:xfrm>
          <a:off x="2629258" y="117360151"/>
          <a:ext cx="246307" cy="2330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3C1E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607</xdr:row>
      <xdr:rowOff>151851</xdr:rowOff>
    </xdr:from>
    <xdr:to>
      <xdr:col>8</xdr:col>
      <xdr:colOff>27809</xdr:colOff>
      <xdr:row>609</xdr:row>
      <xdr:rowOff>54693</xdr:rowOff>
    </xdr:to>
    <xdr:sp macro="" textlink="">
      <xdr:nvSpPr>
        <xdr:cNvPr id="1104" name="Freeform: Shape 1103">
          <a:extLst>
            <a:ext uri="{FF2B5EF4-FFF2-40B4-BE49-F238E27FC236}">
              <a16:creationId xmlns:a16="http://schemas.microsoft.com/office/drawing/2014/main" id="{DB3E3278-22EA-4CC4-A7D2-0CE65AC05857}"/>
            </a:ext>
          </a:extLst>
        </xdr:cNvPr>
        <xdr:cNvSpPr/>
      </xdr:nvSpPr>
      <xdr:spPr>
        <a:xfrm flipH="1">
          <a:off x="3496252" y="117360151"/>
          <a:ext cx="246307" cy="2330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104140</xdr:colOff>
      <xdr:row>603</xdr:row>
      <xdr:rowOff>144595</xdr:rowOff>
    </xdr:from>
    <xdr:to>
      <xdr:col>13</xdr:col>
      <xdr:colOff>16764</xdr:colOff>
      <xdr:row>610</xdr:row>
      <xdr:rowOff>82279</xdr:rowOff>
    </xdr:to>
    <xdr:grpSp>
      <xdr:nvGrpSpPr>
        <xdr:cNvPr id="1105" name="Group 1104">
          <a:extLst>
            <a:ext uri="{FF2B5EF4-FFF2-40B4-BE49-F238E27FC236}">
              <a16:creationId xmlns:a16="http://schemas.microsoft.com/office/drawing/2014/main" id="{49FFB153-0027-44C0-BCA0-271994B10728}"/>
            </a:ext>
          </a:extLst>
        </xdr:cNvPr>
        <xdr:cNvGrpSpPr/>
      </xdr:nvGrpSpPr>
      <xdr:grpSpPr>
        <a:xfrm>
          <a:off x="104140" y="117073495"/>
          <a:ext cx="6199124" cy="1156884"/>
          <a:chOff x="104140" y="2900155"/>
          <a:chExt cx="5978144" cy="1134024"/>
        </a:xfrm>
      </xdr:grpSpPr>
      <xdr:sp macro="" textlink="">
        <xdr:nvSpPr>
          <xdr:cNvPr id="1106" name="Rectangle 1105">
            <a:extLst>
              <a:ext uri="{FF2B5EF4-FFF2-40B4-BE49-F238E27FC236}">
                <a16:creationId xmlns:a16="http://schemas.microsoft.com/office/drawing/2014/main" id="{E67DB3C8-945E-226C-CE7A-881C29007346}"/>
              </a:ext>
            </a:extLst>
          </xdr:cNvPr>
          <xdr:cNvSpPr/>
        </xdr:nvSpPr>
        <xdr:spPr>
          <a:xfrm>
            <a:off x="2655558" y="2900155"/>
            <a:ext cx="931916" cy="1134024"/>
          </a:xfrm>
          <a:prstGeom prst="rect">
            <a:avLst/>
          </a:prstGeom>
          <a:noFill/>
        </xdr:spPr>
        <xdr:txBody>
          <a:bodyPr wrap="none" lIns="91440" tIns="45720" rIns="91440" bIns="45720">
            <a:noAutofit/>
          </a:bodyPr>
          <a:lstStyle/>
          <a:p>
            <a:pPr algn="ctr">
              <a:lnSpc>
                <a:spcPts val="9600"/>
              </a:lnSpc>
            </a:pPr>
            <a:r>
              <a:rPr lang="en-US" sz="9600" b="1" cap="none" spc="0">
                <a:ln w="38100">
                  <a:solidFill>
                    <a:srgbClr val="CC00CC"/>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1107" name="Speech Bubble: Rectangle with Corners Rounded 1106">
            <a:extLst>
              <a:ext uri="{FF2B5EF4-FFF2-40B4-BE49-F238E27FC236}">
                <a16:creationId xmlns:a16="http://schemas.microsoft.com/office/drawing/2014/main" id="{823D9C92-9335-3912-B1E4-6B92F243918E}"/>
              </a:ext>
            </a:extLst>
          </xdr:cNvPr>
          <xdr:cNvSpPr/>
        </xdr:nvSpPr>
        <xdr:spPr>
          <a:xfrm flipH="1">
            <a:off x="3556180" y="3106362"/>
            <a:ext cx="2526104" cy="868102"/>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8" name="Speech Bubble: Rectangle with Corners Rounded 1107">
            <a:extLst>
              <a:ext uri="{FF2B5EF4-FFF2-40B4-BE49-F238E27FC236}">
                <a16:creationId xmlns:a16="http://schemas.microsoft.com/office/drawing/2014/main" id="{E5DEEC3F-7739-68E4-7864-1670F1C31CF5}"/>
              </a:ext>
            </a:extLst>
          </xdr:cNvPr>
          <xdr:cNvSpPr/>
        </xdr:nvSpPr>
        <xdr:spPr>
          <a:xfrm>
            <a:off x="104140" y="3106362"/>
            <a:ext cx="2522061" cy="868102"/>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6</xdr:col>
      <xdr:colOff>0</xdr:colOff>
      <xdr:row>629</xdr:row>
      <xdr:rowOff>83820</xdr:rowOff>
    </xdr:from>
    <xdr:to>
      <xdr:col>8</xdr:col>
      <xdr:colOff>60960</xdr:colOff>
      <xdr:row>639</xdr:row>
      <xdr:rowOff>68580</xdr:rowOff>
    </xdr:to>
    <xdr:sp macro="" textlink="">
      <xdr:nvSpPr>
        <xdr:cNvPr id="1109" name="TextBox 1108">
          <a:extLst>
            <a:ext uri="{FF2B5EF4-FFF2-40B4-BE49-F238E27FC236}">
              <a16:creationId xmlns:a16="http://schemas.microsoft.com/office/drawing/2014/main" id="{2FF90704-4D9A-44BD-B3B3-D6F46B86305A}"/>
            </a:ext>
          </a:extLst>
        </xdr:cNvPr>
        <xdr:cNvSpPr txBox="1"/>
      </xdr:nvSpPr>
      <xdr:spPr>
        <a:xfrm>
          <a:off x="2686050" y="121152920"/>
          <a:ext cx="1089660" cy="163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As long</a:t>
          </a:r>
          <a:r>
            <a:rPr lang="en-US" sz="1100" b="1" baseline="0">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as you remain stuck in </a:t>
          </a:r>
          <a:r>
            <a:rPr lang="en-US" sz="1100" b="1" i="1" spc="-30" baseline="0">
              <a:ln>
                <a:solidFill>
                  <a:srgbClr val="CC00CC"/>
                </a:solidFill>
              </a:ln>
              <a:solidFill>
                <a:srgbClr val="7030A0"/>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psychosocial</a:t>
          </a:r>
          <a:r>
            <a:rPr lang="en-US" sz="1100" b="1" i="1" baseline="0">
              <a:ln>
                <a:solidFill>
                  <a:srgbClr val="CC00CC"/>
                </a:solidFill>
              </a:ln>
              <a:solidFill>
                <a:srgbClr val="7030A0"/>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imbalance</a:t>
          </a:r>
          <a:r>
            <a:rPr lang="en-US" sz="1100" b="1" baseline="0">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you will be in constant</a:t>
          </a:r>
          <a:r>
            <a:rPr lang="en-US" sz="1100" b="1" baseline="0">
              <a:ln>
                <a:solidFill>
                  <a:srgbClr val="CC00CC"/>
                </a:solidFill>
              </a:ln>
              <a:solidFill>
                <a:srgbClr val="FF99FF"/>
              </a:solidFill>
              <a:latin typeface="Tahoma" panose="020B0604030504040204" pitchFamily="34" charset="0"/>
              <a:ea typeface="Tahoma" panose="020B0604030504040204" pitchFamily="34" charset="0"/>
              <a:cs typeface="Tahoma" panose="020B0604030504040204" pitchFamily="34" charset="0"/>
            </a:rPr>
            <a:t> </a:t>
          </a:r>
          <a:r>
            <a:rPr lang="en-US" sz="2400" b="0" baseline="0">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100" baseline="0">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238794</xdr:colOff>
      <xdr:row>872</xdr:row>
      <xdr:rowOff>137160</xdr:rowOff>
    </xdr:from>
    <xdr:to>
      <xdr:col>12</xdr:col>
      <xdr:colOff>276894</xdr:colOff>
      <xdr:row>877</xdr:row>
      <xdr:rowOff>22860</xdr:rowOff>
    </xdr:to>
    <xdr:sp macro="" textlink="">
      <xdr:nvSpPr>
        <xdr:cNvPr id="1110" name="TextBox 1109">
          <a:extLst>
            <a:ext uri="{FF2B5EF4-FFF2-40B4-BE49-F238E27FC236}">
              <a16:creationId xmlns:a16="http://schemas.microsoft.com/office/drawing/2014/main" id="{3671104C-C7D3-403A-A6FE-66BD3AA50AA2}"/>
            </a:ext>
          </a:extLst>
        </xdr:cNvPr>
        <xdr:cNvSpPr txBox="1"/>
      </xdr:nvSpPr>
      <xdr:spPr>
        <a:xfrm>
          <a:off x="353094" y="165395910"/>
          <a:ext cx="5695950" cy="7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685800" rIns="685800" rtlCol="0" anchor="ctr"/>
        <a:lstStyle/>
        <a:p>
          <a:pPr algn="ctr"/>
          <a:r>
            <a:rPr lang="en-US" sz="2000" b="1">
              <a:solidFill>
                <a:srgbClr val="F5D2FF"/>
              </a:solidFill>
              <a:latin typeface="Tahoma" panose="020B0604030504040204" pitchFamily="34" charset="0"/>
              <a:ea typeface="Tahoma" panose="020B0604030504040204" pitchFamily="34" charset="0"/>
              <a:cs typeface="Tahoma" panose="020B0604030504040204" pitchFamily="34" charset="0"/>
            </a:rPr>
            <a:t>Let's understand others as</a:t>
          </a:r>
          <a:r>
            <a:rPr lang="en-US" sz="2000" b="1" baseline="0">
              <a:solidFill>
                <a:srgbClr val="F5D2FF"/>
              </a:solidFill>
              <a:latin typeface="Tahoma" panose="020B0604030504040204" pitchFamily="34" charset="0"/>
              <a:ea typeface="Tahoma" panose="020B0604030504040204" pitchFamily="34" charset="0"/>
              <a:cs typeface="Tahoma" panose="020B0604030504040204" pitchFamily="34" charset="0"/>
            </a:rPr>
            <a:t> we seek others to understand us</a:t>
          </a:r>
          <a:r>
            <a:rPr lang="en-US" sz="2000" b="1">
              <a:solidFill>
                <a:srgbClr val="F5D2FF"/>
              </a:solidFill>
              <a:latin typeface="Tahoma" panose="020B0604030504040204" pitchFamily="34" charset="0"/>
              <a:ea typeface="Tahoma" panose="020B0604030504040204" pitchFamily="34" charset="0"/>
              <a:cs typeface="Tahoma" panose="020B0604030504040204" pitchFamily="34" charset="0"/>
            </a:rPr>
            <a:t>. </a:t>
          </a:r>
          <a:endParaRPr lang="en-US" sz="1800" b="1" baseline="0">
            <a:solidFill>
              <a:srgbClr val="F5D2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22860</xdr:colOff>
      <xdr:row>647</xdr:row>
      <xdr:rowOff>158115</xdr:rowOff>
    </xdr:from>
    <xdr:to>
      <xdr:col>13</xdr:col>
      <xdr:colOff>68580</xdr:colOff>
      <xdr:row>653</xdr:row>
      <xdr:rowOff>125730</xdr:rowOff>
    </xdr:to>
    <xdr:sp macro="" textlink="">
      <xdr:nvSpPr>
        <xdr:cNvPr id="1111" name="TextBox 1110">
          <a:extLst>
            <a:ext uri="{FF2B5EF4-FFF2-40B4-BE49-F238E27FC236}">
              <a16:creationId xmlns:a16="http://schemas.microsoft.com/office/drawing/2014/main" id="{27EA71AD-3FC9-4E30-A802-0FE1FEDD9346}"/>
            </a:ext>
          </a:extLst>
        </xdr:cNvPr>
        <xdr:cNvSpPr txBox="1"/>
      </xdr:nvSpPr>
      <xdr:spPr>
        <a:xfrm>
          <a:off x="22860" y="124414915"/>
          <a:ext cx="6332220" cy="1009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spc="-20" baseline="0">
              <a:latin typeface="Tahoma" panose="020B0604030504040204" pitchFamily="34" charset="0"/>
              <a:ea typeface="Tahoma" panose="020B0604030504040204" pitchFamily="34" charset="0"/>
              <a:cs typeface="Tahoma" panose="020B0604030504040204" pitchFamily="34" charset="0"/>
            </a:rPr>
            <a:t>Anankelogy finds a continuum from those extremely to moderately </a:t>
          </a:r>
          <a:r>
            <a:rPr lang="en-US" sz="1400" spc="-2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wide-oriented</a:t>
          </a:r>
          <a:r>
            <a:rPr lang="en-US" sz="1400" spc="-20" baseline="0">
              <a:latin typeface="Tahoma" panose="020B0604030504040204" pitchFamily="34" charset="0"/>
              <a:ea typeface="Tahoma" panose="020B0604030504040204" pitchFamily="34" charset="0"/>
              <a:cs typeface="Tahoma" panose="020B0604030504040204" pitchFamily="34" charset="0"/>
            </a:rPr>
            <a:t> to those </a:t>
          </a:r>
          <a:r>
            <a:rPr lang="en-US" sz="1400" baseline="0">
              <a:latin typeface="Tahoma" panose="020B0604030504040204" pitchFamily="34" charset="0"/>
              <a:ea typeface="Tahoma" panose="020B0604030504040204" pitchFamily="34" charset="0"/>
              <a:cs typeface="Tahoma" panose="020B0604030504040204" pitchFamily="34" charset="0"/>
            </a:rPr>
            <a:t>who</a:t>
          </a:r>
          <a:r>
            <a:rPr lang="en-US" sz="1400" spc="20" baseline="0">
              <a:latin typeface="Tahoma" panose="020B0604030504040204" pitchFamily="34" charset="0"/>
              <a:ea typeface="Tahoma" panose="020B0604030504040204" pitchFamily="34" charset="0"/>
              <a:cs typeface="Tahoma" panose="020B0604030504040204" pitchFamily="34" charset="0"/>
            </a:rPr>
            <a:t> are moderately to extremely </a:t>
          </a:r>
          <a:r>
            <a:rPr lang="en-US" sz="1400" spc="2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rPr>
            <a:t>deep-oriented</a:t>
          </a:r>
          <a:r>
            <a:rPr lang="en-US" sz="1400" spc="20" baseline="0">
              <a:latin typeface="Tahoma" panose="020B0604030504040204" pitchFamily="34" charset="0"/>
              <a:ea typeface="Tahoma" panose="020B0604030504040204" pitchFamily="34" charset="0"/>
              <a:cs typeface="Tahoma" panose="020B0604030504040204" pitchFamily="34" charset="0"/>
            </a:rPr>
            <a:t>. This range of specific </a:t>
          </a:r>
          <a:r>
            <a:rPr lang="en-US" sz="1400" i="1" spc="20" baseline="0">
              <a:latin typeface="Tahoma" panose="020B0604030504040204" pitchFamily="34" charset="0"/>
              <a:ea typeface="Tahoma" panose="020B0604030504040204" pitchFamily="34" charset="0"/>
              <a:cs typeface="Tahoma" panose="020B0604030504040204" pitchFamily="34" charset="0"/>
            </a:rPr>
            <a:t>psychosocial </a:t>
          </a:r>
          <a:r>
            <a:rPr lang="en-US" sz="1400" i="1" baseline="0">
              <a:latin typeface="Tahoma" panose="020B0604030504040204" pitchFamily="34" charset="0"/>
              <a:ea typeface="Tahoma" panose="020B0604030504040204" pitchFamily="34" charset="0"/>
              <a:cs typeface="Tahoma" panose="020B0604030504040204" pitchFamily="34" charset="0"/>
            </a:rPr>
            <a:t>orientations </a:t>
          </a:r>
          <a:r>
            <a:rPr lang="en-US" sz="1400" baseline="0">
              <a:latin typeface="Tahoma" panose="020B0604030504040204" pitchFamily="34" charset="0"/>
              <a:ea typeface="Tahoma" panose="020B0604030504040204" pitchFamily="34" charset="0"/>
              <a:cs typeface="Tahoma" panose="020B0604030504040204" pitchFamily="34" charset="0"/>
            </a:rPr>
            <a:t>form the basis for much of our spectrum of political diversity. </a:t>
          </a:r>
        </a:p>
      </xdr:txBody>
    </xdr:sp>
    <xdr:clientData/>
  </xdr:twoCellAnchor>
  <xdr:twoCellAnchor>
    <xdr:from>
      <xdr:col>0</xdr:col>
      <xdr:colOff>106680</xdr:colOff>
      <xdr:row>793</xdr:row>
      <xdr:rowOff>106680</xdr:rowOff>
    </xdr:from>
    <xdr:to>
      <xdr:col>12</xdr:col>
      <xdr:colOff>480060</xdr:colOff>
      <xdr:row>808</xdr:row>
      <xdr:rowOff>144780</xdr:rowOff>
    </xdr:to>
    <xdr:sp macro="" textlink="">
      <xdr:nvSpPr>
        <xdr:cNvPr id="1112" name="psychosocial reduction">
          <a:extLst>
            <a:ext uri="{FF2B5EF4-FFF2-40B4-BE49-F238E27FC236}">
              <a16:creationId xmlns:a16="http://schemas.microsoft.com/office/drawing/2014/main" id="{D57CE260-BF3A-407C-B49C-79F5446ED0E7}"/>
            </a:ext>
          </a:extLst>
        </xdr:cNvPr>
        <xdr:cNvSpPr txBox="1"/>
      </xdr:nvSpPr>
      <xdr:spPr>
        <a:xfrm>
          <a:off x="106680" y="151814530"/>
          <a:ext cx="6145530" cy="251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500"/>
            </a:lnSpc>
          </a:pP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We cannot function fully while suffering </a:t>
          </a:r>
          <a:r>
            <a:rPr lang="en-US" sz="1400"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psychosocial imbalance</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when our </a:t>
          </a:r>
          <a:r>
            <a:rPr lang="en-US" sz="1400" baseline="0">
              <a:ln>
                <a:solidFill>
                  <a:srgbClr val="1E5A28"/>
                </a:solidFill>
              </a:ln>
              <a:solidFill>
                <a:srgbClr val="1E5A28"/>
              </a:solidFill>
              <a:effectLst/>
              <a:latin typeface="Tahoma" panose="020B0604030504040204" pitchFamily="34" charset="0"/>
              <a:ea typeface="Tahoma" panose="020B0604030504040204" pitchFamily="34" charset="0"/>
              <a:cs typeface="Tahoma" panose="020B0604030504040204" pitchFamily="34" charset="0"/>
            </a:rPr>
            <a:t>self-needs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effectLst/>
              <a:latin typeface="Tahoma" panose="020B0604030504040204" pitchFamily="34" charset="0"/>
              <a:ea typeface="Tahoma" panose="020B0604030504040204" pitchFamily="34" charset="0"/>
              <a:cs typeface="Tahoma" panose="020B0604030504040204" pitchFamily="34" charset="0"/>
            </a:rPr>
            <a:t>social-needs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remain in painful tension with each other.</a:t>
          </a:r>
        </a:p>
        <a:p>
          <a:endPar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lvl="1">
            <a:lnSpc>
              <a:spcPts val="1400"/>
            </a:lnSpc>
          </a:pP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The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less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your </a:t>
          </a:r>
          <a:r>
            <a:rPr lang="en-US" sz="1400" baseline="0">
              <a:ln>
                <a:solidFill>
                  <a:srgbClr val="1E5A28"/>
                </a:solidFill>
              </a:ln>
              <a:solidFill>
                <a:srgbClr val="1E5A28"/>
              </a:solidFill>
              <a:effectLst/>
              <a:latin typeface="Tahoma" panose="020B0604030504040204" pitchFamily="34" charset="0"/>
              <a:ea typeface="Tahoma" panose="020B0604030504040204" pitchFamily="34" charset="0"/>
              <a:cs typeface="Tahoma" panose="020B0604030504040204" pitchFamily="34" charset="0"/>
            </a:rPr>
            <a:t>self-needs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effectLst/>
              <a:latin typeface="Tahoma" panose="020B0604030504040204" pitchFamily="34" charset="0"/>
              <a:ea typeface="Tahoma" panose="020B0604030504040204" pitchFamily="34" charset="0"/>
              <a:cs typeface="Tahoma" panose="020B0604030504040204" pitchFamily="34" charset="0"/>
            </a:rPr>
            <a:t>social-needs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resolve on par with each other, the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more</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you struggle in pain. Your other needs cannot fully resolve, leaving you with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less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energy to live your life. </a:t>
          </a:r>
        </a:p>
        <a:p>
          <a:endParaRPr lang="en-US" sz="1400" baseline="0">
            <a:latin typeface="Tahoma" panose="020B0604030504040204" pitchFamily="34" charset="0"/>
            <a:ea typeface="Tahoma" panose="020B0604030504040204" pitchFamily="34" charset="0"/>
            <a:cs typeface="Tahoma" panose="020B0604030504040204" pitchFamily="34" charset="0"/>
          </a:endParaRPr>
        </a:p>
        <a:p>
          <a:pPr>
            <a:lnSpc>
              <a:spcPts val="1500"/>
            </a:lnSpc>
          </a:pPr>
          <a:r>
            <a:rPr lang="en-US" sz="1400" spc="-10" baseline="0">
              <a:latin typeface="Tahoma" panose="020B0604030504040204" pitchFamily="34" charset="0"/>
              <a:ea typeface="Tahoma" panose="020B0604030504040204" pitchFamily="34" charset="0"/>
              <a:cs typeface="Tahoma" panose="020B0604030504040204" pitchFamily="34" charset="0"/>
            </a:rPr>
            <a:t>We can only function fully from a position of </a:t>
          </a:r>
          <a:r>
            <a:rPr lang="en-US" sz="1400" i="1" spc="-10" baseline="0">
              <a:latin typeface="Tahoma" panose="020B0604030504040204" pitchFamily="34" charset="0"/>
              <a:ea typeface="Tahoma" panose="020B0604030504040204" pitchFamily="34" charset="0"/>
              <a:cs typeface="Tahoma" panose="020B0604030504040204" pitchFamily="34" charset="0"/>
            </a:rPr>
            <a:t>psychosocial equilibrium</a:t>
          </a:r>
          <a:r>
            <a:rPr lang="en-US" sz="1400" spc="-10" baseline="0">
              <a:latin typeface="Tahoma" panose="020B0604030504040204" pitchFamily="34" charset="0"/>
              <a:ea typeface="Tahoma" panose="020B0604030504040204" pitchFamily="34" charset="0"/>
              <a:cs typeface="Tahoma" panose="020B0604030504040204" pitchFamily="34" charset="0"/>
            </a:rPr>
            <a:t>, when </a:t>
          </a:r>
          <a:r>
            <a:rPr lang="en-US" sz="1400" baseline="0">
              <a:latin typeface="Tahoma" panose="020B0604030504040204" pitchFamily="34" charset="0"/>
              <a:ea typeface="Tahoma" panose="020B0604030504040204" pitchFamily="34" charset="0"/>
              <a:cs typeface="Tahoma" panose="020B0604030504040204" pitchFamily="34" charset="0"/>
            </a:rPr>
            <a:t>our internal </a:t>
          </a:r>
          <a:r>
            <a:rPr lang="en-US" sz="1400" baseline="0">
              <a:ln>
                <a:solidFill>
                  <a:srgbClr val="1E5A28"/>
                </a:solidFill>
              </a:ln>
              <a:solidFill>
                <a:srgbClr val="1E5A28"/>
              </a:solidFill>
              <a:latin typeface="Tahoma" panose="020B0604030504040204" pitchFamily="34" charset="0"/>
              <a:ea typeface="Tahoma" panose="020B0604030504040204" pitchFamily="34" charset="0"/>
              <a:cs typeface="Tahoma" panose="020B0604030504040204" pitchFamily="34" charset="0"/>
            </a:rPr>
            <a:t>self-needs</a:t>
          </a:r>
          <a:r>
            <a:rPr lang="en-US" sz="1400" baseline="0">
              <a:latin typeface="Tahoma" panose="020B0604030504040204" pitchFamily="34" charset="0"/>
              <a:ea typeface="Tahoma" panose="020B0604030504040204" pitchFamily="34" charset="0"/>
              <a:cs typeface="Tahoma" panose="020B0604030504040204" pitchFamily="34" charset="0"/>
            </a:rPr>
            <a:t> remain in relative balance with our external </a:t>
          </a:r>
          <a:r>
            <a:rPr lang="en-US" sz="1400" baseline="0">
              <a:ln>
                <a:solidFill>
                  <a:srgbClr val="411E5A"/>
                </a:solidFill>
              </a:ln>
              <a:solidFill>
                <a:srgbClr val="411E5A"/>
              </a:solidFill>
              <a:latin typeface="Tahoma" panose="020B0604030504040204" pitchFamily="34" charset="0"/>
              <a:ea typeface="Tahoma" panose="020B0604030504040204" pitchFamily="34" charset="0"/>
              <a:cs typeface="Tahoma" panose="020B0604030504040204" pitchFamily="34" charset="0"/>
            </a:rPr>
            <a:t>social-needs</a:t>
          </a:r>
          <a:r>
            <a:rPr lang="en-US" sz="1400" baseline="0">
              <a:latin typeface="Tahoma" panose="020B0604030504040204" pitchFamily="34" charset="0"/>
              <a:ea typeface="Tahoma" panose="020B0604030504040204" pitchFamily="34" charset="0"/>
              <a:cs typeface="Tahoma" panose="020B0604030504040204" pitchFamily="34" charset="0"/>
            </a:rPr>
            <a:t>. </a:t>
          </a:r>
        </a:p>
        <a:p>
          <a:endParaRPr lang="en-US" sz="1400" baseline="0">
            <a:latin typeface="Tahoma" panose="020B0604030504040204" pitchFamily="34" charset="0"/>
            <a:ea typeface="Tahoma" panose="020B0604030504040204" pitchFamily="34" charset="0"/>
            <a:cs typeface="Tahoma" panose="020B0604030504040204" pitchFamily="34" charset="0"/>
          </a:endParaRPr>
        </a:p>
        <a:p>
          <a:pPr lvl="1">
            <a:lnSpc>
              <a:spcPts val="1400"/>
            </a:lnSpc>
          </a:pPr>
          <a:r>
            <a:rPr lang="en-US" sz="1400" baseline="0">
              <a:latin typeface="Tahoma" panose="020B0604030504040204" pitchFamily="34" charset="0"/>
              <a:ea typeface="Tahoma" panose="020B0604030504040204" pitchFamily="34" charset="0"/>
              <a:cs typeface="Tahoma" panose="020B0604030504040204" pitchFamily="34" charset="0"/>
            </a:rPr>
            <a:t>The </a:t>
          </a:r>
          <a:r>
            <a:rPr lang="en-US" sz="1400" b="1" i="1" baseline="0">
              <a:latin typeface="Tahoma" panose="020B0604030504040204" pitchFamily="34" charset="0"/>
              <a:ea typeface="Tahoma" panose="020B0604030504040204" pitchFamily="34" charset="0"/>
              <a:cs typeface="Tahoma" panose="020B0604030504040204" pitchFamily="34" charset="0"/>
            </a:rPr>
            <a:t>more</a:t>
          </a:r>
          <a:r>
            <a:rPr lang="en-US" sz="1400" baseline="0">
              <a:latin typeface="Tahoma" panose="020B0604030504040204" pitchFamily="34" charset="0"/>
              <a:ea typeface="Tahoma" panose="020B0604030504040204" pitchFamily="34" charset="0"/>
              <a:cs typeface="Tahoma" panose="020B0604030504040204" pitchFamily="34" charset="0"/>
            </a:rPr>
            <a:t> your </a:t>
          </a:r>
          <a:r>
            <a:rPr lang="en-US" sz="1400" baseline="0">
              <a:ln>
                <a:solidFill>
                  <a:srgbClr val="1E5A28"/>
                </a:solidFill>
              </a:ln>
              <a:solidFill>
                <a:srgbClr val="1E5A28"/>
              </a:solidFill>
              <a:latin typeface="Tahoma" panose="020B0604030504040204" pitchFamily="34" charset="0"/>
              <a:ea typeface="Tahoma" panose="020B0604030504040204" pitchFamily="34" charset="0"/>
              <a:cs typeface="Tahoma" panose="020B0604030504040204" pitchFamily="34" charset="0"/>
            </a:rPr>
            <a:t>self-needs</a:t>
          </a:r>
          <a:r>
            <a:rPr lang="en-US" sz="1400" baseline="0">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latin typeface="Tahoma" panose="020B0604030504040204" pitchFamily="34" charset="0"/>
              <a:ea typeface="Tahoma" panose="020B0604030504040204" pitchFamily="34" charset="0"/>
              <a:cs typeface="Tahoma" panose="020B0604030504040204" pitchFamily="34" charset="0"/>
            </a:rPr>
            <a:t>social-needs</a:t>
          </a:r>
          <a:r>
            <a:rPr lang="en-US" sz="1400" baseline="0">
              <a:latin typeface="Tahoma" panose="020B0604030504040204" pitchFamily="34" charset="0"/>
              <a:ea typeface="Tahoma" panose="020B0604030504040204" pitchFamily="34" charset="0"/>
              <a:cs typeface="Tahoma" panose="020B0604030504040204" pitchFamily="34" charset="0"/>
            </a:rPr>
            <a:t> resolve on par with each other, the </a:t>
          </a:r>
          <a:r>
            <a:rPr lang="en-US" sz="1400" b="1" i="1" baseline="0">
              <a:latin typeface="Tahoma" panose="020B0604030504040204" pitchFamily="34" charset="0"/>
              <a:ea typeface="Tahoma" panose="020B0604030504040204" pitchFamily="34" charset="0"/>
              <a:cs typeface="Tahoma" panose="020B0604030504040204" pitchFamily="34" charset="0"/>
            </a:rPr>
            <a:t>less</a:t>
          </a:r>
          <a:r>
            <a:rPr lang="en-US" sz="1400" baseline="0">
              <a:latin typeface="Tahoma" panose="020B0604030504040204" pitchFamily="34" charset="0"/>
              <a:ea typeface="Tahoma" panose="020B0604030504040204" pitchFamily="34" charset="0"/>
              <a:cs typeface="Tahoma" panose="020B0604030504040204" pitchFamily="34" charset="0"/>
            </a:rPr>
            <a:t> you struggle in pain. Your other needs can then more fully resolve, giving you </a:t>
          </a:r>
          <a:r>
            <a:rPr lang="en-US" sz="1400" b="1" i="1" baseline="0">
              <a:latin typeface="Tahoma" panose="020B0604030504040204" pitchFamily="34" charset="0"/>
              <a:ea typeface="Tahoma" panose="020B0604030504040204" pitchFamily="34" charset="0"/>
              <a:cs typeface="Tahoma" panose="020B0604030504040204" pitchFamily="34" charset="0"/>
            </a:rPr>
            <a:t>more</a:t>
          </a:r>
          <a:r>
            <a:rPr lang="en-US" sz="1400" baseline="0">
              <a:latin typeface="Tahoma" panose="020B0604030504040204" pitchFamily="34" charset="0"/>
              <a:ea typeface="Tahoma" panose="020B0604030504040204" pitchFamily="34" charset="0"/>
              <a:cs typeface="Tahoma" panose="020B0604030504040204" pitchFamily="34" charset="0"/>
            </a:rPr>
            <a:t> energy to live life fully. </a:t>
          </a:r>
          <a:endParaRPr lang="en-US" sz="16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45720</xdr:colOff>
      <xdr:row>779</xdr:row>
      <xdr:rowOff>15241</xdr:rowOff>
    </xdr:from>
    <xdr:to>
      <xdr:col>13</xdr:col>
      <xdr:colOff>45720</xdr:colOff>
      <xdr:row>782</xdr:row>
      <xdr:rowOff>76201</xdr:rowOff>
    </xdr:to>
    <xdr:sp macro="" textlink="">
      <xdr:nvSpPr>
        <xdr:cNvPr id="1113" name="psychosocial reduction">
          <a:extLst>
            <a:ext uri="{FF2B5EF4-FFF2-40B4-BE49-F238E27FC236}">
              <a16:creationId xmlns:a16="http://schemas.microsoft.com/office/drawing/2014/main" id="{BA7D4C5F-C390-4C79-A3AA-0FAFB176E676}"/>
            </a:ext>
          </a:extLst>
        </xdr:cNvPr>
        <xdr:cNvSpPr txBox="1"/>
      </xdr:nvSpPr>
      <xdr:spPr>
        <a:xfrm>
          <a:off x="160020" y="149411691"/>
          <a:ext cx="6172200" cy="55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1400" spc="-30" baseline="0">
              <a:latin typeface="Tahoma" panose="020B0604030504040204" pitchFamily="34" charset="0"/>
              <a:ea typeface="Tahoma" panose="020B0604030504040204" pitchFamily="34" charset="0"/>
              <a:cs typeface="Tahoma" panose="020B0604030504040204" pitchFamily="34" charset="0"/>
            </a:rPr>
            <a:t>Political fighting normalizes the problem of "psychosocial imbalance." If kept generalizing for relief, you easily cling to either psychosocial extreme:</a:t>
          </a:r>
        </a:p>
      </xdr:txBody>
    </xdr:sp>
    <xdr:clientData/>
  </xdr:twoCellAnchor>
  <xdr:twoCellAnchor>
    <xdr:from>
      <xdr:col>7</xdr:col>
      <xdr:colOff>266700</xdr:colOff>
      <xdr:row>782</xdr:row>
      <xdr:rowOff>95250</xdr:rowOff>
    </xdr:from>
    <xdr:to>
      <xdr:col>13</xdr:col>
      <xdr:colOff>38100</xdr:colOff>
      <xdr:row>787</xdr:row>
      <xdr:rowOff>60960</xdr:rowOff>
    </xdr:to>
    <xdr:sp macro="" textlink="">
      <xdr:nvSpPr>
        <xdr:cNvPr id="1114" name="psychosocial reduction">
          <a:extLst>
            <a:ext uri="{FF2B5EF4-FFF2-40B4-BE49-F238E27FC236}">
              <a16:creationId xmlns:a16="http://schemas.microsoft.com/office/drawing/2014/main" id="{1350000E-95B1-4E1C-82A8-EEC2CF95BFAE}"/>
            </a:ext>
          </a:extLst>
        </xdr:cNvPr>
        <xdr:cNvSpPr txBox="1"/>
      </xdr:nvSpPr>
      <xdr:spPr>
        <a:xfrm>
          <a:off x="3467100" y="149987000"/>
          <a:ext cx="2857500" cy="791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emphasize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internal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psychological factors </a:t>
          </a:r>
        </a:p>
        <a:p>
          <a:pPr algn="ctr">
            <a:spcBef>
              <a:spcPts val="300"/>
            </a:spcBef>
          </a:pP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to the neglect of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external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socio-environmental factors</a:t>
          </a:r>
        </a:p>
      </xdr:txBody>
    </xdr:sp>
    <xdr:clientData/>
  </xdr:twoCellAnchor>
  <xdr:twoCellAnchor>
    <xdr:from>
      <xdr:col>1</xdr:col>
      <xdr:colOff>53340</xdr:colOff>
      <xdr:row>782</xdr:row>
      <xdr:rowOff>95250</xdr:rowOff>
    </xdr:from>
    <xdr:to>
      <xdr:col>6</xdr:col>
      <xdr:colOff>320040</xdr:colOff>
      <xdr:row>787</xdr:row>
      <xdr:rowOff>60960</xdr:rowOff>
    </xdr:to>
    <xdr:sp macro="" textlink="">
      <xdr:nvSpPr>
        <xdr:cNvPr id="1115" name="psychosocial reduction">
          <a:extLst>
            <a:ext uri="{FF2B5EF4-FFF2-40B4-BE49-F238E27FC236}">
              <a16:creationId xmlns:a16="http://schemas.microsoft.com/office/drawing/2014/main" id="{4251A58F-5F46-47FC-97C7-A467119406C9}"/>
            </a:ext>
          </a:extLst>
        </xdr:cNvPr>
        <xdr:cNvSpPr txBox="1"/>
      </xdr:nvSpPr>
      <xdr:spPr>
        <a:xfrm>
          <a:off x="167640" y="149987000"/>
          <a:ext cx="2838450" cy="791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emphasize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external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socio-environmental  factors </a:t>
          </a:r>
        </a:p>
        <a:p>
          <a:pPr algn="ctr">
            <a:spcBef>
              <a:spcPts val="300"/>
            </a:spcBef>
          </a:pP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to the neglect of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internal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psychological</a:t>
          </a:r>
          <a:r>
            <a:rPr lang="en-US" sz="1100" b="1" baseline="0">
              <a:solidFill>
                <a:schemeClr val="dk1"/>
              </a:solidFill>
              <a:effectLst/>
              <a:latin typeface="+mn-lt"/>
              <a:ea typeface="+mn-ea"/>
              <a:cs typeface="+mn-cs"/>
            </a:rPr>
            <a:t> </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factors</a:t>
          </a:r>
        </a:p>
      </xdr:txBody>
    </xdr:sp>
    <xdr:clientData/>
  </xdr:twoCellAnchor>
  <xdr:twoCellAnchor>
    <xdr:from>
      <xdr:col>0</xdr:col>
      <xdr:colOff>66675</xdr:colOff>
      <xdr:row>813</xdr:row>
      <xdr:rowOff>66675</xdr:rowOff>
    </xdr:from>
    <xdr:to>
      <xdr:col>7</xdr:col>
      <xdr:colOff>0</xdr:colOff>
      <xdr:row>823</xdr:row>
      <xdr:rowOff>142875</xdr:rowOff>
    </xdr:to>
    <xdr:sp macro="" textlink="">
      <xdr:nvSpPr>
        <xdr:cNvPr id="1116" name="TextBox 1115">
          <a:extLst>
            <a:ext uri="{FF2B5EF4-FFF2-40B4-BE49-F238E27FC236}">
              <a16:creationId xmlns:a16="http://schemas.microsoft.com/office/drawing/2014/main" id="{9D8B42C6-F6A5-426C-A205-71E47EE20202}"/>
            </a:ext>
          </a:extLst>
        </xdr:cNvPr>
        <xdr:cNvSpPr txBox="1"/>
      </xdr:nvSpPr>
      <xdr:spPr>
        <a:xfrm>
          <a:off x="66675" y="155127325"/>
          <a:ext cx="3133725" cy="1752600"/>
        </a:xfrm>
        <a:prstGeom prst="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spcBef>
              <a:spcPts val="0"/>
            </a:spcBef>
            <a:spcAft>
              <a:spcPts val="600"/>
            </a:spcAft>
          </a:pPr>
          <a:r>
            <a:rPr lang="en-US" sz="2000" b="1" baseline="0">
              <a:solidFill>
                <a:srgbClr val="7030A0"/>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popular immature reaction?</a:t>
          </a:r>
        </a:p>
      </xdr:txBody>
    </xdr:sp>
    <xdr:clientData/>
  </xdr:twoCellAnchor>
  <xdr:twoCellAnchor>
    <xdr:from>
      <xdr:col>1</xdr:col>
      <xdr:colOff>186726</xdr:colOff>
      <xdr:row>787</xdr:row>
      <xdr:rowOff>45747</xdr:rowOff>
    </xdr:from>
    <xdr:to>
      <xdr:col>6</xdr:col>
      <xdr:colOff>346700</xdr:colOff>
      <xdr:row>792</xdr:row>
      <xdr:rowOff>17410</xdr:rowOff>
    </xdr:to>
    <xdr:grpSp>
      <xdr:nvGrpSpPr>
        <xdr:cNvPr id="1117" name="Group 1116">
          <a:extLst>
            <a:ext uri="{FF2B5EF4-FFF2-40B4-BE49-F238E27FC236}">
              <a16:creationId xmlns:a16="http://schemas.microsoft.com/office/drawing/2014/main" id="{461866F7-CCFB-4C93-ACE2-8205BD046C58}"/>
            </a:ext>
          </a:extLst>
        </xdr:cNvPr>
        <xdr:cNvGrpSpPr/>
      </xdr:nvGrpSpPr>
      <xdr:grpSpPr>
        <a:xfrm>
          <a:off x="301026" y="151575797"/>
          <a:ext cx="2731724" cy="797163"/>
          <a:chOff x="232446" y="172143447"/>
          <a:chExt cx="2636474" cy="847963"/>
        </a:xfrm>
      </xdr:grpSpPr>
      <xdr:sp macro="" textlink="">
        <xdr:nvSpPr>
          <xdr:cNvPr id="1118" name="TextBox 1117">
            <a:extLst>
              <a:ext uri="{FF2B5EF4-FFF2-40B4-BE49-F238E27FC236}">
                <a16:creationId xmlns:a16="http://schemas.microsoft.com/office/drawing/2014/main" id="{F278B699-953F-3CCF-6852-6FB67AA5E26A}"/>
              </a:ext>
            </a:extLst>
          </xdr:cNvPr>
          <xdr:cNvSpPr txBox="1"/>
        </xdr:nvSpPr>
        <xdr:spPr>
          <a:xfrm rot="21300000">
            <a:off x="1771640" y="172143447"/>
            <a:ext cx="1097280" cy="640080"/>
          </a:xfrm>
          <a:prstGeom prst="rect">
            <a:avLst/>
          </a:prstGeom>
          <a:solidFill>
            <a:srgbClr val="A0FFCD">
              <a:alpha val="20000"/>
            </a:srgbClr>
          </a:solidFill>
          <a:ln w="9525" cmpd="sng">
            <a:solidFill>
              <a:srgbClr val="00B05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internal factors</a:t>
            </a:r>
          </a:p>
        </xdr:txBody>
      </xdr:sp>
      <xdr:grpSp>
        <xdr:nvGrpSpPr>
          <xdr:cNvPr id="1119" name="Group 1118">
            <a:extLst>
              <a:ext uri="{FF2B5EF4-FFF2-40B4-BE49-F238E27FC236}">
                <a16:creationId xmlns:a16="http://schemas.microsoft.com/office/drawing/2014/main" id="{B0874946-572C-D37F-1D5C-9E501AB31A77}"/>
              </a:ext>
            </a:extLst>
          </xdr:cNvPr>
          <xdr:cNvGrpSpPr/>
        </xdr:nvGrpSpPr>
        <xdr:grpSpPr>
          <a:xfrm>
            <a:off x="403863" y="172696768"/>
            <a:ext cx="2286000" cy="294642"/>
            <a:chOff x="6423132" y="11373244"/>
            <a:chExt cx="2733955" cy="503373"/>
          </a:xfrm>
          <a:effectLst>
            <a:outerShdw blurRad="63500" sx="102000" sy="102000" algn="ctr" rotWithShape="0">
              <a:prstClr val="black">
                <a:alpha val="40000"/>
              </a:prstClr>
            </a:outerShdw>
          </a:effectLst>
        </xdr:grpSpPr>
        <xdr:sp macro="" textlink="">
          <xdr:nvSpPr>
            <xdr:cNvPr id="1121" name="Right Brace 1120">
              <a:extLst>
                <a:ext uri="{FF2B5EF4-FFF2-40B4-BE49-F238E27FC236}">
                  <a16:creationId xmlns:a16="http://schemas.microsoft.com/office/drawing/2014/main" id="{52D2AFC9-092A-FAB5-6E02-34A935FF9430}"/>
                </a:ext>
              </a:extLst>
            </xdr:cNvPr>
            <xdr:cNvSpPr/>
          </xdr:nvSpPr>
          <xdr:spPr>
            <a:xfrm rot="5100000">
              <a:off x="7697894" y="10763672"/>
              <a:ext cx="182880" cy="1828799"/>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22" name="Right Bracket 1121">
              <a:extLst>
                <a:ext uri="{FF2B5EF4-FFF2-40B4-BE49-F238E27FC236}">
                  <a16:creationId xmlns:a16="http://schemas.microsoft.com/office/drawing/2014/main" id="{ECAF604B-F45D-8CBD-0738-71E0B6D87506}"/>
                </a:ext>
              </a:extLst>
            </xdr:cNvPr>
            <xdr:cNvSpPr/>
          </xdr:nvSpPr>
          <xdr:spPr>
            <a:xfrm rot="5400000">
              <a:off x="6839268" y="11187102"/>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23" name="Right Bracket 1122">
              <a:extLst>
                <a:ext uri="{FF2B5EF4-FFF2-40B4-BE49-F238E27FC236}">
                  <a16:creationId xmlns:a16="http://schemas.microsoft.com/office/drawing/2014/main" id="{61D77263-0EB2-4879-A5C8-E04ABC5BA5CF}"/>
                </a:ext>
              </a:extLst>
            </xdr:cNvPr>
            <xdr:cNvSpPr/>
          </xdr:nvSpPr>
          <xdr:spPr>
            <a:xfrm rot="5400000">
              <a:off x="8658823" y="10957108"/>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24" name="Flowchart: Delay 1123">
              <a:extLst>
                <a:ext uri="{FF2B5EF4-FFF2-40B4-BE49-F238E27FC236}">
                  <a16:creationId xmlns:a16="http://schemas.microsoft.com/office/drawing/2014/main" id="{9D2A9A56-B39C-214A-4098-415CF474F515}"/>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sp macro="" textlink="">
        <xdr:nvSpPr>
          <xdr:cNvPr id="1120" name="TextBox 1119">
            <a:extLst>
              <a:ext uri="{FF2B5EF4-FFF2-40B4-BE49-F238E27FC236}">
                <a16:creationId xmlns:a16="http://schemas.microsoft.com/office/drawing/2014/main" id="{310DE4DB-B0AB-158D-87AD-F851C66C7B0F}"/>
              </a:ext>
            </a:extLst>
          </xdr:cNvPr>
          <xdr:cNvSpPr txBox="1"/>
        </xdr:nvSpPr>
        <xdr:spPr>
          <a:xfrm rot="21300000">
            <a:off x="232446" y="172311085"/>
            <a:ext cx="1097280" cy="641154"/>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external factors</a:t>
            </a:r>
            <a:endParaRPr lang="en-US" sz="1400"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7</xdr:col>
      <xdr:colOff>240065</xdr:colOff>
      <xdr:row>787</xdr:row>
      <xdr:rowOff>68605</xdr:rowOff>
    </xdr:from>
    <xdr:to>
      <xdr:col>12</xdr:col>
      <xdr:colOff>400039</xdr:colOff>
      <xdr:row>792</xdr:row>
      <xdr:rowOff>17426</xdr:rowOff>
    </xdr:to>
    <xdr:grpSp>
      <xdr:nvGrpSpPr>
        <xdr:cNvPr id="1125" name="Group 1124">
          <a:extLst>
            <a:ext uri="{FF2B5EF4-FFF2-40B4-BE49-F238E27FC236}">
              <a16:creationId xmlns:a16="http://schemas.microsoft.com/office/drawing/2014/main" id="{B5021340-7636-4283-9C01-A90A4AAFB6A4}"/>
            </a:ext>
          </a:extLst>
        </xdr:cNvPr>
        <xdr:cNvGrpSpPr/>
      </xdr:nvGrpSpPr>
      <xdr:grpSpPr>
        <a:xfrm>
          <a:off x="3440465" y="151598655"/>
          <a:ext cx="2731724" cy="774321"/>
          <a:chOff x="3470945" y="172166305"/>
          <a:chExt cx="2636474" cy="825121"/>
        </a:xfrm>
      </xdr:grpSpPr>
      <xdr:grpSp>
        <xdr:nvGrpSpPr>
          <xdr:cNvPr id="1126" name="Group 1125">
            <a:extLst>
              <a:ext uri="{FF2B5EF4-FFF2-40B4-BE49-F238E27FC236}">
                <a16:creationId xmlns:a16="http://schemas.microsoft.com/office/drawing/2014/main" id="{D9BDF49B-9D8B-D2A0-CBF2-B67FF8125F4E}"/>
              </a:ext>
            </a:extLst>
          </xdr:cNvPr>
          <xdr:cNvGrpSpPr/>
        </xdr:nvGrpSpPr>
        <xdr:grpSpPr>
          <a:xfrm>
            <a:off x="3619504" y="172701867"/>
            <a:ext cx="2285999" cy="289559"/>
            <a:chOff x="6423133" y="11381929"/>
            <a:chExt cx="2733954" cy="494688"/>
          </a:xfrm>
          <a:effectLst>
            <a:outerShdw blurRad="63500" sx="102000" sy="102000" algn="ctr" rotWithShape="0">
              <a:prstClr val="black">
                <a:alpha val="40000"/>
              </a:prstClr>
            </a:outerShdw>
          </a:effectLst>
        </xdr:grpSpPr>
        <xdr:sp macro="" textlink="">
          <xdr:nvSpPr>
            <xdr:cNvPr id="1129" name="Right Brace 1128">
              <a:extLst>
                <a:ext uri="{FF2B5EF4-FFF2-40B4-BE49-F238E27FC236}">
                  <a16:creationId xmlns:a16="http://schemas.microsoft.com/office/drawing/2014/main" id="{BF5E4ADF-67D7-29E6-8406-6AE8CB12588F}"/>
                </a:ext>
              </a:extLst>
            </xdr:cNvPr>
            <xdr:cNvSpPr/>
          </xdr:nvSpPr>
          <xdr:spPr>
            <a:xfrm rot="5700000">
              <a:off x="7697894" y="10763672"/>
              <a:ext cx="182880" cy="1828799"/>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30" name="Right Bracket 1129">
              <a:extLst>
                <a:ext uri="{FF2B5EF4-FFF2-40B4-BE49-F238E27FC236}">
                  <a16:creationId xmlns:a16="http://schemas.microsoft.com/office/drawing/2014/main" id="{11B9BE88-040D-2A8D-A5F6-317B6BD1104A}"/>
                </a:ext>
              </a:extLst>
            </xdr:cNvPr>
            <xdr:cNvSpPr/>
          </xdr:nvSpPr>
          <xdr:spPr>
            <a:xfrm rot="5400000">
              <a:off x="6839269" y="10965793"/>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31" name="Right Bracket 1130">
              <a:extLst>
                <a:ext uri="{FF2B5EF4-FFF2-40B4-BE49-F238E27FC236}">
                  <a16:creationId xmlns:a16="http://schemas.microsoft.com/office/drawing/2014/main" id="{7A8116DF-9E88-0ECE-904A-A49237A4FAD8}"/>
                </a:ext>
              </a:extLst>
            </xdr:cNvPr>
            <xdr:cNvSpPr/>
          </xdr:nvSpPr>
          <xdr:spPr>
            <a:xfrm rot="5400000">
              <a:off x="8658823" y="11178418"/>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132" name="Flowchart: Delay 1131">
              <a:extLst>
                <a:ext uri="{FF2B5EF4-FFF2-40B4-BE49-F238E27FC236}">
                  <a16:creationId xmlns:a16="http://schemas.microsoft.com/office/drawing/2014/main" id="{40AD1A86-8D11-774A-3CE5-AFB4F3A85B2A}"/>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sp macro="" textlink="">
        <xdr:nvSpPr>
          <xdr:cNvPr id="1127" name="TextBox 1126">
            <a:extLst>
              <a:ext uri="{FF2B5EF4-FFF2-40B4-BE49-F238E27FC236}">
                <a16:creationId xmlns:a16="http://schemas.microsoft.com/office/drawing/2014/main" id="{1D58C948-0883-6DC5-DC1B-22D866A14A18}"/>
              </a:ext>
            </a:extLst>
          </xdr:cNvPr>
          <xdr:cNvSpPr txBox="1"/>
        </xdr:nvSpPr>
        <xdr:spPr>
          <a:xfrm rot="300000">
            <a:off x="5010139" y="172303468"/>
            <a:ext cx="1097280" cy="640080"/>
          </a:xfrm>
          <a:prstGeom prst="rect">
            <a:avLst/>
          </a:prstGeom>
          <a:solidFill>
            <a:srgbClr val="A0FFCD">
              <a:alpha val="20000"/>
            </a:srgbClr>
          </a:solidFill>
          <a:ln w="9525" cmpd="sng">
            <a:solidFill>
              <a:srgbClr val="00B05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internal factors</a:t>
            </a:r>
          </a:p>
        </xdr:txBody>
      </xdr:sp>
      <xdr:sp macro="" textlink="">
        <xdr:nvSpPr>
          <xdr:cNvPr id="1128" name="TextBox 1127">
            <a:extLst>
              <a:ext uri="{FF2B5EF4-FFF2-40B4-BE49-F238E27FC236}">
                <a16:creationId xmlns:a16="http://schemas.microsoft.com/office/drawing/2014/main" id="{D0092693-2F89-E25B-049B-C4067D5E0C5F}"/>
              </a:ext>
            </a:extLst>
          </xdr:cNvPr>
          <xdr:cNvSpPr txBox="1"/>
        </xdr:nvSpPr>
        <xdr:spPr>
          <a:xfrm rot="300000">
            <a:off x="3470945" y="172166305"/>
            <a:ext cx="1097280" cy="641154"/>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external</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factors</a:t>
            </a:r>
          </a:p>
        </xdr:txBody>
      </xdr:sp>
    </xdr:grpSp>
    <xdr:clientData/>
  </xdr:twoCellAnchor>
  <xdr:twoCellAnchor>
    <xdr:from>
      <xdr:col>5</xdr:col>
      <xdr:colOff>457558</xdr:colOff>
      <xdr:row>816</xdr:row>
      <xdr:rowOff>151851</xdr:rowOff>
    </xdr:from>
    <xdr:to>
      <xdr:col>6</xdr:col>
      <xdr:colOff>189515</xdr:colOff>
      <xdr:row>818</xdr:row>
      <xdr:rowOff>54693</xdr:rowOff>
    </xdr:to>
    <xdr:sp macro="" textlink="">
      <xdr:nvSpPr>
        <xdr:cNvPr id="1133" name="Freeform: Shape 1132">
          <a:extLst>
            <a:ext uri="{FF2B5EF4-FFF2-40B4-BE49-F238E27FC236}">
              <a16:creationId xmlns:a16="http://schemas.microsoft.com/office/drawing/2014/main" id="{1B977AAC-60B4-47A0-91B6-F51D832355FB}"/>
            </a:ext>
          </a:extLst>
        </xdr:cNvPr>
        <xdr:cNvSpPr/>
      </xdr:nvSpPr>
      <xdr:spPr>
        <a:xfrm>
          <a:off x="2629258" y="155733201"/>
          <a:ext cx="246307" cy="2330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3C1E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816</xdr:row>
      <xdr:rowOff>151851</xdr:rowOff>
    </xdr:from>
    <xdr:to>
      <xdr:col>8</xdr:col>
      <xdr:colOff>27809</xdr:colOff>
      <xdr:row>818</xdr:row>
      <xdr:rowOff>54693</xdr:rowOff>
    </xdr:to>
    <xdr:sp macro="" textlink="">
      <xdr:nvSpPr>
        <xdr:cNvPr id="1134" name="Freeform: Shape 1133">
          <a:extLst>
            <a:ext uri="{FF2B5EF4-FFF2-40B4-BE49-F238E27FC236}">
              <a16:creationId xmlns:a16="http://schemas.microsoft.com/office/drawing/2014/main" id="{CFBDA45C-7B75-4E40-9C24-83AEFD37A962}"/>
            </a:ext>
          </a:extLst>
        </xdr:cNvPr>
        <xdr:cNvSpPr/>
      </xdr:nvSpPr>
      <xdr:spPr>
        <a:xfrm flipH="1">
          <a:off x="3496252" y="155733201"/>
          <a:ext cx="246307" cy="2330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96519</xdr:colOff>
      <xdr:row>812</xdr:row>
      <xdr:rowOff>78106</xdr:rowOff>
    </xdr:from>
    <xdr:to>
      <xdr:col>13</xdr:col>
      <xdr:colOff>25072</xdr:colOff>
      <xdr:row>819</xdr:row>
      <xdr:rowOff>61326</xdr:rowOff>
    </xdr:to>
    <xdr:grpSp>
      <xdr:nvGrpSpPr>
        <xdr:cNvPr id="1135" name="Group 1134">
          <a:extLst>
            <a:ext uri="{FF2B5EF4-FFF2-40B4-BE49-F238E27FC236}">
              <a16:creationId xmlns:a16="http://schemas.microsoft.com/office/drawing/2014/main" id="{F6A29087-3090-432D-97C7-2468934FC710}"/>
            </a:ext>
          </a:extLst>
        </xdr:cNvPr>
        <xdr:cNvGrpSpPr/>
      </xdr:nvGrpSpPr>
      <xdr:grpSpPr>
        <a:xfrm>
          <a:off x="96519" y="155773756"/>
          <a:ext cx="6215053" cy="1177020"/>
          <a:chOff x="104139" y="3125966"/>
          <a:chExt cx="5994073" cy="879205"/>
        </a:xfrm>
      </xdr:grpSpPr>
      <xdr:sp macro="" textlink="">
        <xdr:nvSpPr>
          <xdr:cNvPr id="1136" name="Rectangle 1135">
            <a:extLst>
              <a:ext uri="{FF2B5EF4-FFF2-40B4-BE49-F238E27FC236}">
                <a16:creationId xmlns:a16="http://schemas.microsoft.com/office/drawing/2014/main" id="{E46E3FA6-55D0-34CD-5094-5056C6B7708B}"/>
              </a:ext>
            </a:extLst>
          </xdr:cNvPr>
          <xdr:cNvSpPr/>
        </xdr:nvSpPr>
        <xdr:spPr>
          <a:xfrm>
            <a:off x="2653455" y="3125966"/>
            <a:ext cx="931916" cy="879205"/>
          </a:xfrm>
          <a:prstGeom prst="rect">
            <a:avLst/>
          </a:prstGeom>
          <a:noFill/>
        </xdr:spPr>
        <xdr:txBody>
          <a:bodyPr wrap="none" lIns="91440" tIns="45720" rIns="91440" bIns="45720">
            <a:noAutofit/>
          </a:bodyPr>
          <a:lstStyle/>
          <a:p>
            <a:pPr algn="ctr">
              <a:lnSpc>
                <a:spcPts val="9600"/>
              </a:lnSpc>
            </a:pPr>
            <a:r>
              <a:rPr lang="en-US" sz="9600" b="1" cap="none" spc="0">
                <a:ln w="38100">
                  <a:solidFill>
                    <a:srgbClr val="730000"/>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1137" name="Speech Bubble: Rectangle with Corners Rounded 1136">
            <a:extLst>
              <a:ext uri="{FF2B5EF4-FFF2-40B4-BE49-F238E27FC236}">
                <a16:creationId xmlns:a16="http://schemas.microsoft.com/office/drawing/2014/main" id="{0E82EB36-070D-0464-7F46-A227CD2915BB}"/>
              </a:ext>
            </a:extLst>
          </xdr:cNvPr>
          <xdr:cNvSpPr/>
        </xdr:nvSpPr>
        <xdr:spPr>
          <a:xfrm flipH="1">
            <a:off x="3556180" y="3315537"/>
            <a:ext cx="2542032" cy="658927"/>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38" name="Speech Bubble: Rectangle with Corners Rounded 1137">
            <a:extLst>
              <a:ext uri="{FF2B5EF4-FFF2-40B4-BE49-F238E27FC236}">
                <a16:creationId xmlns:a16="http://schemas.microsoft.com/office/drawing/2014/main" id="{15E9E70B-63E5-BF48-1938-E0D927955DF7}"/>
              </a:ext>
            </a:extLst>
          </xdr:cNvPr>
          <xdr:cNvSpPr/>
        </xdr:nvSpPr>
        <xdr:spPr>
          <a:xfrm>
            <a:off x="104139" y="3315537"/>
            <a:ext cx="2542032" cy="658927"/>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5715</xdr:colOff>
      <xdr:row>813</xdr:row>
      <xdr:rowOff>59055</xdr:rowOff>
    </xdr:from>
    <xdr:to>
      <xdr:col>13</xdr:col>
      <xdr:colOff>51435</xdr:colOff>
      <xdr:row>823</xdr:row>
      <xdr:rowOff>135255</xdr:rowOff>
    </xdr:to>
    <xdr:sp macro="" textlink="">
      <xdr:nvSpPr>
        <xdr:cNvPr id="1139" name="TextBox 1138">
          <a:extLst>
            <a:ext uri="{FF2B5EF4-FFF2-40B4-BE49-F238E27FC236}">
              <a16:creationId xmlns:a16="http://schemas.microsoft.com/office/drawing/2014/main" id="{0471EA0F-D791-4928-81DA-4E786E547FBE}"/>
            </a:ext>
          </a:extLst>
        </xdr:cNvPr>
        <xdr:cNvSpPr txBox="1"/>
      </xdr:nvSpPr>
      <xdr:spPr>
        <a:xfrm>
          <a:off x="3206115" y="155119705"/>
          <a:ext cx="3131820" cy="1752600"/>
        </a:xfrm>
        <a:prstGeom prst="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b"/>
        <a:lstStyle/>
        <a:p>
          <a:pPr algn="r">
            <a:spcBef>
              <a:spcPts val="0"/>
            </a:spcBef>
            <a:spcAft>
              <a:spcPts val="600"/>
            </a:spcAft>
          </a:pPr>
          <a:r>
            <a:rPr lang="en-US" sz="2000" b="1" baseline="0">
              <a:solidFill>
                <a:srgbClr val="00B050"/>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An uncommon mature response?</a:t>
          </a:r>
        </a:p>
      </xdr:txBody>
    </xdr:sp>
    <xdr:clientData/>
  </xdr:twoCellAnchor>
  <xdr:twoCellAnchor>
    <xdr:from>
      <xdr:col>1</xdr:col>
      <xdr:colOff>15240</xdr:colOff>
      <xdr:row>694</xdr:row>
      <xdr:rowOff>99060</xdr:rowOff>
    </xdr:from>
    <xdr:to>
      <xdr:col>13</xdr:col>
      <xdr:colOff>0</xdr:colOff>
      <xdr:row>698</xdr:row>
      <xdr:rowOff>144780</xdr:rowOff>
    </xdr:to>
    <xdr:sp macro="" textlink="">
      <xdr:nvSpPr>
        <xdr:cNvPr id="1140" name="TextBox 1139">
          <a:extLst>
            <a:ext uri="{FF2B5EF4-FFF2-40B4-BE49-F238E27FC236}">
              <a16:creationId xmlns:a16="http://schemas.microsoft.com/office/drawing/2014/main" id="{6DC575C9-3433-49E2-BD6B-3F5BA8F78B00}"/>
            </a:ext>
          </a:extLst>
        </xdr:cNvPr>
        <xdr:cNvSpPr txBox="1"/>
      </xdr:nvSpPr>
      <xdr:spPr>
        <a:xfrm>
          <a:off x="129540" y="132744210"/>
          <a:ext cx="6156960" cy="706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150" b="0">
              <a:latin typeface="Tahoma" panose="020B0604030504040204" pitchFamily="34" charset="0"/>
              <a:ea typeface="Tahoma" panose="020B0604030504040204" pitchFamily="34" charset="0"/>
              <a:cs typeface="Tahoma" panose="020B0604030504040204" pitchFamily="34" charset="0"/>
            </a:rPr>
            <a:t>Political elites</a:t>
          </a:r>
          <a:r>
            <a:rPr lang="en-US" sz="1150" b="0" baseline="0">
              <a:latin typeface="Tahoma" panose="020B0604030504040204" pitchFamily="34" charset="0"/>
              <a:ea typeface="Tahoma" panose="020B0604030504040204" pitchFamily="34" charset="0"/>
              <a:cs typeface="Tahoma" panose="020B0604030504040204" pitchFamily="34" charset="0"/>
            </a:rPr>
            <a:t> rise to their positions of influence largely from accessing resources to resolve </a:t>
          </a:r>
          <a:r>
            <a:rPr lang="en-US" sz="1150" b="0" spc="-10" baseline="0">
              <a:latin typeface="Tahoma" panose="020B0604030504040204" pitchFamily="34" charset="0"/>
              <a:ea typeface="Tahoma" panose="020B0604030504040204" pitchFamily="34" charset="0"/>
              <a:cs typeface="Tahoma" panose="020B0604030504040204" pitchFamily="34" charset="0"/>
            </a:rPr>
            <a:t>needs at a level foreign to you. </a:t>
          </a:r>
          <a:r>
            <a:rPr lang="en-US" sz="1150" b="0" spc="-10">
              <a:latin typeface="Tahoma" panose="020B0604030504040204" pitchFamily="34" charset="0"/>
              <a:ea typeface="Tahoma" panose="020B0604030504040204" pitchFamily="34" charset="0"/>
              <a:cs typeface="Tahoma" panose="020B0604030504040204" pitchFamily="34" charset="0"/>
            </a:rPr>
            <a:t>Through</a:t>
          </a:r>
          <a:r>
            <a:rPr lang="en-US" sz="1150" b="0" spc="-10" baseline="0">
              <a:latin typeface="Tahoma" panose="020B0604030504040204" pitchFamily="34" charset="0"/>
              <a:ea typeface="Tahoma" panose="020B0604030504040204" pitchFamily="34" charset="0"/>
              <a:cs typeface="Tahoma" panose="020B0604030504040204" pitchFamily="34" charset="0"/>
            </a:rPr>
            <a:t> the lens of their more resolved psychosocial needs</a:t>
          </a:r>
          <a:r>
            <a:rPr lang="en-US" sz="1150" b="0" baseline="0">
              <a:latin typeface="Tahoma" panose="020B0604030504040204" pitchFamily="34" charset="0"/>
              <a:ea typeface="Tahoma" panose="020B0604030504040204" pitchFamily="34" charset="0"/>
              <a:cs typeface="Tahoma" panose="020B0604030504040204" pitchFamily="34" charset="0"/>
            </a:rPr>
            <a:t>, political centricism expressed in neoliberalism makes clear sense. How we put up with it remains a little cloudy. At least until now.</a:t>
          </a:r>
        </a:p>
      </xdr:txBody>
    </xdr:sp>
    <xdr:clientData/>
  </xdr:twoCellAnchor>
  <xdr:twoCellAnchor>
    <xdr:from>
      <xdr:col>1</xdr:col>
      <xdr:colOff>230520</xdr:colOff>
      <xdr:row>877</xdr:row>
      <xdr:rowOff>114300</xdr:rowOff>
    </xdr:from>
    <xdr:to>
      <xdr:col>12</xdr:col>
      <xdr:colOff>268620</xdr:colOff>
      <xdr:row>885</xdr:row>
      <xdr:rowOff>83820</xdr:rowOff>
    </xdr:to>
    <xdr:sp macro="" textlink="">
      <xdr:nvSpPr>
        <xdr:cNvPr id="1141" name="TextBox 1140">
          <a:extLst>
            <a:ext uri="{FF2B5EF4-FFF2-40B4-BE49-F238E27FC236}">
              <a16:creationId xmlns:a16="http://schemas.microsoft.com/office/drawing/2014/main" id="{BC1CD311-09CD-48B4-BE2B-518AFD15898F}"/>
            </a:ext>
          </a:extLst>
        </xdr:cNvPr>
        <xdr:cNvSpPr txBox="1"/>
      </xdr:nvSpPr>
      <xdr:spPr>
        <a:xfrm>
          <a:off x="344820" y="166198550"/>
          <a:ext cx="5695950" cy="1290320"/>
        </a:xfrm>
        <a:prstGeom prst="rect">
          <a:avLst/>
        </a:prstGeom>
        <a:noFill/>
        <a:ln w="9525" cmpd="sng">
          <a:solidFill>
            <a:srgbClr val="FF99FF">
              <a:alpha val="25000"/>
            </a:srgbClr>
          </a:solidFill>
        </a:ln>
        <a:effectLst>
          <a:outerShdw blurRad="63500" sx="102000" sy="102000" algn="ctr" rotWithShape="0">
            <a:srgbClr val="FF99FF">
              <a:alpha val="75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aseline="0">
              <a:solidFill>
                <a:srgbClr val="FF99FF"/>
              </a:solidFill>
              <a:latin typeface="Arial" panose="020B0604020202020204" pitchFamily="34" charset="0"/>
              <a:cs typeface="Arial" panose="020B0604020202020204" pitchFamily="34" charset="0"/>
            </a:rPr>
            <a:t>When stuck in </a:t>
          </a:r>
          <a:r>
            <a:rPr lang="en-US" sz="1400" baseline="0">
              <a:solidFill>
                <a:srgbClr val="FFFF00"/>
              </a:solidFill>
              <a:latin typeface="Arial" panose="020B0604020202020204" pitchFamily="34" charset="0"/>
              <a:cs typeface="Arial" panose="020B0604020202020204" pitchFamily="34" charset="0"/>
            </a:rPr>
            <a:t>pain</a:t>
          </a:r>
          <a:r>
            <a:rPr lang="en-US" sz="1400" baseline="0">
              <a:solidFill>
                <a:srgbClr val="FF99FF"/>
              </a:solidFill>
              <a:latin typeface="Arial" panose="020B0604020202020204" pitchFamily="34" charset="0"/>
              <a:cs typeface="Arial" panose="020B0604020202020204" pitchFamily="34" charset="0"/>
            </a:rPr>
            <a:t>,</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fast relief</a:t>
          </a:r>
        </a:p>
        <a:p>
          <a:pPr algn="ctr"/>
          <a:r>
            <a:rPr lang="en-US" sz="1400" b="0" baseline="0">
              <a:solidFill>
                <a:srgbClr val="FF99FF"/>
              </a:solidFill>
              <a:latin typeface="Arial Narrow" panose="020B0606020202030204" pitchFamily="34" charset="0"/>
            </a:rPr>
            <a:t>seems far more important than</a:t>
          </a:r>
          <a:r>
            <a:rPr lang="en-US" sz="1400" b="1" baseline="0">
              <a:solidFill>
                <a:srgbClr val="FF99FF"/>
              </a:solidFill>
            </a:rPr>
            <a:t> </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slow reason</a:t>
          </a: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230520</xdr:colOff>
      <xdr:row>885</xdr:row>
      <xdr:rowOff>9310</xdr:rowOff>
    </xdr:from>
    <xdr:to>
      <xdr:col>12</xdr:col>
      <xdr:colOff>268620</xdr:colOff>
      <xdr:row>897</xdr:row>
      <xdr:rowOff>100750</xdr:rowOff>
    </xdr:to>
    <xdr:sp macro="" textlink="">
      <xdr:nvSpPr>
        <xdr:cNvPr id="1142" name="TextBox 1141">
          <a:extLst>
            <a:ext uri="{FF2B5EF4-FFF2-40B4-BE49-F238E27FC236}">
              <a16:creationId xmlns:a16="http://schemas.microsoft.com/office/drawing/2014/main" id="{CCACE54C-BB9E-46CC-B04A-6F0EF52D9B3F}"/>
            </a:ext>
          </a:extLst>
        </xdr:cNvPr>
        <xdr:cNvSpPr txBox="1"/>
      </xdr:nvSpPr>
      <xdr:spPr>
        <a:xfrm>
          <a:off x="344820" y="167414360"/>
          <a:ext cx="5695950" cy="2072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But politial elites</a:t>
          </a:r>
        </a:p>
        <a:p>
          <a:pPr algn="ctr"/>
          <a:r>
            <a:rPr lang="en-US" sz="1400" b="0" baseline="0">
              <a:solidFill>
                <a:srgbClr val="FF99FF"/>
              </a:solidFill>
              <a:latin typeface="Arial Narrow" panose="020B0606020202030204" pitchFamily="34" charset="0"/>
            </a:rPr>
            <a:t>expect and depend on you to favor</a:t>
          </a:r>
        </a:p>
        <a:p>
          <a:pPr algn="ctr"/>
          <a:r>
            <a:rPr lang="en-US" sz="1600" b="1" baseline="0">
              <a:solidFill>
                <a:srgbClr val="FF99FF"/>
              </a:solidFill>
              <a:latin typeface="Tahoma" panose="020B0604030504040204" pitchFamily="34" charset="0"/>
              <a:ea typeface="Tahoma" panose="020B0604030504040204" pitchFamily="34" charset="0"/>
              <a:cs typeface="Tahoma" panose="020B0604030504040204" pitchFamily="34" charset="0"/>
            </a:rPr>
            <a:t>fast generalizing relief </a:t>
          </a:r>
        </a:p>
        <a:p>
          <a:pPr algn="ctr"/>
          <a:r>
            <a:rPr lang="en-US" sz="1800" b="0" i="1" baseline="0">
              <a:solidFill>
                <a:srgbClr val="FF99FF"/>
              </a:solidFill>
              <a:latin typeface="Arial Narrow" panose="020B0606020202030204" pitchFamily="34" charset="0"/>
            </a:rPr>
            <a:t>over</a:t>
          </a:r>
          <a:r>
            <a:rPr lang="en-US" sz="1400" b="1" baseline="0">
              <a:solidFill>
                <a:srgbClr val="FF99FF"/>
              </a:solidFill>
            </a:rPr>
            <a:t> </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slow reason</a:t>
          </a: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 </a:t>
          </a:r>
        </a:p>
        <a:p>
          <a:pPr algn="ct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to keep them in power</a:t>
          </a:r>
        </a:p>
        <a:p>
          <a:pPr algn="ct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over your expected inability to respond to specific needs.</a:t>
          </a:r>
        </a:p>
      </xdr:txBody>
    </xdr:sp>
    <xdr:clientData/>
  </xdr:twoCellAnchor>
  <xdr:twoCellAnchor>
    <xdr:from>
      <xdr:col>1</xdr:col>
      <xdr:colOff>0</xdr:colOff>
      <xdr:row>586</xdr:row>
      <xdr:rowOff>36518</xdr:rowOff>
    </xdr:from>
    <xdr:to>
      <xdr:col>12</xdr:col>
      <xdr:colOff>487680</xdr:colOff>
      <xdr:row>597</xdr:row>
      <xdr:rowOff>130525</xdr:rowOff>
    </xdr:to>
    <xdr:grpSp>
      <xdr:nvGrpSpPr>
        <xdr:cNvPr id="1143" name="Group 1142">
          <a:extLst>
            <a:ext uri="{FF2B5EF4-FFF2-40B4-BE49-F238E27FC236}">
              <a16:creationId xmlns:a16="http://schemas.microsoft.com/office/drawing/2014/main" id="{37E258A7-0634-46F3-9292-5AECB2557043}"/>
            </a:ext>
          </a:extLst>
        </xdr:cNvPr>
        <xdr:cNvGrpSpPr/>
      </xdr:nvGrpSpPr>
      <xdr:grpSpPr>
        <a:xfrm>
          <a:off x="114300" y="113942818"/>
          <a:ext cx="6145530" cy="1910107"/>
          <a:chOff x="22860" y="115845278"/>
          <a:chExt cx="6134100" cy="2021867"/>
        </a:xfrm>
      </xdr:grpSpPr>
      <xdr:sp macro="" textlink="">
        <xdr:nvSpPr>
          <xdr:cNvPr id="1144" name="Block Arc 1143">
            <a:extLst>
              <a:ext uri="{FF2B5EF4-FFF2-40B4-BE49-F238E27FC236}">
                <a16:creationId xmlns:a16="http://schemas.microsoft.com/office/drawing/2014/main" id="{6D288571-C0A5-FA5C-65D5-1149EE5C09B6}"/>
              </a:ext>
            </a:extLst>
          </xdr:cNvPr>
          <xdr:cNvSpPr/>
        </xdr:nvSpPr>
        <xdr:spPr>
          <a:xfrm>
            <a:off x="3581400" y="116799360"/>
            <a:ext cx="2575560" cy="350520"/>
          </a:xfrm>
          <a:prstGeom prst="blockArc">
            <a:avLst/>
          </a:prstGeom>
          <a:pattFill prst="shingle">
            <a:fgClr>
              <a:srgbClr val="FF7171"/>
            </a:fgClr>
            <a:bgClr>
              <a:schemeClr val="bg1"/>
            </a:bgClr>
          </a:pattFill>
          <a:ln w="3175">
            <a:solidFill>
              <a:srgbClr val="FF717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145" name="Block Arc 1144">
            <a:extLst>
              <a:ext uri="{FF2B5EF4-FFF2-40B4-BE49-F238E27FC236}">
                <a16:creationId xmlns:a16="http://schemas.microsoft.com/office/drawing/2014/main" id="{01682D20-8D7C-838E-4001-51C63E9FAD66}"/>
              </a:ext>
            </a:extLst>
          </xdr:cNvPr>
          <xdr:cNvSpPr/>
        </xdr:nvSpPr>
        <xdr:spPr>
          <a:xfrm>
            <a:off x="22860" y="116799360"/>
            <a:ext cx="2575560" cy="350520"/>
          </a:xfrm>
          <a:prstGeom prst="blockArc">
            <a:avLst/>
          </a:prstGeom>
          <a:pattFill prst="shingle">
            <a:fgClr>
              <a:srgbClr val="00B0F0"/>
            </a:fgClr>
            <a:bgClr>
              <a:schemeClr val="bg1"/>
            </a:bgClr>
          </a:pattFill>
          <a:ln w="3175">
            <a:solidFill>
              <a:srgbClr val="00B0F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1146" name="Group 1145">
            <a:extLst>
              <a:ext uri="{FF2B5EF4-FFF2-40B4-BE49-F238E27FC236}">
                <a16:creationId xmlns:a16="http://schemas.microsoft.com/office/drawing/2014/main" id="{737BAFFF-730B-2729-876C-1126EE22819D}"/>
              </a:ext>
            </a:extLst>
          </xdr:cNvPr>
          <xdr:cNvGrpSpPr/>
        </xdr:nvGrpSpPr>
        <xdr:grpSpPr>
          <a:xfrm>
            <a:off x="37336" y="115845278"/>
            <a:ext cx="6092519" cy="2021867"/>
            <a:chOff x="295784" y="107859518"/>
            <a:chExt cx="5607875" cy="2021867"/>
          </a:xfrm>
        </xdr:grpSpPr>
        <xdr:grpSp>
          <xdr:nvGrpSpPr>
            <xdr:cNvPr id="1149" name="Group 1148">
              <a:extLst>
                <a:ext uri="{FF2B5EF4-FFF2-40B4-BE49-F238E27FC236}">
                  <a16:creationId xmlns:a16="http://schemas.microsoft.com/office/drawing/2014/main" id="{57D4874D-1931-68B5-A461-BDE3A58215F7}"/>
                </a:ext>
              </a:extLst>
            </xdr:cNvPr>
            <xdr:cNvGrpSpPr>
              <a:grpSpLocks noChangeAspect="1"/>
            </xdr:cNvGrpSpPr>
          </xdr:nvGrpSpPr>
          <xdr:grpSpPr>
            <a:xfrm>
              <a:off x="3672553" y="107859518"/>
              <a:ext cx="790042" cy="1982459"/>
              <a:chOff x="14944724" y="104774999"/>
              <a:chExt cx="1371601" cy="3409948"/>
            </a:xfrm>
          </xdr:grpSpPr>
          <xdr:grpSp>
            <xdr:nvGrpSpPr>
              <xdr:cNvPr id="1225" name="Group 1224">
                <a:extLst>
                  <a:ext uri="{FF2B5EF4-FFF2-40B4-BE49-F238E27FC236}">
                    <a16:creationId xmlns:a16="http://schemas.microsoft.com/office/drawing/2014/main" id="{BF934880-7E0C-9FE7-200D-6C7E1A327122}"/>
                  </a:ext>
                </a:extLst>
              </xdr:cNvPr>
              <xdr:cNvGrpSpPr/>
            </xdr:nvGrpSpPr>
            <xdr:grpSpPr>
              <a:xfrm>
                <a:off x="14944724" y="105441747"/>
                <a:ext cx="1053296" cy="2743200"/>
                <a:chOff x="14944724" y="105441747"/>
                <a:chExt cx="1053296" cy="2743200"/>
              </a:xfrm>
            </xdr:grpSpPr>
            <xdr:grpSp>
              <xdr:nvGrpSpPr>
                <xdr:cNvPr id="1227" name="Group 1226">
                  <a:extLst>
                    <a:ext uri="{FF2B5EF4-FFF2-40B4-BE49-F238E27FC236}">
                      <a16:creationId xmlns:a16="http://schemas.microsoft.com/office/drawing/2014/main" id="{285991D4-33E4-0789-0235-D306A0F6513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232" name="Rectangle: Rounded Corners 1231">
                    <a:extLst>
                      <a:ext uri="{FF2B5EF4-FFF2-40B4-BE49-F238E27FC236}">
                        <a16:creationId xmlns:a16="http://schemas.microsoft.com/office/drawing/2014/main" id="{C34585E3-169C-5A08-FB59-7F1AE0532529}"/>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3" name="Rectangle: Rounded Corners 1232">
                    <a:extLst>
                      <a:ext uri="{FF2B5EF4-FFF2-40B4-BE49-F238E27FC236}">
                        <a16:creationId xmlns:a16="http://schemas.microsoft.com/office/drawing/2014/main" id="{F25D8B58-4480-5174-B275-40E7F8138D3D}"/>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4" name="Rectangle: Rounded Corners 1233">
                    <a:extLst>
                      <a:ext uri="{FF2B5EF4-FFF2-40B4-BE49-F238E27FC236}">
                        <a16:creationId xmlns:a16="http://schemas.microsoft.com/office/drawing/2014/main" id="{AA0D057F-96D5-5F24-AA4E-2FF0D560D476}"/>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5" name="Rectangle: Rounded Corners 1234">
                    <a:extLst>
                      <a:ext uri="{FF2B5EF4-FFF2-40B4-BE49-F238E27FC236}">
                        <a16:creationId xmlns:a16="http://schemas.microsoft.com/office/drawing/2014/main" id="{CB7936C0-A2AA-E7EB-099C-5DE65C2021BF}"/>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6" name="Rectangle: Rounded Corners 1235">
                    <a:extLst>
                      <a:ext uri="{FF2B5EF4-FFF2-40B4-BE49-F238E27FC236}">
                        <a16:creationId xmlns:a16="http://schemas.microsoft.com/office/drawing/2014/main" id="{90CC5F35-723B-89C8-3527-D1055CEDDE15}"/>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7" name="Rectangle: Rounded Corners 1236">
                    <a:extLst>
                      <a:ext uri="{FF2B5EF4-FFF2-40B4-BE49-F238E27FC236}">
                        <a16:creationId xmlns:a16="http://schemas.microsoft.com/office/drawing/2014/main" id="{E4095B95-9FAA-8AA3-0BF9-2F6AFE0D76C7}"/>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38" name="Rectangle: Rounded Corners 1237">
                    <a:extLst>
                      <a:ext uri="{FF2B5EF4-FFF2-40B4-BE49-F238E27FC236}">
                        <a16:creationId xmlns:a16="http://schemas.microsoft.com/office/drawing/2014/main" id="{9E5940A1-68BB-18E5-E4E5-0223FDF05C6F}"/>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28" name="Group 1227">
                  <a:extLst>
                    <a:ext uri="{FF2B5EF4-FFF2-40B4-BE49-F238E27FC236}">
                      <a16:creationId xmlns:a16="http://schemas.microsoft.com/office/drawing/2014/main" id="{37C98D02-C99E-3697-2FA9-E7EA40E77B93}"/>
                    </a:ext>
                  </a:extLst>
                </xdr:cNvPr>
                <xdr:cNvGrpSpPr/>
              </xdr:nvGrpSpPr>
              <xdr:grpSpPr>
                <a:xfrm>
                  <a:off x="15001875" y="106064797"/>
                  <a:ext cx="953589" cy="1109382"/>
                  <a:chOff x="-11112" y="0"/>
                  <a:chExt cx="1112519" cy="1371600"/>
                </a:xfrm>
              </xdr:grpSpPr>
              <xdr:sp macro="" textlink="">
                <xdr:nvSpPr>
                  <xdr:cNvPr id="1229" name="Rectangle 1228">
                    <a:extLst>
                      <a:ext uri="{FF2B5EF4-FFF2-40B4-BE49-F238E27FC236}">
                        <a16:creationId xmlns:a16="http://schemas.microsoft.com/office/drawing/2014/main" id="{7EE06E04-B248-3F12-1BFF-8F234251DA00}"/>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230" name="Rectangle 1229">
                    <a:extLst>
                      <a:ext uri="{FF2B5EF4-FFF2-40B4-BE49-F238E27FC236}">
                        <a16:creationId xmlns:a16="http://schemas.microsoft.com/office/drawing/2014/main" id="{DA4EA3F3-1006-A013-7AE1-88E290DFAE42}"/>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31" name="Straight Connector 1230">
                    <a:extLst>
                      <a:ext uri="{FF2B5EF4-FFF2-40B4-BE49-F238E27FC236}">
                        <a16:creationId xmlns:a16="http://schemas.microsoft.com/office/drawing/2014/main" id="{ECABE577-56E0-E9ED-8648-E84F159A34A8}"/>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26" name="Thought Bubble: Cloud 1225">
                <a:extLst>
                  <a:ext uri="{FF2B5EF4-FFF2-40B4-BE49-F238E27FC236}">
                    <a16:creationId xmlns:a16="http://schemas.microsoft.com/office/drawing/2014/main" id="{F5AF06D9-7197-BA58-F899-CE01F3442C12}"/>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0" name="Group 1149">
              <a:extLst>
                <a:ext uri="{FF2B5EF4-FFF2-40B4-BE49-F238E27FC236}">
                  <a16:creationId xmlns:a16="http://schemas.microsoft.com/office/drawing/2014/main" id="{A780135B-0405-6C3C-D826-E7B8357C7708}"/>
                </a:ext>
              </a:extLst>
            </xdr:cNvPr>
            <xdr:cNvGrpSpPr>
              <a:grpSpLocks noChangeAspect="1"/>
            </xdr:cNvGrpSpPr>
          </xdr:nvGrpSpPr>
          <xdr:grpSpPr>
            <a:xfrm>
              <a:off x="5228833" y="107882313"/>
              <a:ext cx="674826" cy="1982459"/>
              <a:chOff x="14921419" y="104774999"/>
              <a:chExt cx="1171575" cy="3409948"/>
            </a:xfrm>
          </xdr:grpSpPr>
          <xdr:grpSp>
            <xdr:nvGrpSpPr>
              <xdr:cNvPr id="1211" name="Group 1210">
                <a:extLst>
                  <a:ext uri="{FF2B5EF4-FFF2-40B4-BE49-F238E27FC236}">
                    <a16:creationId xmlns:a16="http://schemas.microsoft.com/office/drawing/2014/main" id="{7D7EAAE8-82FC-9CAC-A743-852C01F36844}"/>
                  </a:ext>
                </a:extLst>
              </xdr:cNvPr>
              <xdr:cNvGrpSpPr/>
            </xdr:nvGrpSpPr>
            <xdr:grpSpPr>
              <a:xfrm>
                <a:off x="14944724" y="105441747"/>
                <a:ext cx="1053296" cy="2743200"/>
                <a:chOff x="14944724" y="105441747"/>
                <a:chExt cx="1053296" cy="2743200"/>
              </a:xfrm>
            </xdr:grpSpPr>
            <xdr:grpSp>
              <xdr:nvGrpSpPr>
                <xdr:cNvPr id="1213" name="Group 1212">
                  <a:extLst>
                    <a:ext uri="{FF2B5EF4-FFF2-40B4-BE49-F238E27FC236}">
                      <a16:creationId xmlns:a16="http://schemas.microsoft.com/office/drawing/2014/main" id="{0633E2D5-C0AD-D960-56F7-377DB95A82CF}"/>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218" name="Rectangle: Rounded Corners 1217">
                    <a:extLst>
                      <a:ext uri="{FF2B5EF4-FFF2-40B4-BE49-F238E27FC236}">
                        <a16:creationId xmlns:a16="http://schemas.microsoft.com/office/drawing/2014/main" id="{42F352B5-0A1C-E84C-C7A7-CEDC827FB008}"/>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19" name="Rectangle: Rounded Corners 1218">
                    <a:extLst>
                      <a:ext uri="{FF2B5EF4-FFF2-40B4-BE49-F238E27FC236}">
                        <a16:creationId xmlns:a16="http://schemas.microsoft.com/office/drawing/2014/main" id="{55554D9E-23F3-08E9-203D-AA462E891BDF}"/>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0" name="Rectangle: Rounded Corners 1219">
                    <a:extLst>
                      <a:ext uri="{FF2B5EF4-FFF2-40B4-BE49-F238E27FC236}">
                        <a16:creationId xmlns:a16="http://schemas.microsoft.com/office/drawing/2014/main" id="{8F5A0672-9ACD-195B-183B-23AE769EB63A}"/>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1" name="Rectangle: Rounded Corners 1220">
                    <a:extLst>
                      <a:ext uri="{FF2B5EF4-FFF2-40B4-BE49-F238E27FC236}">
                        <a16:creationId xmlns:a16="http://schemas.microsoft.com/office/drawing/2014/main" id="{A6B38EC3-1880-F66E-6BE8-00602F92E433}"/>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2" name="Rectangle: Rounded Corners 1221">
                    <a:extLst>
                      <a:ext uri="{FF2B5EF4-FFF2-40B4-BE49-F238E27FC236}">
                        <a16:creationId xmlns:a16="http://schemas.microsoft.com/office/drawing/2014/main" id="{7F9BE8E5-CBED-63F6-6AC4-846055380FB0}"/>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3" name="Rectangle: Rounded Corners 1222">
                    <a:extLst>
                      <a:ext uri="{FF2B5EF4-FFF2-40B4-BE49-F238E27FC236}">
                        <a16:creationId xmlns:a16="http://schemas.microsoft.com/office/drawing/2014/main" id="{931F55BB-4C74-2315-028B-BF5538444321}"/>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24" name="Rectangle: Rounded Corners 1223">
                    <a:extLst>
                      <a:ext uri="{FF2B5EF4-FFF2-40B4-BE49-F238E27FC236}">
                        <a16:creationId xmlns:a16="http://schemas.microsoft.com/office/drawing/2014/main" id="{9ECE9C5A-96BB-7D66-2E11-8D4B7B4E1A4C}"/>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14" name="Group 1213">
                  <a:extLst>
                    <a:ext uri="{FF2B5EF4-FFF2-40B4-BE49-F238E27FC236}">
                      <a16:creationId xmlns:a16="http://schemas.microsoft.com/office/drawing/2014/main" id="{F6A6DC0B-440C-BE2E-1309-0AF112ED6325}"/>
                    </a:ext>
                  </a:extLst>
                </xdr:cNvPr>
                <xdr:cNvGrpSpPr/>
              </xdr:nvGrpSpPr>
              <xdr:grpSpPr>
                <a:xfrm>
                  <a:off x="15001875" y="106064797"/>
                  <a:ext cx="953589" cy="1109382"/>
                  <a:chOff x="-11112" y="0"/>
                  <a:chExt cx="1112519" cy="1371600"/>
                </a:xfrm>
              </xdr:grpSpPr>
              <xdr:sp macro="" textlink="">
                <xdr:nvSpPr>
                  <xdr:cNvPr id="1215" name="Rectangle 1214">
                    <a:extLst>
                      <a:ext uri="{FF2B5EF4-FFF2-40B4-BE49-F238E27FC236}">
                        <a16:creationId xmlns:a16="http://schemas.microsoft.com/office/drawing/2014/main" id="{4E847525-FC0A-9AB8-8D7D-F45772B073A9}"/>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216" name="Rectangle 1215">
                    <a:extLst>
                      <a:ext uri="{FF2B5EF4-FFF2-40B4-BE49-F238E27FC236}">
                        <a16:creationId xmlns:a16="http://schemas.microsoft.com/office/drawing/2014/main" id="{476A7D60-AABD-610F-888B-FFC4EF15C2D3}"/>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17" name="Straight Connector 1216">
                    <a:extLst>
                      <a:ext uri="{FF2B5EF4-FFF2-40B4-BE49-F238E27FC236}">
                        <a16:creationId xmlns:a16="http://schemas.microsoft.com/office/drawing/2014/main" id="{F991514F-2E18-4B1C-9A8F-B692D0F7549B}"/>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12" name="Thought Bubble: Cloud 1211">
                <a:extLst>
                  <a:ext uri="{FF2B5EF4-FFF2-40B4-BE49-F238E27FC236}">
                    <a16:creationId xmlns:a16="http://schemas.microsoft.com/office/drawing/2014/main" id="{71FE402C-75DB-E135-90E6-8215A8DB8F6B}"/>
                  </a:ext>
                </a:extLst>
              </xdr:cNvPr>
              <xdr:cNvSpPr/>
            </xdr:nvSpPr>
            <xdr:spPr>
              <a:xfrm>
                <a:off x="14921419"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1" name="Group 1150">
              <a:extLst>
                <a:ext uri="{FF2B5EF4-FFF2-40B4-BE49-F238E27FC236}">
                  <a16:creationId xmlns:a16="http://schemas.microsoft.com/office/drawing/2014/main" id="{C241F9B6-659D-A887-4839-C5C01F57321B}"/>
                </a:ext>
              </a:extLst>
            </xdr:cNvPr>
            <xdr:cNvGrpSpPr>
              <a:grpSpLocks noChangeAspect="1"/>
            </xdr:cNvGrpSpPr>
          </xdr:nvGrpSpPr>
          <xdr:grpSpPr>
            <a:xfrm>
              <a:off x="1817843" y="107859616"/>
              <a:ext cx="753916" cy="1968592"/>
              <a:chOff x="13365162" y="104827427"/>
              <a:chExt cx="1308883" cy="3386095"/>
            </a:xfrm>
          </xdr:grpSpPr>
          <xdr:grpSp>
            <xdr:nvGrpSpPr>
              <xdr:cNvPr id="1197" name="Group 1196">
                <a:extLst>
                  <a:ext uri="{FF2B5EF4-FFF2-40B4-BE49-F238E27FC236}">
                    <a16:creationId xmlns:a16="http://schemas.microsoft.com/office/drawing/2014/main" id="{C95ACD82-722E-90C7-CE29-7FA40B746206}"/>
                  </a:ext>
                </a:extLst>
              </xdr:cNvPr>
              <xdr:cNvGrpSpPr/>
            </xdr:nvGrpSpPr>
            <xdr:grpSpPr>
              <a:xfrm>
                <a:off x="13620749" y="105470322"/>
                <a:ext cx="1053296" cy="2743200"/>
                <a:chOff x="13620749" y="105470322"/>
                <a:chExt cx="1053296" cy="2743200"/>
              </a:xfrm>
            </xdr:grpSpPr>
            <xdr:grpSp>
              <xdr:nvGrpSpPr>
                <xdr:cNvPr id="1199" name="Group 1198">
                  <a:extLst>
                    <a:ext uri="{FF2B5EF4-FFF2-40B4-BE49-F238E27FC236}">
                      <a16:creationId xmlns:a16="http://schemas.microsoft.com/office/drawing/2014/main" id="{10ABF41C-E5B7-17DB-C1CE-7A55F50D1C6C}"/>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204" name="Rectangle: Rounded Corners 1203">
                    <a:extLst>
                      <a:ext uri="{FF2B5EF4-FFF2-40B4-BE49-F238E27FC236}">
                        <a16:creationId xmlns:a16="http://schemas.microsoft.com/office/drawing/2014/main" id="{B0C8481A-8697-0AF9-C2AD-856151AFF32F}"/>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05" name="Rectangle: Rounded Corners 1204">
                    <a:extLst>
                      <a:ext uri="{FF2B5EF4-FFF2-40B4-BE49-F238E27FC236}">
                        <a16:creationId xmlns:a16="http://schemas.microsoft.com/office/drawing/2014/main" id="{CACFB16B-78F9-40F1-494F-87AB933768C3}"/>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06" name="Rectangle: Rounded Corners 1205">
                    <a:extLst>
                      <a:ext uri="{FF2B5EF4-FFF2-40B4-BE49-F238E27FC236}">
                        <a16:creationId xmlns:a16="http://schemas.microsoft.com/office/drawing/2014/main" id="{F3544346-8BE3-2501-B022-3B2387208866}"/>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07" name="Rectangle: Rounded Corners 1206">
                    <a:extLst>
                      <a:ext uri="{FF2B5EF4-FFF2-40B4-BE49-F238E27FC236}">
                        <a16:creationId xmlns:a16="http://schemas.microsoft.com/office/drawing/2014/main" id="{B74D3D30-9304-76A0-1F54-31F318827B8E}"/>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08" name="Rectangle: Rounded Corners 1207">
                    <a:extLst>
                      <a:ext uri="{FF2B5EF4-FFF2-40B4-BE49-F238E27FC236}">
                        <a16:creationId xmlns:a16="http://schemas.microsoft.com/office/drawing/2014/main" id="{C4D3EA59-5474-D718-0094-88D911A05860}"/>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09" name="Rectangle: Rounded Corners 1208">
                    <a:extLst>
                      <a:ext uri="{FF2B5EF4-FFF2-40B4-BE49-F238E27FC236}">
                        <a16:creationId xmlns:a16="http://schemas.microsoft.com/office/drawing/2014/main" id="{C581912B-5633-D888-7605-FFB54536D31A}"/>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10" name="Rectangle: Rounded Corners 1209">
                    <a:extLst>
                      <a:ext uri="{FF2B5EF4-FFF2-40B4-BE49-F238E27FC236}">
                        <a16:creationId xmlns:a16="http://schemas.microsoft.com/office/drawing/2014/main" id="{CECA1766-39A6-4288-AA5B-DD3E31AEAE0C}"/>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00" name="Group 1199">
                  <a:extLst>
                    <a:ext uri="{FF2B5EF4-FFF2-40B4-BE49-F238E27FC236}">
                      <a16:creationId xmlns:a16="http://schemas.microsoft.com/office/drawing/2014/main" id="{4E0F8CCD-7157-458E-BAF0-BFB03220332A}"/>
                    </a:ext>
                  </a:extLst>
                </xdr:cNvPr>
                <xdr:cNvGrpSpPr/>
              </xdr:nvGrpSpPr>
              <xdr:grpSpPr>
                <a:xfrm>
                  <a:off x="13679805" y="106093372"/>
                  <a:ext cx="953589" cy="1109382"/>
                  <a:chOff x="0" y="0"/>
                  <a:chExt cx="1112520" cy="1371600"/>
                </a:xfrm>
              </xdr:grpSpPr>
              <xdr:sp macro="" textlink="">
                <xdr:nvSpPr>
                  <xdr:cNvPr id="1201" name="Rectangle 1200">
                    <a:extLst>
                      <a:ext uri="{FF2B5EF4-FFF2-40B4-BE49-F238E27FC236}">
                        <a16:creationId xmlns:a16="http://schemas.microsoft.com/office/drawing/2014/main" id="{5C97099F-1655-13F4-1ED3-005178F00DA4}"/>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202" name="Rectangle 1201">
                    <a:extLst>
                      <a:ext uri="{FF2B5EF4-FFF2-40B4-BE49-F238E27FC236}">
                        <a16:creationId xmlns:a16="http://schemas.microsoft.com/office/drawing/2014/main" id="{E8919995-BCBC-5954-61A9-148F1E1FDF02}"/>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03" name="Straight Connector 1202">
                    <a:extLst>
                      <a:ext uri="{FF2B5EF4-FFF2-40B4-BE49-F238E27FC236}">
                        <a16:creationId xmlns:a16="http://schemas.microsoft.com/office/drawing/2014/main" id="{18C076F8-47F2-FFAD-3E05-41F18B6FC849}"/>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98" name="Thought Bubble: Cloud 1197">
                <a:extLst>
                  <a:ext uri="{FF2B5EF4-FFF2-40B4-BE49-F238E27FC236}">
                    <a16:creationId xmlns:a16="http://schemas.microsoft.com/office/drawing/2014/main" id="{745A4550-FEB7-271A-FD30-51FBA510978C}"/>
                  </a:ext>
                </a:extLst>
              </xdr:cNvPr>
              <xdr:cNvSpPr/>
            </xdr:nvSpPr>
            <xdr:spPr>
              <a:xfrm flipH="1">
                <a:off x="13365162" y="104827427"/>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2" name="Group 1151">
              <a:extLst>
                <a:ext uri="{FF2B5EF4-FFF2-40B4-BE49-F238E27FC236}">
                  <a16:creationId xmlns:a16="http://schemas.microsoft.com/office/drawing/2014/main" id="{EE5388B9-0366-BAC7-01C4-8C8DB3F4A441}"/>
                </a:ext>
              </a:extLst>
            </xdr:cNvPr>
            <xdr:cNvGrpSpPr>
              <a:grpSpLocks noChangeAspect="1"/>
            </xdr:cNvGrpSpPr>
          </xdr:nvGrpSpPr>
          <xdr:grpSpPr>
            <a:xfrm>
              <a:off x="295784" y="107882306"/>
              <a:ext cx="674825" cy="1999079"/>
              <a:chOff x="13527313" y="104774987"/>
              <a:chExt cx="1171575" cy="3438535"/>
            </a:xfrm>
          </xdr:grpSpPr>
          <xdr:grpSp>
            <xdr:nvGrpSpPr>
              <xdr:cNvPr id="1183" name="Group 1182">
                <a:extLst>
                  <a:ext uri="{FF2B5EF4-FFF2-40B4-BE49-F238E27FC236}">
                    <a16:creationId xmlns:a16="http://schemas.microsoft.com/office/drawing/2014/main" id="{758FA883-36E2-1898-59D8-0CE295E31278}"/>
                  </a:ext>
                </a:extLst>
              </xdr:cNvPr>
              <xdr:cNvGrpSpPr/>
            </xdr:nvGrpSpPr>
            <xdr:grpSpPr>
              <a:xfrm>
                <a:off x="13620749" y="105470322"/>
                <a:ext cx="1053296" cy="2743200"/>
                <a:chOff x="13620749" y="105470322"/>
                <a:chExt cx="1053296" cy="2743200"/>
              </a:xfrm>
            </xdr:grpSpPr>
            <xdr:grpSp>
              <xdr:nvGrpSpPr>
                <xdr:cNvPr id="1185" name="Group 1184">
                  <a:extLst>
                    <a:ext uri="{FF2B5EF4-FFF2-40B4-BE49-F238E27FC236}">
                      <a16:creationId xmlns:a16="http://schemas.microsoft.com/office/drawing/2014/main" id="{5EC16431-D9BA-802C-C651-4DF2BE024E4D}"/>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190" name="Rectangle: Rounded Corners 1189">
                    <a:extLst>
                      <a:ext uri="{FF2B5EF4-FFF2-40B4-BE49-F238E27FC236}">
                        <a16:creationId xmlns:a16="http://schemas.microsoft.com/office/drawing/2014/main" id="{595D18F4-DAFC-E6A9-93FF-95B8BFEE854F}"/>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1" name="Rectangle: Rounded Corners 1190">
                    <a:extLst>
                      <a:ext uri="{FF2B5EF4-FFF2-40B4-BE49-F238E27FC236}">
                        <a16:creationId xmlns:a16="http://schemas.microsoft.com/office/drawing/2014/main" id="{93B2AD07-5F1C-F09F-8309-788D7446B80F}"/>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2" name="Rectangle: Rounded Corners 1191">
                    <a:extLst>
                      <a:ext uri="{FF2B5EF4-FFF2-40B4-BE49-F238E27FC236}">
                        <a16:creationId xmlns:a16="http://schemas.microsoft.com/office/drawing/2014/main" id="{1F8DE5CC-B53F-A608-2F62-B5B86EA038FE}"/>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3" name="Rectangle: Rounded Corners 1192">
                    <a:extLst>
                      <a:ext uri="{FF2B5EF4-FFF2-40B4-BE49-F238E27FC236}">
                        <a16:creationId xmlns:a16="http://schemas.microsoft.com/office/drawing/2014/main" id="{1201445F-617D-8D87-6AA3-37C1CC37FA18}"/>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4" name="Rectangle: Rounded Corners 1193">
                    <a:extLst>
                      <a:ext uri="{FF2B5EF4-FFF2-40B4-BE49-F238E27FC236}">
                        <a16:creationId xmlns:a16="http://schemas.microsoft.com/office/drawing/2014/main" id="{5DB80B33-C7E1-1102-EEB5-F77A2163E447}"/>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5" name="Rectangle: Rounded Corners 1194">
                    <a:extLst>
                      <a:ext uri="{FF2B5EF4-FFF2-40B4-BE49-F238E27FC236}">
                        <a16:creationId xmlns:a16="http://schemas.microsoft.com/office/drawing/2014/main" id="{0D0D4EE6-5BA4-7144-158E-1D61507EB5B2}"/>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96" name="Rectangle: Rounded Corners 1195">
                    <a:extLst>
                      <a:ext uri="{FF2B5EF4-FFF2-40B4-BE49-F238E27FC236}">
                        <a16:creationId xmlns:a16="http://schemas.microsoft.com/office/drawing/2014/main" id="{DDE3DC57-9F8B-B0BA-20B8-C993F9531317}"/>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86" name="Group 1185">
                  <a:extLst>
                    <a:ext uri="{FF2B5EF4-FFF2-40B4-BE49-F238E27FC236}">
                      <a16:creationId xmlns:a16="http://schemas.microsoft.com/office/drawing/2014/main" id="{388958FC-4FD5-1E4C-F2D2-5E9FAF43176B}"/>
                    </a:ext>
                  </a:extLst>
                </xdr:cNvPr>
                <xdr:cNvGrpSpPr/>
              </xdr:nvGrpSpPr>
              <xdr:grpSpPr>
                <a:xfrm>
                  <a:off x="13679805" y="106093372"/>
                  <a:ext cx="953589" cy="1109382"/>
                  <a:chOff x="0" y="0"/>
                  <a:chExt cx="1112520" cy="1371600"/>
                </a:xfrm>
              </xdr:grpSpPr>
              <xdr:sp macro="" textlink="">
                <xdr:nvSpPr>
                  <xdr:cNvPr id="1187" name="Rectangle 1186">
                    <a:extLst>
                      <a:ext uri="{FF2B5EF4-FFF2-40B4-BE49-F238E27FC236}">
                        <a16:creationId xmlns:a16="http://schemas.microsoft.com/office/drawing/2014/main" id="{987AEF4F-4F10-DE6F-2B28-93E25D8E17CC}"/>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188" name="Rectangle 1187">
                    <a:extLst>
                      <a:ext uri="{FF2B5EF4-FFF2-40B4-BE49-F238E27FC236}">
                        <a16:creationId xmlns:a16="http://schemas.microsoft.com/office/drawing/2014/main" id="{E36B70C9-C179-35FA-029B-D9F5BAEF503B}"/>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189" name="Straight Connector 1188">
                    <a:extLst>
                      <a:ext uri="{FF2B5EF4-FFF2-40B4-BE49-F238E27FC236}">
                        <a16:creationId xmlns:a16="http://schemas.microsoft.com/office/drawing/2014/main" id="{FC549000-D841-B0C1-CAF4-4A1D407B38D1}"/>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84" name="Thought Bubble: Cloud 1183">
                <a:extLst>
                  <a:ext uri="{FF2B5EF4-FFF2-40B4-BE49-F238E27FC236}">
                    <a16:creationId xmlns:a16="http://schemas.microsoft.com/office/drawing/2014/main" id="{EF667FE6-2BDF-08D0-8CA5-B3901EA723D2}"/>
                  </a:ext>
                </a:extLst>
              </xdr:cNvPr>
              <xdr:cNvSpPr/>
            </xdr:nvSpPr>
            <xdr:spPr>
              <a:xfrm flipH="1">
                <a:off x="13527313" y="104774987"/>
                <a:ext cx="1171575"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3" name="Group 1152">
              <a:extLst>
                <a:ext uri="{FF2B5EF4-FFF2-40B4-BE49-F238E27FC236}">
                  <a16:creationId xmlns:a16="http://schemas.microsoft.com/office/drawing/2014/main" id="{706E58B2-34DC-E611-4293-6B3AEE447491}"/>
                </a:ext>
              </a:extLst>
            </xdr:cNvPr>
            <xdr:cNvGrpSpPr>
              <a:grpSpLocks noChangeAspect="1"/>
            </xdr:cNvGrpSpPr>
          </xdr:nvGrpSpPr>
          <xdr:grpSpPr>
            <a:xfrm>
              <a:off x="1037033" y="107867116"/>
              <a:ext cx="719366" cy="1999072"/>
              <a:chOff x="13425142" y="104774999"/>
              <a:chExt cx="1248903" cy="3438523"/>
            </a:xfrm>
          </xdr:grpSpPr>
          <xdr:grpSp>
            <xdr:nvGrpSpPr>
              <xdr:cNvPr id="1169" name="Group 1168">
                <a:extLst>
                  <a:ext uri="{FF2B5EF4-FFF2-40B4-BE49-F238E27FC236}">
                    <a16:creationId xmlns:a16="http://schemas.microsoft.com/office/drawing/2014/main" id="{91738914-9832-8539-0382-B70A97DD0950}"/>
                  </a:ext>
                </a:extLst>
              </xdr:cNvPr>
              <xdr:cNvGrpSpPr/>
            </xdr:nvGrpSpPr>
            <xdr:grpSpPr>
              <a:xfrm>
                <a:off x="13620749" y="105470322"/>
                <a:ext cx="1053296" cy="2743200"/>
                <a:chOff x="13620749" y="105470322"/>
                <a:chExt cx="1053296" cy="2743200"/>
              </a:xfrm>
            </xdr:grpSpPr>
            <xdr:grpSp>
              <xdr:nvGrpSpPr>
                <xdr:cNvPr id="1171" name="Group 1170">
                  <a:extLst>
                    <a:ext uri="{FF2B5EF4-FFF2-40B4-BE49-F238E27FC236}">
                      <a16:creationId xmlns:a16="http://schemas.microsoft.com/office/drawing/2014/main" id="{317F0C32-DDF1-3F1E-11CE-6FDF031278AD}"/>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176" name="Rectangle: Rounded Corners 1175">
                    <a:extLst>
                      <a:ext uri="{FF2B5EF4-FFF2-40B4-BE49-F238E27FC236}">
                        <a16:creationId xmlns:a16="http://schemas.microsoft.com/office/drawing/2014/main" id="{FFBB0F4B-6C4D-AB6C-2ECF-BAAEF4844BB7}"/>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77" name="Rectangle: Rounded Corners 1176">
                    <a:extLst>
                      <a:ext uri="{FF2B5EF4-FFF2-40B4-BE49-F238E27FC236}">
                        <a16:creationId xmlns:a16="http://schemas.microsoft.com/office/drawing/2014/main" id="{7CA5C95E-6120-A16E-32C0-A49D91C160B0}"/>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78" name="Rectangle: Rounded Corners 1177">
                    <a:extLst>
                      <a:ext uri="{FF2B5EF4-FFF2-40B4-BE49-F238E27FC236}">
                        <a16:creationId xmlns:a16="http://schemas.microsoft.com/office/drawing/2014/main" id="{67572A62-DE09-F598-89E3-52288066C32C}"/>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79" name="Rectangle: Rounded Corners 1178">
                    <a:extLst>
                      <a:ext uri="{FF2B5EF4-FFF2-40B4-BE49-F238E27FC236}">
                        <a16:creationId xmlns:a16="http://schemas.microsoft.com/office/drawing/2014/main" id="{0C5550FB-491B-214E-ACA2-FC93D5A5FD4E}"/>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80" name="Rectangle: Rounded Corners 1179">
                    <a:extLst>
                      <a:ext uri="{FF2B5EF4-FFF2-40B4-BE49-F238E27FC236}">
                        <a16:creationId xmlns:a16="http://schemas.microsoft.com/office/drawing/2014/main" id="{BD535973-12DC-706A-9277-2CB09028B656}"/>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81" name="Rectangle: Rounded Corners 1180">
                    <a:extLst>
                      <a:ext uri="{FF2B5EF4-FFF2-40B4-BE49-F238E27FC236}">
                        <a16:creationId xmlns:a16="http://schemas.microsoft.com/office/drawing/2014/main" id="{76EF0EA6-14F1-E42D-BA07-12B2BBC70C8F}"/>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82" name="Rectangle: Rounded Corners 1181">
                    <a:extLst>
                      <a:ext uri="{FF2B5EF4-FFF2-40B4-BE49-F238E27FC236}">
                        <a16:creationId xmlns:a16="http://schemas.microsoft.com/office/drawing/2014/main" id="{8DC62887-4550-7F71-B4C9-15CC10D80C21}"/>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72" name="Group 1171">
                  <a:extLst>
                    <a:ext uri="{FF2B5EF4-FFF2-40B4-BE49-F238E27FC236}">
                      <a16:creationId xmlns:a16="http://schemas.microsoft.com/office/drawing/2014/main" id="{D7C804E3-C71F-8D87-DAA6-6D9B23629F55}"/>
                    </a:ext>
                  </a:extLst>
                </xdr:cNvPr>
                <xdr:cNvGrpSpPr/>
              </xdr:nvGrpSpPr>
              <xdr:grpSpPr>
                <a:xfrm>
                  <a:off x="13679805" y="106093372"/>
                  <a:ext cx="953589" cy="1109382"/>
                  <a:chOff x="0" y="0"/>
                  <a:chExt cx="1112520" cy="1371600"/>
                </a:xfrm>
              </xdr:grpSpPr>
              <xdr:sp macro="" textlink="">
                <xdr:nvSpPr>
                  <xdr:cNvPr id="1173" name="Rectangle 1172">
                    <a:extLst>
                      <a:ext uri="{FF2B5EF4-FFF2-40B4-BE49-F238E27FC236}">
                        <a16:creationId xmlns:a16="http://schemas.microsoft.com/office/drawing/2014/main" id="{69EB5651-4FC0-5ABB-9454-E8CE9679E8C8}"/>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174" name="Rectangle 1173">
                    <a:extLst>
                      <a:ext uri="{FF2B5EF4-FFF2-40B4-BE49-F238E27FC236}">
                        <a16:creationId xmlns:a16="http://schemas.microsoft.com/office/drawing/2014/main" id="{1768EE46-069B-973B-E2CC-2A10622EE08E}"/>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175" name="Straight Connector 1174">
                    <a:extLst>
                      <a:ext uri="{FF2B5EF4-FFF2-40B4-BE49-F238E27FC236}">
                        <a16:creationId xmlns:a16="http://schemas.microsoft.com/office/drawing/2014/main" id="{5834562F-8BA2-FF18-DE66-92896586B31C}"/>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70" name="Thought Bubble: Cloud 1169">
                <a:extLst>
                  <a:ext uri="{FF2B5EF4-FFF2-40B4-BE49-F238E27FC236}">
                    <a16:creationId xmlns:a16="http://schemas.microsoft.com/office/drawing/2014/main" id="{CFBEF8DD-C17D-10DF-0609-62E212D08735}"/>
                  </a:ext>
                </a:extLst>
              </xdr:cNvPr>
              <xdr:cNvSpPr/>
            </xdr:nvSpPr>
            <xdr:spPr>
              <a:xfrm flipH="1">
                <a:off x="13425142" y="104774999"/>
                <a:ext cx="1171577"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4" name="Group 1153">
              <a:extLst>
                <a:ext uri="{FF2B5EF4-FFF2-40B4-BE49-F238E27FC236}">
                  <a16:creationId xmlns:a16="http://schemas.microsoft.com/office/drawing/2014/main" id="{1588FDFA-5204-70D1-7CE6-72C62A3B9EEB}"/>
                </a:ext>
              </a:extLst>
            </xdr:cNvPr>
            <xdr:cNvGrpSpPr>
              <a:grpSpLocks noChangeAspect="1"/>
            </xdr:cNvGrpSpPr>
          </xdr:nvGrpSpPr>
          <xdr:grpSpPr>
            <a:xfrm>
              <a:off x="4449782" y="107882313"/>
              <a:ext cx="733342" cy="1982459"/>
              <a:chOff x="14944724" y="104774999"/>
              <a:chExt cx="1273165" cy="3409948"/>
            </a:xfrm>
          </xdr:grpSpPr>
          <xdr:grpSp>
            <xdr:nvGrpSpPr>
              <xdr:cNvPr id="1155" name="Group 1154">
                <a:extLst>
                  <a:ext uri="{FF2B5EF4-FFF2-40B4-BE49-F238E27FC236}">
                    <a16:creationId xmlns:a16="http://schemas.microsoft.com/office/drawing/2014/main" id="{C9FC53FF-FBAF-BD49-F141-F4533A6CF80A}"/>
                  </a:ext>
                </a:extLst>
              </xdr:cNvPr>
              <xdr:cNvGrpSpPr/>
            </xdr:nvGrpSpPr>
            <xdr:grpSpPr>
              <a:xfrm>
                <a:off x="14944724" y="105441747"/>
                <a:ext cx="1053296" cy="2743200"/>
                <a:chOff x="14944724" y="105441747"/>
                <a:chExt cx="1053296" cy="2743200"/>
              </a:xfrm>
            </xdr:grpSpPr>
            <xdr:grpSp>
              <xdr:nvGrpSpPr>
                <xdr:cNvPr id="1157" name="Group 1156">
                  <a:extLst>
                    <a:ext uri="{FF2B5EF4-FFF2-40B4-BE49-F238E27FC236}">
                      <a16:creationId xmlns:a16="http://schemas.microsoft.com/office/drawing/2014/main" id="{2645233A-773C-10B8-25AC-3C6752E0C655}"/>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162" name="Rectangle: Rounded Corners 1161">
                    <a:extLst>
                      <a:ext uri="{FF2B5EF4-FFF2-40B4-BE49-F238E27FC236}">
                        <a16:creationId xmlns:a16="http://schemas.microsoft.com/office/drawing/2014/main" id="{686B342C-6F46-4DF6-55A7-4D7954422A67}"/>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3" name="Rectangle: Rounded Corners 1162">
                    <a:extLst>
                      <a:ext uri="{FF2B5EF4-FFF2-40B4-BE49-F238E27FC236}">
                        <a16:creationId xmlns:a16="http://schemas.microsoft.com/office/drawing/2014/main" id="{E0163E25-C2ED-D24E-CCF1-BAC474F4C986}"/>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4" name="Rectangle: Rounded Corners 1163">
                    <a:extLst>
                      <a:ext uri="{FF2B5EF4-FFF2-40B4-BE49-F238E27FC236}">
                        <a16:creationId xmlns:a16="http://schemas.microsoft.com/office/drawing/2014/main" id="{16C1995D-1047-E6BA-CC7A-F1C47079972F}"/>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5" name="Rectangle: Rounded Corners 1164">
                    <a:extLst>
                      <a:ext uri="{FF2B5EF4-FFF2-40B4-BE49-F238E27FC236}">
                        <a16:creationId xmlns:a16="http://schemas.microsoft.com/office/drawing/2014/main" id="{E5FC6E80-CAA8-DE90-7D5F-14D80CE9C375}"/>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6" name="Rectangle: Rounded Corners 1165">
                    <a:extLst>
                      <a:ext uri="{FF2B5EF4-FFF2-40B4-BE49-F238E27FC236}">
                        <a16:creationId xmlns:a16="http://schemas.microsoft.com/office/drawing/2014/main" id="{B86CEB9A-F1E1-7C56-26B7-F3205D0D61BB}"/>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7" name="Rectangle: Rounded Corners 1166">
                    <a:extLst>
                      <a:ext uri="{FF2B5EF4-FFF2-40B4-BE49-F238E27FC236}">
                        <a16:creationId xmlns:a16="http://schemas.microsoft.com/office/drawing/2014/main" id="{2F179B37-EE0C-CEE7-DCD8-E62A7AF8B672}"/>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8" name="Rectangle: Rounded Corners 1167">
                    <a:extLst>
                      <a:ext uri="{FF2B5EF4-FFF2-40B4-BE49-F238E27FC236}">
                        <a16:creationId xmlns:a16="http://schemas.microsoft.com/office/drawing/2014/main" id="{0CA30199-9094-39EE-6356-B2719F9AE3F9}"/>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8" name="Group 1157">
                  <a:extLst>
                    <a:ext uri="{FF2B5EF4-FFF2-40B4-BE49-F238E27FC236}">
                      <a16:creationId xmlns:a16="http://schemas.microsoft.com/office/drawing/2014/main" id="{9DF9A5AA-5498-E643-89AF-895D48C47956}"/>
                    </a:ext>
                  </a:extLst>
                </xdr:cNvPr>
                <xdr:cNvGrpSpPr/>
              </xdr:nvGrpSpPr>
              <xdr:grpSpPr>
                <a:xfrm>
                  <a:off x="15001875" y="106064797"/>
                  <a:ext cx="953589" cy="1109382"/>
                  <a:chOff x="-11112" y="0"/>
                  <a:chExt cx="1112519" cy="1371600"/>
                </a:xfrm>
              </xdr:grpSpPr>
              <xdr:sp macro="" textlink="">
                <xdr:nvSpPr>
                  <xdr:cNvPr id="1159" name="Rectangle 1158">
                    <a:extLst>
                      <a:ext uri="{FF2B5EF4-FFF2-40B4-BE49-F238E27FC236}">
                        <a16:creationId xmlns:a16="http://schemas.microsoft.com/office/drawing/2014/main" id="{334B7DC9-CC38-C234-B192-2445C8CB881C}"/>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160" name="Rectangle 1159">
                    <a:extLst>
                      <a:ext uri="{FF2B5EF4-FFF2-40B4-BE49-F238E27FC236}">
                        <a16:creationId xmlns:a16="http://schemas.microsoft.com/office/drawing/2014/main" id="{0B3E430A-2209-2DC7-3740-066EE63F83F8}"/>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161" name="Straight Connector 1160">
                    <a:extLst>
                      <a:ext uri="{FF2B5EF4-FFF2-40B4-BE49-F238E27FC236}">
                        <a16:creationId xmlns:a16="http://schemas.microsoft.com/office/drawing/2014/main" id="{8BD75124-850E-ECE9-CF93-327F549BA5F4}"/>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56" name="Thought Bubble: Cloud 1155">
                <a:extLst>
                  <a:ext uri="{FF2B5EF4-FFF2-40B4-BE49-F238E27FC236}">
                    <a16:creationId xmlns:a16="http://schemas.microsoft.com/office/drawing/2014/main" id="{3C718AC3-85A1-8CD5-A272-407390BC0647}"/>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sp macro="" textlink="">
        <xdr:nvSpPr>
          <xdr:cNvPr id="1147" name="Block Arc 1146">
            <a:extLst>
              <a:ext uri="{FF2B5EF4-FFF2-40B4-BE49-F238E27FC236}">
                <a16:creationId xmlns:a16="http://schemas.microsoft.com/office/drawing/2014/main" id="{2FDE4A3D-DA48-8352-5340-0DFB4D4684FF}"/>
              </a:ext>
            </a:extLst>
          </xdr:cNvPr>
          <xdr:cNvSpPr/>
        </xdr:nvSpPr>
        <xdr:spPr>
          <a:xfrm flipV="1">
            <a:off x="22860" y="116799360"/>
            <a:ext cx="2575560" cy="350520"/>
          </a:xfrm>
          <a:prstGeom prst="blockArc">
            <a:avLst/>
          </a:prstGeom>
          <a:pattFill prst="shingle">
            <a:fgClr>
              <a:srgbClr val="00B0F0"/>
            </a:fgClr>
            <a:bgClr>
              <a:schemeClr val="bg1"/>
            </a:bgClr>
          </a:pattFill>
          <a:ln w="3175">
            <a:solidFill>
              <a:srgbClr val="00B0F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148" name="Block Arc 1147">
            <a:extLst>
              <a:ext uri="{FF2B5EF4-FFF2-40B4-BE49-F238E27FC236}">
                <a16:creationId xmlns:a16="http://schemas.microsoft.com/office/drawing/2014/main" id="{A52EE93E-3C6F-D318-101B-026E7D189328}"/>
              </a:ext>
            </a:extLst>
          </xdr:cNvPr>
          <xdr:cNvSpPr/>
        </xdr:nvSpPr>
        <xdr:spPr>
          <a:xfrm flipV="1">
            <a:off x="3581400" y="116791740"/>
            <a:ext cx="2575560" cy="350520"/>
          </a:xfrm>
          <a:prstGeom prst="blockArc">
            <a:avLst/>
          </a:prstGeom>
          <a:pattFill prst="shingle">
            <a:fgClr>
              <a:srgbClr val="FF7171"/>
            </a:fgClr>
            <a:bgClr>
              <a:schemeClr val="bg1"/>
            </a:bgClr>
          </a:pattFill>
          <a:ln w="3175">
            <a:solidFill>
              <a:srgbClr val="FF717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1</xdr:col>
      <xdr:colOff>30480</xdr:colOff>
      <xdr:row>594</xdr:row>
      <xdr:rowOff>106680</xdr:rowOff>
    </xdr:from>
    <xdr:to>
      <xdr:col>12</xdr:col>
      <xdr:colOff>434340</xdr:colOff>
      <xdr:row>599</xdr:row>
      <xdr:rowOff>121920</xdr:rowOff>
    </xdr:to>
    <xdr:sp macro="" textlink="">
      <xdr:nvSpPr>
        <xdr:cNvPr id="1239" name="You believe whatever serves your needs.">
          <a:extLst>
            <a:ext uri="{FF2B5EF4-FFF2-40B4-BE49-F238E27FC236}">
              <a16:creationId xmlns:a16="http://schemas.microsoft.com/office/drawing/2014/main" id="{D40224F7-7451-4130-9364-1897BB88FA7E}"/>
            </a:ext>
          </a:extLst>
        </xdr:cNvPr>
        <xdr:cNvSpPr txBox="1">
          <a:spLocks/>
        </xdr:cNvSpPr>
      </xdr:nvSpPr>
      <xdr:spPr>
        <a:xfrm>
          <a:off x="144780" y="114889280"/>
          <a:ext cx="6061710" cy="840740"/>
        </a:xfrm>
        <a:prstGeom prst="rect">
          <a:avLst/>
        </a:prstGeom>
        <a:solidFill>
          <a:srgbClr val="660066">
            <a:alpha val="69804"/>
          </a:srgbClr>
        </a:solidFill>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600"/>
            </a:lnSpc>
            <a:buNone/>
          </a:pPr>
          <a:r>
            <a:rPr lang="en-US" sz="1400" b="0"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Political leaders on both sides sidestep</a:t>
          </a:r>
          <a:r>
            <a:rPr lang="en-US" sz="1400" b="0"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kern="1200" spc="20" baseline="0">
              <a:ln w="9525">
                <a:solidFill>
                  <a:srgbClr val="00FA6E"/>
                </a:solidFill>
              </a:ln>
              <a:solidFill>
                <a:srgbClr val="00FA6E"/>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specific differences </a:t>
          </a:r>
          <a:r>
            <a:rPr lang="en-US" sz="1400" b="0" spc="4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with </a:t>
          </a:r>
          <a:r>
            <a:rPr lang="en-US" sz="1400" b="0" i="1" spc="40" baseline="0">
              <a:ln w="9525">
                <a:solidFill>
                  <a:srgbClr val="FFC3F5"/>
                </a:solidFill>
              </a:ln>
              <a:solidFill>
                <a:srgbClr val="FFC3F5"/>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similar others</a:t>
          </a:r>
          <a:r>
            <a:rPr lang="en-US" sz="1400" b="0" i="1" spc="40" baseline="0">
              <a:ln w="9525">
                <a:solidFill>
                  <a:srgbClr val="FF99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spc="4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to build political power. This may cost you </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vital attention to resolve </a:t>
          </a:r>
          <a:r>
            <a:rPr lang="en-US" sz="1400" b="0" spc="0" baseline="0">
              <a:ln w="9525">
                <a:solidFill>
                  <a:srgbClr val="00FA6E"/>
                </a:solidFill>
              </a:ln>
              <a:solidFill>
                <a:srgbClr val="00FA6E"/>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specific needs</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If kept unresolved, </a:t>
          </a:r>
          <a:r>
            <a:rPr lang="en-US" sz="1400" b="0" i="1" spc="-30" baseline="0">
              <a:ln w="9525">
                <a:solidFill>
                  <a:srgbClr val="F0CDFF"/>
                </a:solidFill>
              </a:ln>
              <a:solidFill>
                <a:srgbClr val="FF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such politics keeps you in </a:t>
          </a:r>
          <a:r>
            <a:rPr lang="en-US" sz="1400" b="0" i="1" spc="-30" baseline="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400" b="0" i="1" spc="-30" baseline="0">
              <a:ln w="9525">
                <a:solidFill>
                  <a:srgbClr val="F0CDFF"/>
                </a:solidFill>
              </a:ln>
              <a:solidFill>
                <a:srgbClr val="FF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and dependent on their leadership. </a:t>
          </a:r>
          <a:endParaRPr lang="en-US" sz="1400" b="0" kern="1200" spc="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99060</xdr:colOff>
      <xdr:row>95</xdr:row>
      <xdr:rowOff>314959</xdr:rowOff>
    </xdr:from>
    <xdr:to>
      <xdr:col>12</xdr:col>
      <xdr:colOff>472440</xdr:colOff>
      <xdr:row>99</xdr:row>
      <xdr:rowOff>45720</xdr:rowOff>
    </xdr:to>
    <xdr:grpSp>
      <xdr:nvGrpSpPr>
        <xdr:cNvPr id="1240" name="Group 1239">
          <a:extLst>
            <a:ext uri="{FF2B5EF4-FFF2-40B4-BE49-F238E27FC236}">
              <a16:creationId xmlns:a16="http://schemas.microsoft.com/office/drawing/2014/main" id="{3BA9B14C-987B-4523-82DC-BEA7EF8EA536}"/>
            </a:ext>
          </a:extLst>
        </xdr:cNvPr>
        <xdr:cNvGrpSpPr/>
      </xdr:nvGrpSpPr>
      <xdr:grpSpPr>
        <a:xfrm>
          <a:off x="213360" y="19174459"/>
          <a:ext cx="6031230" cy="822961"/>
          <a:chOff x="220980" y="11051539"/>
          <a:chExt cx="5821680" cy="843281"/>
        </a:xfrm>
      </xdr:grpSpPr>
      <xdr:sp macro="" textlink="">
        <xdr:nvSpPr>
          <xdr:cNvPr id="1241" name="TextBox: Politics defined">
            <a:extLst>
              <a:ext uri="{FF2B5EF4-FFF2-40B4-BE49-F238E27FC236}">
                <a16:creationId xmlns:a16="http://schemas.microsoft.com/office/drawing/2014/main" id="{FAA367B8-7D25-B7D1-4AC5-71E201554AA8}"/>
              </a:ext>
            </a:extLst>
          </xdr:cNvPr>
          <xdr:cNvSpPr txBox="1"/>
        </xdr:nvSpPr>
        <xdr:spPr>
          <a:xfrm>
            <a:off x="274320" y="11188699"/>
            <a:ext cx="5768340" cy="7061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the art of generalizing how to agreeably address needs in different social situations. </a:t>
            </a:r>
          </a:p>
        </xdr:txBody>
      </xdr:sp>
      <xdr:sp macro="" textlink="">
        <xdr:nvSpPr>
          <xdr:cNvPr id="1242" name="TextBox: Politics defined">
            <a:extLst>
              <a:ext uri="{FF2B5EF4-FFF2-40B4-BE49-F238E27FC236}">
                <a16:creationId xmlns:a16="http://schemas.microsoft.com/office/drawing/2014/main" id="{EDB19B82-C4B1-33D3-CC1C-71734803FA72}"/>
              </a:ext>
            </a:extLst>
          </xdr:cNvPr>
          <xdr:cNvSpPr txBox="1"/>
        </xdr:nvSpPr>
        <xdr:spPr>
          <a:xfrm>
            <a:off x="220980" y="1108201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1</a:t>
            </a:r>
          </a:p>
        </xdr:txBody>
      </xdr:sp>
      <xdr:sp macro="" textlink="">
        <xdr:nvSpPr>
          <xdr:cNvPr id="1243" name="TextBox: Politics defined">
            <a:extLst>
              <a:ext uri="{FF2B5EF4-FFF2-40B4-BE49-F238E27FC236}">
                <a16:creationId xmlns:a16="http://schemas.microsoft.com/office/drawing/2014/main" id="{8F527BF5-7C5E-1587-0EFE-E3C2AA20B50A}"/>
              </a:ext>
            </a:extLst>
          </xdr:cNvPr>
          <xdr:cNvSpPr txBox="1"/>
        </xdr:nvSpPr>
        <xdr:spPr>
          <a:xfrm>
            <a:off x="3116580" y="1105153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2</a:t>
            </a:r>
          </a:p>
        </xdr:txBody>
      </xdr:sp>
      <xdr:sp macro="" textlink="">
        <xdr:nvSpPr>
          <xdr:cNvPr id="1244" name="TextBox: Politics defined">
            <a:extLst>
              <a:ext uri="{FF2B5EF4-FFF2-40B4-BE49-F238E27FC236}">
                <a16:creationId xmlns:a16="http://schemas.microsoft.com/office/drawing/2014/main" id="{8ED4BEB7-6C74-33DC-2B43-80E99683DB35}"/>
              </a:ext>
            </a:extLst>
          </xdr:cNvPr>
          <xdr:cNvSpPr txBox="1"/>
        </xdr:nvSpPr>
        <xdr:spPr>
          <a:xfrm>
            <a:off x="2118360" y="1135633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3</a:t>
            </a:r>
          </a:p>
        </xdr:txBody>
      </xdr:sp>
    </xdr:grpSp>
    <xdr:clientData/>
  </xdr:twoCellAnchor>
  <xdr:twoCellAnchor>
    <xdr:from>
      <xdr:col>1</xdr:col>
      <xdr:colOff>70505</xdr:colOff>
      <xdr:row>1485</xdr:row>
      <xdr:rowOff>91999</xdr:rowOff>
    </xdr:from>
    <xdr:to>
      <xdr:col>2</xdr:col>
      <xdr:colOff>218708</xdr:colOff>
      <xdr:row>1488</xdr:row>
      <xdr:rowOff>142137</xdr:rowOff>
    </xdr:to>
    <xdr:grpSp>
      <xdr:nvGrpSpPr>
        <xdr:cNvPr id="1245" name="Group 1244">
          <a:extLst>
            <a:ext uri="{FF2B5EF4-FFF2-40B4-BE49-F238E27FC236}">
              <a16:creationId xmlns:a16="http://schemas.microsoft.com/office/drawing/2014/main" id="{B83D2BB4-316F-4539-B6E1-0783E95BFF57}"/>
            </a:ext>
          </a:extLst>
        </xdr:cNvPr>
        <xdr:cNvGrpSpPr/>
      </xdr:nvGrpSpPr>
      <xdr:grpSpPr>
        <a:xfrm>
          <a:off x="184805" y="286121399"/>
          <a:ext cx="662553" cy="621638"/>
          <a:chOff x="6438900" y="87877029"/>
          <a:chExt cx="645689" cy="621682"/>
        </a:xfrm>
      </xdr:grpSpPr>
      <xdr:sp macro="" textlink="">
        <xdr:nvSpPr>
          <xdr:cNvPr id="1246" name="Oval 1245">
            <a:extLst>
              <a:ext uri="{FF2B5EF4-FFF2-40B4-BE49-F238E27FC236}">
                <a16:creationId xmlns:a16="http://schemas.microsoft.com/office/drawing/2014/main" id="{EF5672BD-834E-4F01-DE13-9CD8F50A71C8}"/>
              </a:ext>
            </a:extLst>
          </xdr:cNvPr>
          <xdr:cNvSpPr>
            <a:spLocks noChangeAspect="1"/>
          </xdr:cNvSpPr>
        </xdr:nvSpPr>
        <xdr:spPr>
          <a:xfrm>
            <a:off x="6438900" y="88041480"/>
            <a:ext cx="471867" cy="457231"/>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0795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47" name="Rectangle 1246">
            <a:extLst>
              <a:ext uri="{FF2B5EF4-FFF2-40B4-BE49-F238E27FC236}">
                <a16:creationId xmlns:a16="http://schemas.microsoft.com/office/drawing/2014/main" id="{6CCEE82C-4AB3-2DF4-69A0-971226E50A63}"/>
              </a:ext>
            </a:extLst>
          </xdr:cNvPr>
          <xdr:cNvSpPr/>
        </xdr:nvSpPr>
        <xdr:spPr>
          <a:xfrm>
            <a:off x="6442334" y="87877029"/>
            <a:ext cx="642255" cy="548677"/>
          </a:xfrm>
          <a:prstGeom prst="rect">
            <a:avLst/>
          </a:prstGeom>
          <a:noFill/>
        </xdr:spPr>
        <xdr:txBody>
          <a:bodyPr wrap="none" lIns="91440" tIns="45720" rIns="91440" bIns="45720">
            <a:no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107399</xdr:colOff>
      <xdr:row>1495</xdr:row>
      <xdr:rowOff>123702</xdr:rowOff>
    </xdr:from>
    <xdr:to>
      <xdr:col>2</xdr:col>
      <xdr:colOff>338680</xdr:colOff>
      <xdr:row>1499</xdr:row>
      <xdr:rowOff>105047</xdr:rowOff>
    </xdr:to>
    <xdr:grpSp>
      <xdr:nvGrpSpPr>
        <xdr:cNvPr id="1248" name="Group 1247">
          <a:extLst>
            <a:ext uri="{FF2B5EF4-FFF2-40B4-BE49-F238E27FC236}">
              <a16:creationId xmlns:a16="http://schemas.microsoft.com/office/drawing/2014/main" id="{5523291F-5917-4232-B64D-64C2B1A3E579}"/>
            </a:ext>
          </a:extLst>
        </xdr:cNvPr>
        <xdr:cNvGrpSpPr/>
      </xdr:nvGrpSpPr>
      <xdr:grpSpPr>
        <a:xfrm>
          <a:off x="107399" y="287994602"/>
          <a:ext cx="859931" cy="743345"/>
          <a:chOff x="6361572" y="87885629"/>
          <a:chExt cx="851384" cy="836087"/>
        </a:xfrm>
        <a:gradFill>
          <a:gsLst>
            <a:gs pos="0">
              <a:srgbClr val="FF0000"/>
            </a:gs>
            <a:gs pos="50000">
              <a:srgbClr val="FF9999"/>
            </a:gs>
            <a:gs pos="100000">
              <a:srgbClr val="FFCCCC"/>
            </a:gs>
          </a:gsLst>
          <a:path path="circle">
            <a:fillToRect l="50000" t="50000" r="50000" b="50000"/>
          </a:path>
        </a:gradFill>
      </xdr:grpSpPr>
      <xdr:sp macro="" textlink="">
        <xdr:nvSpPr>
          <xdr:cNvPr id="1249" name="Oval 1248">
            <a:extLst>
              <a:ext uri="{FF2B5EF4-FFF2-40B4-BE49-F238E27FC236}">
                <a16:creationId xmlns:a16="http://schemas.microsoft.com/office/drawing/2014/main" id="{7C3848B3-B21C-0275-0E5A-6236746E2E57}"/>
              </a:ext>
            </a:extLst>
          </xdr:cNvPr>
          <xdr:cNvSpPr>
            <a:spLocks noChangeAspect="1"/>
          </xdr:cNvSpPr>
        </xdr:nvSpPr>
        <xdr:spPr>
          <a:xfrm>
            <a:off x="6438900" y="88041480"/>
            <a:ext cx="458753" cy="514242"/>
          </a:xfrm>
          <a:prstGeom prst="ellipse">
            <a:avLst/>
          </a:prstGeom>
          <a:grp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50" name="Rectangle 1249">
            <a:extLst>
              <a:ext uri="{FF2B5EF4-FFF2-40B4-BE49-F238E27FC236}">
                <a16:creationId xmlns:a16="http://schemas.microsoft.com/office/drawing/2014/main" id="{31CF9360-72CC-E952-8489-8B9FAFD4F2BF}"/>
              </a:ext>
            </a:extLst>
          </xdr:cNvPr>
          <xdr:cNvSpPr/>
        </xdr:nvSpPr>
        <xdr:spPr>
          <a:xfrm>
            <a:off x="6361572" y="87885629"/>
            <a:ext cx="851384" cy="836087"/>
          </a:xfrm>
          <a:prstGeom prst="rect">
            <a:avLst/>
          </a:prstGeom>
          <a:noFill/>
        </xdr:spPr>
        <xdr:txBody>
          <a:bodyPr wrap="none" lIns="91440" tIns="45720" rIns="91440" bIns="45720">
            <a:sp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2538</xdr:colOff>
      <xdr:row>1101</xdr:row>
      <xdr:rowOff>17779</xdr:rowOff>
    </xdr:from>
    <xdr:to>
      <xdr:col>6</xdr:col>
      <xdr:colOff>15240</xdr:colOff>
      <xdr:row>1104</xdr:row>
      <xdr:rowOff>7620</xdr:rowOff>
    </xdr:to>
    <xdr:sp macro="" textlink="">
      <xdr:nvSpPr>
        <xdr:cNvPr id="1251" name="TextBox 1250">
          <a:extLst>
            <a:ext uri="{FF2B5EF4-FFF2-40B4-BE49-F238E27FC236}">
              <a16:creationId xmlns:a16="http://schemas.microsoft.com/office/drawing/2014/main" id="{51C77B27-C86B-4B1A-8FB4-26BCE55DBDD3}"/>
            </a:ext>
          </a:extLst>
        </xdr:cNvPr>
        <xdr:cNvSpPr txBox="1"/>
      </xdr:nvSpPr>
      <xdr:spPr>
        <a:xfrm>
          <a:off x="116838" y="213015829"/>
          <a:ext cx="2584452" cy="52324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100" b="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rPr>
            <a:t>Up until</a:t>
          </a:r>
          <a:r>
            <a:rPr lang="en-US" sz="1100" b="0" baseline="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rPr>
            <a:t> now, what did you think about the available political sides? Select at right which has best fit your view.</a:t>
          </a:r>
          <a:endParaRPr lang="en-US" sz="1100" b="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endParaRPr>
        </a:p>
        <a:p>
          <a:pPr algn="l"/>
          <a:endParaRPr lang="en-US" sz="105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68580</xdr:colOff>
      <xdr:row>1113</xdr:row>
      <xdr:rowOff>45721</xdr:rowOff>
    </xdr:from>
    <xdr:to>
      <xdr:col>13</xdr:col>
      <xdr:colOff>81282</xdr:colOff>
      <xdr:row>1121</xdr:row>
      <xdr:rowOff>91440</xdr:rowOff>
    </xdr:to>
    <xdr:sp macro="" textlink="">
      <xdr:nvSpPr>
        <xdr:cNvPr id="1252" name="TextBox 1251">
          <a:extLst>
            <a:ext uri="{FF2B5EF4-FFF2-40B4-BE49-F238E27FC236}">
              <a16:creationId xmlns:a16="http://schemas.microsoft.com/office/drawing/2014/main" id="{3FB5F140-2058-4368-972C-D23824928DC0}"/>
            </a:ext>
          </a:extLst>
        </xdr:cNvPr>
        <xdr:cNvSpPr txBox="1"/>
      </xdr:nvSpPr>
      <xdr:spPr>
        <a:xfrm>
          <a:off x="68580" y="215444071"/>
          <a:ext cx="6299202" cy="187451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600"/>
            </a:spcAft>
          </a:pP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Sometimes the greatest hostilities erupt between members of the same political side. They defy expectation to hold the liberal or conservative consensus together. But if anchored in a particular psychosocial orientation, one that prioritizes their inflexible needs, these hostilities are in vain. </a:t>
          </a:r>
        </a:p>
        <a:p>
          <a:pPr algn="l">
            <a:spcAft>
              <a:spcPts val="600"/>
            </a:spcAft>
          </a:pP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Arguments cannot sway the far left, or the far right, from experiencing their priority of needs. Any more than arguments can persuade a centrist to try an extreme. </a:t>
          </a:r>
          <a:r>
            <a:rPr lang="en-US" sz="1050" b="0" i="1" baseline="0">
              <a:solidFill>
                <a:schemeClr val="dk1"/>
              </a:solidFill>
              <a:effectLst>
                <a:glow rad="25400">
                  <a:srgbClr val="2D143C">
                    <a:alpha val="20000"/>
                  </a:srgbClr>
                </a:glow>
              </a:effectLst>
              <a:latin typeface="Tahoma" panose="020B0604030504040204" pitchFamily="34" charset="0"/>
              <a:ea typeface="Tahoma" panose="020B0604030504040204" pitchFamily="34" charset="0"/>
              <a:cs typeface="Tahoma" panose="020B0604030504040204" pitchFamily="34" charset="0"/>
            </a:rPr>
            <a:t>Social conditions more than personal choices prioritize psychosocial needs</a:t>
          </a: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 which then shapes their orientation. Not debates.</a:t>
          </a:r>
          <a:endParaRPr lang="en-US" sz="1050" b="0">
            <a:latin typeface="Tahoma" panose="020B0604030504040204" pitchFamily="34" charset="0"/>
            <a:ea typeface="Tahoma" panose="020B0604030504040204" pitchFamily="34" charset="0"/>
            <a:cs typeface="Tahoma" panose="020B0604030504040204" pitchFamily="34" charset="0"/>
          </a:endParaRPr>
        </a:p>
        <a:p>
          <a:pPr algn="l">
            <a:spcAft>
              <a:spcPts val="600"/>
            </a:spcAft>
          </a:pPr>
          <a:r>
            <a:rPr lang="en-US" sz="1050" b="0">
              <a:latin typeface="Tahoma" panose="020B0604030504040204" pitchFamily="34" charset="0"/>
              <a:ea typeface="Tahoma" panose="020B0604030504040204" pitchFamily="34" charset="0"/>
              <a:cs typeface="Tahoma" panose="020B0604030504040204" pitchFamily="34" charset="0"/>
            </a:rPr>
            <a:t>The</a:t>
          </a:r>
          <a:r>
            <a:rPr lang="en-US" sz="1050" b="0" baseline="0">
              <a:latin typeface="Tahoma" panose="020B0604030504040204" pitchFamily="34" charset="0"/>
              <a:ea typeface="Tahoma" panose="020B0604030504040204" pitchFamily="34" charset="0"/>
              <a:cs typeface="Tahoma" panose="020B0604030504040204" pitchFamily="34" charset="0"/>
            </a:rPr>
            <a:t> more your social conditions painfully undermine your </a:t>
          </a:r>
          <a:r>
            <a:rPr lang="en-US" sz="1050" b="0" i="1" baseline="0">
              <a:latin typeface="Tahoma" panose="020B0604030504040204" pitchFamily="34" charset="0"/>
              <a:ea typeface="Tahoma" panose="020B0604030504040204" pitchFamily="34" charset="0"/>
              <a:cs typeface="Tahoma" panose="020B0604030504040204" pitchFamily="34" charset="0"/>
            </a:rPr>
            <a:t>less resolved social-needs</a:t>
          </a:r>
          <a:r>
            <a:rPr lang="en-US" sz="1050" b="0" baseline="0">
              <a:latin typeface="Tahoma" panose="020B0604030504040204" pitchFamily="34" charset="0"/>
              <a:ea typeface="Tahoma" panose="020B0604030504040204" pitchFamily="34" charset="0"/>
              <a:cs typeface="Tahoma" panose="020B0604030504040204" pitchFamily="34" charset="0"/>
            </a:rPr>
            <a:t>, the </a:t>
          </a:r>
          <a:r>
            <a:rPr lang="en-US" sz="1050" b="1" i="0" baseline="0">
              <a:latin typeface="Tahoma" panose="020B0604030504040204" pitchFamily="34" charset="0"/>
              <a:ea typeface="Tahoma" panose="020B0604030504040204" pitchFamily="34" charset="0"/>
              <a:cs typeface="Tahoma" panose="020B0604030504040204" pitchFamily="34" charset="0"/>
            </a:rPr>
            <a:t>wider</a:t>
          </a:r>
          <a:r>
            <a:rPr lang="en-US" sz="1050" b="0" baseline="0">
              <a:latin typeface="Tahoma" panose="020B0604030504040204" pitchFamily="34" charset="0"/>
              <a:ea typeface="Tahoma" panose="020B0604030504040204" pitchFamily="34" charset="0"/>
              <a:cs typeface="Tahoma" panose="020B0604030504040204" pitchFamily="34" charset="0"/>
            </a:rPr>
            <a:t> your focus for their </a:t>
          </a:r>
          <a:r>
            <a:rPr lang="en-US" sz="1050" b="1" i="1" baseline="0">
              <a:latin typeface="Tahoma" panose="020B0604030504040204" pitchFamily="34" charset="0"/>
              <a:ea typeface="Tahoma" panose="020B0604030504040204" pitchFamily="34" charset="0"/>
              <a:cs typeface="Tahoma" panose="020B0604030504040204" pitchFamily="34" charset="0"/>
            </a:rPr>
            <a:t>relief</a:t>
          </a:r>
          <a:r>
            <a:rPr lang="en-US" sz="1050" b="0" baseline="0">
              <a:latin typeface="Tahoma" panose="020B0604030504040204" pitchFamily="34" charset="0"/>
              <a:ea typeface="Tahoma" panose="020B0604030504040204" pitchFamily="34" charset="0"/>
              <a:cs typeface="Tahoma" panose="020B0604030504040204" pitchFamily="34" charset="0"/>
            </a:rPr>
            <a:t>. The more your social conditions painfully encroach on your </a:t>
          </a:r>
          <a:r>
            <a:rPr lang="en-US" sz="1050" b="0" i="1" baseline="0">
              <a:latin typeface="Tahoma" panose="020B0604030504040204" pitchFamily="34" charset="0"/>
              <a:ea typeface="Tahoma" panose="020B0604030504040204" pitchFamily="34" charset="0"/>
              <a:cs typeface="Tahoma" panose="020B0604030504040204" pitchFamily="34" charset="0"/>
            </a:rPr>
            <a:t>more resolved social-needs</a:t>
          </a:r>
          <a:r>
            <a:rPr lang="en-US" sz="1050" b="0" baseline="0">
              <a:latin typeface="Tahoma" panose="020B0604030504040204" pitchFamily="34" charset="0"/>
              <a:ea typeface="Tahoma" panose="020B0604030504040204" pitchFamily="34" charset="0"/>
              <a:cs typeface="Tahoma" panose="020B0604030504040204" pitchFamily="34" charset="0"/>
            </a:rPr>
            <a:t>, the </a:t>
          </a:r>
          <a:r>
            <a:rPr lang="en-US" sz="1050" b="1" i="0" baseline="0">
              <a:latin typeface="Tahoma" panose="020B0604030504040204" pitchFamily="34" charset="0"/>
              <a:ea typeface="Tahoma" panose="020B0604030504040204" pitchFamily="34" charset="0"/>
              <a:cs typeface="Tahoma" panose="020B0604030504040204" pitchFamily="34" charset="0"/>
            </a:rPr>
            <a:t>deeper</a:t>
          </a:r>
          <a:r>
            <a:rPr lang="en-US" sz="1050" b="0" baseline="0">
              <a:latin typeface="Tahoma" panose="020B0604030504040204" pitchFamily="34" charset="0"/>
              <a:ea typeface="Tahoma" panose="020B0604030504040204" pitchFamily="34" charset="0"/>
              <a:cs typeface="Tahoma" panose="020B0604030504040204" pitchFamily="34" charset="0"/>
            </a:rPr>
            <a:t> your focus to </a:t>
          </a:r>
          <a:r>
            <a:rPr lang="en-US" sz="1050" b="1" i="1" baseline="0">
              <a:latin typeface="Tahoma" panose="020B0604030504040204" pitchFamily="34" charset="0"/>
              <a:ea typeface="Tahoma" panose="020B0604030504040204" pitchFamily="34" charset="0"/>
              <a:cs typeface="Tahoma" panose="020B0604030504040204" pitchFamily="34" charset="0"/>
            </a:rPr>
            <a:t>guard</a:t>
          </a:r>
          <a:r>
            <a:rPr lang="en-US" sz="1050" b="0" baseline="0">
              <a:latin typeface="Tahoma" panose="020B0604030504040204" pitchFamily="34" charset="0"/>
              <a:ea typeface="Tahoma" panose="020B0604030504040204" pitchFamily="34" charset="0"/>
              <a:cs typeface="Tahoma" panose="020B0604030504040204" pitchFamily="34" charset="0"/>
            </a:rPr>
            <a:t> them. But like an iceberg, you keep your vulnerable needs hidden beneath the surface of guarded political expressions.</a:t>
          </a:r>
        </a:p>
        <a:p>
          <a:pPr algn="l"/>
          <a:endParaRPr lang="en-US" sz="1050" b="0">
            <a:latin typeface="Tahoma" panose="020B0604030504040204" pitchFamily="34" charset="0"/>
            <a:ea typeface="Tahoma" panose="020B0604030504040204" pitchFamily="34" charset="0"/>
            <a:cs typeface="Tahoma" panose="020B0604030504040204" pitchFamily="34" charset="0"/>
          </a:endParaRPr>
        </a:p>
        <a:p>
          <a:pPr algn="l"/>
          <a:endParaRPr lang="en-US" sz="105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93978</xdr:colOff>
      <xdr:row>1137</xdr:row>
      <xdr:rowOff>208279</xdr:rowOff>
    </xdr:from>
    <xdr:to>
      <xdr:col>6</xdr:col>
      <xdr:colOff>457200</xdr:colOff>
      <xdr:row>1140</xdr:row>
      <xdr:rowOff>45720</xdr:rowOff>
    </xdr:to>
    <xdr:sp macro="" textlink="">
      <xdr:nvSpPr>
        <xdr:cNvPr id="1253" name="TextBox 1252">
          <a:extLst>
            <a:ext uri="{FF2B5EF4-FFF2-40B4-BE49-F238E27FC236}">
              <a16:creationId xmlns:a16="http://schemas.microsoft.com/office/drawing/2014/main" id="{0F729C58-CCF0-41A9-8E3D-4A32386392D7}"/>
            </a:ext>
          </a:extLst>
        </xdr:cNvPr>
        <xdr:cNvSpPr txBox="1"/>
      </xdr:nvSpPr>
      <xdr:spPr>
        <a:xfrm>
          <a:off x="93978" y="221378779"/>
          <a:ext cx="3049272" cy="43434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Up until</a:t>
          </a:r>
          <a:r>
            <a:rPr lang="en-US" sz="1050" b="0" baseline="0">
              <a:latin typeface="Tahoma" panose="020B0604030504040204" pitchFamily="34" charset="0"/>
              <a:ea typeface="Tahoma" panose="020B0604030504040204" pitchFamily="34" charset="0"/>
              <a:cs typeface="Tahoma" panose="020B0604030504040204" pitchFamily="34" charset="0"/>
            </a:rPr>
            <a:t> now, who do you fault the most for political polarization?</a:t>
          </a:r>
          <a:endParaRPr lang="en-US" sz="10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93978</xdr:colOff>
      <xdr:row>1139</xdr:row>
      <xdr:rowOff>147319</xdr:rowOff>
    </xdr:from>
    <xdr:to>
      <xdr:col>6</xdr:col>
      <xdr:colOff>373380</xdr:colOff>
      <xdr:row>1142</xdr:row>
      <xdr:rowOff>45720</xdr:rowOff>
    </xdr:to>
    <xdr:sp macro="" textlink="">
      <xdr:nvSpPr>
        <xdr:cNvPr id="1254" name="TextBox 1253">
          <a:extLst>
            <a:ext uri="{FF2B5EF4-FFF2-40B4-BE49-F238E27FC236}">
              <a16:creationId xmlns:a16="http://schemas.microsoft.com/office/drawing/2014/main" id="{B78751EC-D25A-4C9D-9290-EB063741CD78}"/>
            </a:ext>
          </a:extLst>
        </xdr:cNvPr>
        <xdr:cNvSpPr txBox="1"/>
      </xdr:nvSpPr>
      <xdr:spPr>
        <a:xfrm>
          <a:off x="93978" y="221724219"/>
          <a:ext cx="2965452" cy="4254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Besides these</a:t>
          </a:r>
          <a:r>
            <a:rPr lang="en-US" sz="1050" b="0" baseline="0">
              <a:latin typeface="Tahoma" panose="020B0604030504040204" pitchFamily="34" charset="0"/>
              <a:ea typeface="Tahoma" panose="020B0604030504040204" pitchFamily="34" charset="0"/>
              <a:cs typeface="Tahoma" panose="020B0604030504040204" pitchFamily="34" charset="0"/>
            </a:rPr>
            <a:t>, who do you fault the most for political polarization?</a:t>
          </a:r>
          <a:endParaRPr lang="en-US" sz="10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63498</xdr:colOff>
      <xdr:row>1174</xdr:row>
      <xdr:rowOff>116839</xdr:rowOff>
    </xdr:from>
    <xdr:to>
      <xdr:col>5</xdr:col>
      <xdr:colOff>251460</xdr:colOff>
      <xdr:row>1177</xdr:row>
      <xdr:rowOff>22860</xdr:rowOff>
    </xdr:to>
    <xdr:sp macro="" textlink="">
      <xdr:nvSpPr>
        <xdr:cNvPr id="1255" name="TextBox 1254">
          <a:extLst>
            <a:ext uri="{FF2B5EF4-FFF2-40B4-BE49-F238E27FC236}">
              <a16:creationId xmlns:a16="http://schemas.microsoft.com/office/drawing/2014/main" id="{2F692349-A32D-491F-91DC-1ACCFBCABAA7}"/>
            </a:ext>
          </a:extLst>
        </xdr:cNvPr>
        <xdr:cNvSpPr txBox="1"/>
      </xdr:nvSpPr>
      <xdr:spPr>
        <a:xfrm>
          <a:off x="63498" y="229370889"/>
          <a:ext cx="2359662" cy="4394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rPr>
            <a:t>How well do you trust politics to respect</a:t>
          </a:r>
          <a:r>
            <a:rPr lang="en-US" sz="1100" b="0" baseline="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rPr>
            <a:t> your politicized needs?</a:t>
          </a:r>
          <a:endParaRPr lang="en-US" sz="1050" b="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33018</xdr:colOff>
      <xdr:row>1151</xdr:row>
      <xdr:rowOff>55879</xdr:rowOff>
    </xdr:from>
    <xdr:to>
      <xdr:col>13</xdr:col>
      <xdr:colOff>53340</xdr:colOff>
      <xdr:row>1160</xdr:row>
      <xdr:rowOff>22860</xdr:rowOff>
    </xdr:to>
    <xdr:grpSp>
      <xdr:nvGrpSpPr>
        <xdr:cNvPr id="1256" name="Group 1255">
          <a:extLst>
            <a:ext uri="{FF2B5EF4-FFF2-40B4-BE49-F238E27FC236}">
              <a16:creationId xmlns:a16="http://schemas.microsoft.com/office/drawing/2014/main" id="{5CC02D7B-D0C1-4A0C-8B3E-9DE6A57248E7}"/>
            </a:ext>
          </a:extLst>
        </xdr:cNvPr>
        <xdr:cNvGrpSpPr/>
      </xdr:nvGrpSpPr>
      <xdr:grpSpPr>
        <a:xfrm>
          <a:off x="33018" y="224858579"/>
          <a:ext cx="6306822" cy="1859281"/>
          <a:chOff x="10158" y="220502478"/>
          <a:chExt cx="6085842" cy="1902461"/>
        </a:xfrm>
      </xdr:grpSpPr>
      <xdr:sp macro="" textlink="">
        <xdr:nvSpPr>
          <xdr:cNvPr id="1257" name="TextBox 1256">
            <a:extLst>
              <a:ext uri="{FF2B5EF4-FFF2-40B4-BE49-F238E27FC236}">
                <a16:creationId xmlns:a16="http://schemas.microsoft.com/office/drawing/2014/main" id="{46F9E083-A4C4-CAD6-C034-7DCABFCE32B0}"/>
              </a:ext>
            </a:extLst>
          </xdr:cNvPr>
          <xdr:cNvSpPr txBox="1"/>
        </xdr:nvSpPr>
        <xdr:spPr>
          <a:xfrm>
            <a:off x="10158" y="220502478"/>
            <a:ext cx="6085842" cy="19024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SWOT stands for 1) </a:t>
            </a:r>
            <a:r>
              <a:rPr lang="en-US" sz="1050" b="1">
                <a:latin typeface="Tahoma" panose="020B0604030504040204" pitchFamily="34" charset="0"/>
                <a:ea typeface="Tahoma" panose="020B0604030504040204" pitchFamily="34" charset="0"/>
                <a:cs typeface="Tahoma" panose="020B0604030504040204" pitchFamily="34" charset="0"/>
              </a:rPr>
              <a:t>s</a:t>
            </a:r>
            <a:r>
              <a:rPr lang="en-US" sz="1050" b="0">
                <a:latin typeface="Tahoma" panose="020B0604030504040204" pitchFamily="34" charset="0"/>
                <a:ea typeface="Tahoma" panose="020B0604030504040204" pitchFamily="34" charset="0"/>
                <a:cs typeface="Tahoma" panose="020B0604030504040204" pitchFamily="34" charset="0"/>
              </a:rPr>
              <a:t>trengths, 2) </a:t>
            </a:r>
            <a:r>
              <a:rPr lang="en-US" sz="1050" b="1">
                <a:latin typeface="Tahoma" panose="020B0604030504040204" pitchFamily="34" charset="0"/>
                <a:ea typeface="Tahoma" panose="020B0604030504040204" pitchFamily="34" charset="0"/>
                <a:cs typeface="Tahoma" panose="020B0604030504040204" pitchFamily="34" charset="0"/>
              </a:rPr>
              <a:t>w</a:t>
            </a:r>
            <a:r>
              <a:rPr lang="en-US" sz="1050" b="0">
                <a:latin typeface="Tahoma" panose="020B0604030504040204" pitchFamily="34" charset="0"/>
                <a:ea typeface="Tahoma" panose="020B0604030504040204" pitchFamily="34" charset="0"/>
                <a:cs typeface="Tahoma" panose="020B0604030504040204" pitchFamily="34" charset="0"/>
              </a:rPr>
              <a:t>eaknesses, 3) </a:t>
            </a:r>
            <a:r>
              <a:rPr lang="en-US" sz="1050" b="1">
                <a:latin typeface="Tahoma" panose="020B0604030504040204" pitchFamily="34" charset="0"/>
                <a:ea typeface="Tahoma" panose="020B0604030504040204" pitchFamily="34" charset="0"/>
                <a:cs typeface="Tahoma" panose="020B0604030504040204" pitchFamily="34" charset="0"/>
              </a:rPr>
              <a:t>o</a:t>
            </a:r>
            <a:r>
              <a:rPr lang="en-US" sz="1050" b="0">
                <a:latin typeface="Tahoma" panose="020B0604030504040204" pitchFamily="34" charset="0"/>
                <a:ea typeface="Tahoma" panose="020B0604030504040204" pitchFamily="34" charset="0"/>
                <a:cs typeface="Tahoma" panose="020B0604030504040204" pitchFamily="34" charset="0"/>
              </a:rPr>
              <a:t>pportunities,</a:t>
            </a:r>
            <a:r>
              <a:rPr lang="en-US" sz="1050" b="0" baseline="0">
                <a:latin typeface="Tahoma" panose="020B0604030504040204" pitchFamily="34" charset="0"/>
                <a:ea typeface="Tahoma" panose="020B0604030504040204" pitchFamily="34" charset="0"/>
                <a:cs typeface="Tahoma" panose="020B0604030504040204" pitchFamily="34" charset="0"/>
              </a:rPr>
              <a:t> and 4) </a:t>
            </a:r>
            <a:r>
              <a:rPr lang="en-US" sz="1050" b="1" baseline="0">
                <a:latin typeface="Tahoma" panose="020B0604030504040204" pitchFamily="34" charset="0"/>
                <a:ea typeface="Tahoma" panose="020B0604030504040204" pitchFamily="34" charset="0"/>
                <a:cs typeface="Tahoma" panose="020B0604030504040204" pitchFamily="34" charset="0"/>
              </a:rPr>
              <a:t>t</a:t>
            </a:r>
            <a:r>
              <a:rPr lang="en-US" sz="1050" b="0" baseline="0">
                <a:latin typeface="Tahoma" panose="020B0604030504040204" pitchFamily="34" charset="0"/>
                <a:ea typeface="Tahoma" panose="020B0604030504040204" pitchFamily="34" charset="0"/>
                <a:cs typeface="Tahoma" panose="020B0604030504040204" pitchFamily="34" charset="0"/>
              </a:rPr>
              <a:t>hreats. It is a popular analysis tool for enterprises to look inward and outward at both the good and bad. By looking inward and outward, it can capture the psychosocial dynamics affecting your politicized needs.</a:t>
            </a:r>
          </a:p>
          <a:p>
            <a:pPr algn="l"/>
            <a:endParaRPr lang="en-US" sz="1100" b="0" baseline="0">
              <a:latin typeface="Tahoma" panose="020B0604030504040204" pitchFamily="34" charset="0"/>
              <a:ea typeface="Tahoma" panose="020B0604030504040204" pitchFamily="34" charset="0"/>
              <a:cs typeface="Tahoma" panose="020B0604030504040204" pitchFamily="34" charset="0"/>
            </a:endParaRPr>
          </a:p>
          <a:p>
            <a:pPr algn="l"/>
            <a:r>
              <a:rPr lang="en-US" sz="1100" b="0" baseline="0">
                <a:latin typeface="Tahoma" panose="020B0604030504040204" pitchFamily="34" charset="0"/>
                <a:ea typeface="Tahoma" panose="020B0604030504040204" pitchFamily="34" charset="0"/>
                <a:cs typeface="Tahoma" panose="020B0604030504040204" pitchFamily="34" charset="0"/>
              </a:rPr>
              <a:t>The </a:t>
            </a:r>
            <a:r>
              <a:rPr lang="en-US" sz="1100" b="1" i="0" spc="5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wide-oriented</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generally </a:t>
            </a:r>
            <a:r>
              <a:rPr lang="en-US" sz="1100" b="1" i="1" baseline="0">
                <a:latin typeface="Tahoma" panose="020B0604030504040204" pitchFamily="34" charset="0"/>
                <a:ea typeface="Tahoma" panose="020B0604030504040204" pitchFamily="34" charset="0"/>
                <a:cs typeface="Tahoma" panose="020B0604030504040204" pitchFamily="34" charset="0"/>
              </a:rPr>
              <a:t>guard</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more resolved </a:t>
            </a:r>
            <a:r>
              <a:rPr lang="en-US" sz="1100" b="0" i="1" baseline="0">
                <a:ln>
                  <a:solidFill>
                    <a:schemeClr val="accent6">
                      <a:lumMod val="50000"/>
                    </a:schemeClr>
                  </a:solidFill>
                </a:ln>
                <a:solidFill>
                  <a:srgbClr val="00B050"/>
                </a:solidFill>
                <a:latin typeface="Tahoma" panose="020B0604030504040204" pitchFamily="34" charset="0"/>
                <a:ea typeface="Tahoma" panose="020B0604030504040204" pitchFamily="34" charset="0"/>
                <a:cs typeface="Tahoma" panose="020B0604030504040204" pitchFamily="34" charset="0"/>
              </a:rPr>
              <a:t>self-needs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while trying to </a:t>
            </a:r>
            <a:r>
              <a:rPr lang="en-US" sz="1100" b="1" i="1" baseline="0">
                <a:latin typeface="Tahoma" panose="020B0604030504040204" pitchFamily="34" charset="0"/>
                <a:ea typeface="Tahoma" panose="020B0604030504040204" pitchFamily="34" charset="0"/>
                <a:cs typeface="Tahoma" panose="020B0604030504040204" pitchFamily="34" charset="0"/>
              </a:rPr>
              <a:t>relieve</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less resolved </a:t>
            </a:r>
            <a:r>
              <a:rPr lang="en-US" sz="1100" b="0" i="1" baseline="0">
                <a:ln>
                  <a:solidFill>
                    <a:srgbClr val="3C1E5A"/>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algn="l"/>
            <a:r>
              <a:rPr lang="en-US" sz="1100" b="0" baseline="0">
                <a:latin typeface="Tahoma" panose="020B0604030504040204" pitchFamily="34" charset="0"/>
                <a:ea typeface="Tahoma" panose="020B0604030504040204" pitchFamily="34" charset="0"/>
                <a:cs typeface="Tahoma" panose="020B0604030504040204" pitchFamily="34" charset="0"/>
              </a:rPr>
              <a:t>The </a:t>
            </a:r>
            <a:r>
              <a:rPr lang="en-US" sz="1100" b="1" i="0" spc="50" baseline="0">
                <a:ln>
                  <a:solidFill>
                    <a:srgbClr val="C00000"/>
                  </a:solidFill>
                </a:ln>
                <a:solidFill>
                  <a:srgbClr val="FF7171"/>
                </a:solidFill>
                <a:latin typeface="Tahoma" panose="020B0604030504040204" pitchFamily="34" charset="0"/>
                <a:ea typeface="Tahoma" panose="020B0604030504040204" pitchFamily="34" charset="0"/>
                <a:cs typeface="Tahoma" panose="020B0604030504040204" pitchFamily="34" charset="0"/>
              </a:rPr>
              <a:t>deep-oriented</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generally </a:t>
            </a:r>
            <a:r>
              <a:rPr lang="en-US" sz="1100" b="1" i="1" baseline="0">
                <a:latin typeface="Tahoma" panose="020B0604030504040204" pitchFamily="34" charset="0"/>
                <a:ea typeface="Tahoma" panose="020B0604030504040204" pitchFamily="34" charset="0"/>
                <a:cs typeface="Tahoma" panose="020B0604030504040204" pitchFamily="34" charset="0"/>
              </a:rPr>
              <a:t>guard</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more resolved </a:t>
            </a:r>
            <a:r>
              <a:rPr lang="en-US" sz="1100" b="0" i="1" baseline="0">
                <a:ln>
                  <a:solidFill>
                    <a:srgbClr val="3C1E5A"/>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while trying to </a:t>
            </a:r>
            <a:r>
              <a:rPr lang="en-US" sz="1100" b="1" i="1" baseline="0">
                <a:latin typeface="Tahoma" panose="020B0604030504040204" pitchFamily="34" charset="0"/>
                <a:ea typeface="Tahoma" panose="020B0604030504040204" pitchFamily="34" charset="0"/>
                <a:cs typeface="Tahoma" panose="020B0604030504040204" pitchFamily="34" charset="0"/>
              </a:rPr>
              <a:t>relieve</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less resolved </a:t>
            </a:r>
            <a:r>
              <a:rPr lang="en-US" sz="1100" b="0" i="1" baseline="0">
                <a:ln>
                  <a:solidFill>
                    <a:schemeClr val="accent6">
                      <a:lumMod val="50000"/>
                    </a:schemeClr>
                  </a:solidFill>
                </a:ln>
                <a:solidFill>
                  <a:srgbClr val="00B050"/>
                </a:solidFill>
                <a:latin typeface="Tahoma" panose="020B0604030504040204" pitchFamily="34" charset="0"/>
                <a:ea typeface="Tahoma" panose="020B0604030504040204" pitchFamily="34" charset="0"/>
                <a:cs typeface="Tahoma" panose="020B0604030504040204" pitchFamily="34" charset="0"/>
              </a:rPr>
              <a:t>self-needs</a:t>
            </a:r>
            <a:r>
              <a:rPr lang="en-US" sz="1100" b="0" baseline="0">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1258" name="TextBox 1257">
            <a:extLst>
              <a:ext uri="{FF2B5EF4-FFF2-40B4-BE49-F238E27FC236}">
                <a16:creationId xmlns:a16="http://schemas.microsoft.com/office/drawing/2014/main" id="{8C9D944E-3CDF-ED59-0D02-F2520DB8063E}"/>
              </a:ext>
            </a:extLst>
          </xdr:cNvPr>
          <xdr:cNvSpPr txBox="1"/>
        </xdr:nvSpPr>
        <xdr:spPr>
          <a:xfrm>
            <a:off x="4168140" y="221195899"/>
            <a:ext cx="1905000" cy="11633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baseline="0">
                <a:latin typeface="Tahoma" panose="020B0604030504040204" pitchFamily="34" charset="0"/>
                <a:ea typeface="Tahoma" panose="020B0604030504040204" pitchFamily="34" charset="0"/>
                <a:cs typeface="Tahoma" panose="020B0604030504040204" pitchFamily="34" charset="0"/>
              </a:rPr>
              <a:t>This contrasting distinction provides the basis for this SWOT tool. You can use it to determine which is the stronger and the weaker </a:t>
            </a:r>
            <a:r>
              <a:rPr lang="en-US" sz="1100" b="0" spc="-20" baseline="0">
                <a:latin typeface="Tahoma" panose="020B0604030504040204" pitchFamily="34" charset="0"/>
                <a:ea typeface="Tahoma" panose="020B0604030504040204" pitchFamily="34" charset="0"/>
                <a:cs typeface="Tahoma" panose="020B0604030504040204" pitchFamily="34" charset="0"/>
              </a:rPr>
              <a:t>political claim on each side.</a:t>
            </a:r>
          </a:p>
        </xdr:txBody>
      </xdr:sp>
    </xdr:grpSp>
    <xdr:clientData/>
  </xdr:twoCellAnchor>
  <xdr:twoCellAnchor>
    <xdr:from>
      <xdr:col>0</xdr:col>
      <xdr:colOff>68580</xdr:colOff>
      <xdr:row>1075</xdr:row>
      <xdr:rowOff>368299</xdr:rowOff>
    </xdr:from>
    <xdr:to>
      <xdr:col>7</xdr:col>
      <xdr:colOff>381000</xdr:colOff>
      <xdr:row>1077</xdr:row>
      <xdr:rowOff>38100</xdr:rowOff>
    </xdr:to>
    <xdr:sp macro="" textlink="">
      <xdr:nvSpPr>
        <xdr:cNvPr id="1259" name="TextBox 1258">
          <a:extLst>
            <a:ext uri="{FF2B5EF4-FFF2-40B4-BE49-F238E27FC236}">
              <a16:creationId xmlns:a16="http://schemas.microsoft.com/office/drawing/2014/main" id="{794EF9B5-056C-448B-B898-97935B0BEFD8}"/>
            </a:ext>
          </a:extLst>
        </xdr:cNvPr>
        <xdr:cNvSpPr txBox="1"/>
      </xdr:nvSpPr>
      <xdr:spPr>
        <a:xfrm>
          <a:off x="68580" y="206800449"/>
          <a:ext cx="3512820" cy="26670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latin typeface="Arial" panose="020B0604020202020204" pitchFamily="34" charset="0"/>
              <a:ea typeface="Tahoma" panose="020B0604030504040204" pitchFamily="34" charset="0"/>
              <a:cs typeface="Arial" panose="020B0604020202020204" pitchFamily="34" charset="0"/>
            </a:rPr>
            <a:t>This is what </a:t>
          </a:r>
          <a:r>
            <a:rPr lang="en-US" sz="1100" b="1" baseline="0">
              <a:solidFill>
                <a:schemeClr val="dk1"/>
              </a:solidFill>
              <a:latin typeface="Arial" panose="020B0604020202020204" pitchFamily="34" charset="0"/>
              <a:ea typeface="Tahoma" panose="020B0604030504040204" pitchFamily="34" charset="0"/>
              <a:cs typeface="Arial" panose="020B0604020202020204" pitchFamily="34" charset="0"/>
            </a:rPr>
            <a:t>mature responsiveness </a:t>
          </a:r>
          <a:r>
            <a:rPr lang="en-US" sz="1100" b="0" baseline="0">
              <a:solidFill>
                <a:schemeClr val="dk1"/>
              </a:solidFill>
              <a:latin typeface="Arial" panose="020B0604020202020204" pitchFamily="34" charset="0"/>
              <a:ea typeface="Tahoma" panose="020B0604030504040204" pitchFamily="34" charset="0"/>
              <a:cs typeface="Arial" panose="020B0604020202020204" pitchFamily="34" charset="0"/>
            </a:rPr>
            <a:t>can look like</a:t>
          </a:r>
          <a:endParaRPr lang="en-US" sz="1100" b="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449580</xdr:colOff>
      <xdr:row>717</xdr:row>
      <xdr:rowOff>53340</xdr:rowOff>
    </xdr:from>
    <xdr:to>
      <xdr:col>12</xdr:col>
      <xdr:colOff>373380</xdr:colOff>
      <xdr:row>722</xdr:row>
      <xdr:rowOff>91440</xdr:rowOff>
    </xdr:to>
    <xdr:grpSp>
      <xdr:nvGrpSpPr>
        <xdr:cNvPr id="1260" name="Group 1259">
          <a:extLst>
            <a:ext uri="{FF2B5EF4-FFF2-40B4-BE49-F238E27FC236}">
              <a16:creationId xmlns:a16="http://schemas.microsoft.com/office/drawing/2014/main" id="{02B992A5-3790-4788-AD8A-50DC6D69A831}"/>
            </a:ext>
          </a:extLst>
        </xdr:cNvPr>
        <xdr:cNvGrpSpPr/>
      </xdr:nvGrpSpPr>
      <xdr:grpSpPr>
        <a:xfrm>
          <a:off x="5193030" y="137219690"/>
          <a:ext cx="952500" cy="863600"/>
          <a:chOff x="3680460" y="132039360"/>
          <a:chExt cx="914400" cy="914400"/>
        </a:xfrm>
        <a:effectLst>
          <a:outerShdw blurRad="63500" sx="102000" sy="102000" algn="ctr" rotWithShape="0">
            <a:prstClr val="black">
              <a:alpha val="40000"/>
            </a:prstClr>
          </a:outerShdw>
        </a:effectLst>
      </xdr:grpSpPr>
      <xdr:sp macro="" textlink="">
        <xdr:nvSpPr>
          <xdr:cNvPr id="1261" name="Octagon 1260">
            <a:extLst>
              <a:ext uri="{FF2B5EF4-FFF2-40B4-BE49-F238E27FC236}">
                <a16:creationId xmlns:a16="http://schemas.microsoft.com/office/drawing/2014/main" id="{2FE67508-7CAD-015E-1E95-B9DD99A46F7E}"/>
              </a:ext>
            </a:extLst>
          </xdr:cNvPr>
          <xdr:cNvSpPr>
            <a:spLocks noChangeAspect="1"/>
          </xdr:cNvSpPr>
        </xdr:nvSpPr>
        <xdr:spPr>
          <a:xfrm>
            <a:off x="3680460" y="132039360"/>
            <a:ext cx="914400" cy="914400"/>
          </a:xfrm>
          <a:prstGeom prst="octag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62" name="Octagon 1261">
            <a:extLst>
              <a:ext uri="{FF2B5EF4-FFF2-40B4-BE49-F238E27FC236}">
                <a16:creationId xmlns:a16="http://schemas.microsoft.com/office/drawing/2014/main" id="{3AFE00C2-1B5B-6674-4D9F-CA837D4BEC71}"/>
              </a:ext>
            </a:extLst>
          </xdr:cNvPr>
          <xdr:cNvSpPr>
            <a:spLocks noChangeAspect="1"/>
          </xdr:cNvSpPr>
        </xdr:nvSpPr>
        <xdr:spPr>
          <a:xfrm>
            <a:off x="3726180" y="132085080"/>
            <a:ext cx="822960" cy="822960"/>
          </a:xfrm>
          <a:prstGeom prst="octagon">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800" b="1">
                <a:latin typeface="Tahoma" panose="020B0604030504040204" pitchFamily="34" charset="0"/>
                <a:ea typeface="Tahoma" panose="020B0604030504040204" pitchFamily="34" charset="0"/>
                <a:cs typeface="Tahoma" panose="020B0604030504040204" pitchFamily="34" charset="0"/>
              </a:rPr>
              <a:t>STOP</a:t>
            </a:r>
            <a:endParaRPr lang="en-US" sz="1100" b="1">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735</xdr:row>
      <xdr:rowOff>167641</xdr:rowOff>
    </xdr:from>
    <xdr:to>
      <xdr:col>13</xdr:col>
      <xdr:colOff>0</xdr:colOff>
      <xdr:row>739</xdr:row>
      <xdr:rowOff>121921</xdr:rowOff>
    </xdr:to>
    <xdr:sp macro="" textlink="">
      <xdr:nvSpPr>
        <xdr:cNvPr id="1263" name="TextBox 1262">
          <a:extLst>
            <a:ext uri="{FF2B5EF4-FFF2-40B4-BE49-F238E27FC236}">
              <a16:creationId xmlns:a16="http://schemas.microsoft.com/office/drawing/2014/main" id="{11C8FA77-2570-4965-BBB2-97BC0CC3ACF9}"/>
            </a:ext>
          </a:extLst>
        </xdr:cNvPr>
        <xdr:cNvSpPr txBox="1"/>
      </xdr:nvSpPr>
      <xdr:spPr>
        <a:xfrm>
          <a:off x="114300" y="139581891"/>
          <a:ext cx="6172200" cy="614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150" baseline="0">
              <a:latin typeface="Tahoma" panose="020B0604030504040204" pitchFamily="34" charset="0"/>
              <a:ea typeface="Tahoma" panose="020B0604030504040204" pitchFamily="34" charset="0"/>
              <a:cs typeface="Tahoma" panose="020B0604030504040204" pitchFamily="34" charset="0"/>
            </a:rPr>
            <a:t>Political elites cannot know what they don't know, about your specific needs and mine. </a:t>
          </a:r>
          <a:r>
            <a:rPr lang="en-US" sz="1150" spc="-10" baseline="0">
              <a:latin typeface="Tahoma" panose="020B0604030504040204" pitchFamily="34" charset="0"/>
              <a:ea typeface="Tahoma" panose="020B0604030504040204" pitchFamily="34" charset="0"/>
              <a:cs typeface="Tahoma" panose="020B0604030504040204" pitchFamily="34" charset="0"/>
            </a:rPr>
            <a:t>Popular politics easily lead us all astray. </a:t>
          </a:r>
          <a:r>
            <a:rPr lang="en-US" sz="1150" spc="-10" baseline="0">
              <a:ln>
                <a:solidFill>
                  <a:srgbClr val="004623"/>
                </a:solidFill>
              </a:ln>
              <a:latin typeface="Tahoma" panose="020B0604030504040204" pitchFamily="34" charset="0"/>
              <a:ea typeface="Tahoma" panose="020B0604030504040204" pitchFamily="34" charset="0"/>
              <a:cs typeface="Tahoma" panose="020B0604030504040204" pitchFamily="34" charset="0"/>
            </a:rPr>
            <a:t>Harmony Politics </a:t>
          </a:r>
          <a:r>
            <a:rPr lang="en-US" sz="1150" spc="-10" baseline="0">
              <a:latin typeface="Tahoma" panose="020B0604030504040204" pitchFamily="34" charset="0"/>
              <a:ea typeface="Tahoma" panose="020B0604030504040204" pitchFamily="34" charset="0"/>
              <a:cs typeface="Tahoma" panose="020B0604030504040204" pitchFamily="34" charset="0"/>
            </a:rPr>
            <a:t>aims to powerfully fill this</a:t>
          </a:r>
          <a:r>
            <a:rPr lang="en-US" sz="1150" spc="-10" baseline="0">
              <a:solidFill>
                <a:schemeClr val="dk1"/>
              </a:solidFill>
              <a:latin typeface="Tahoma" panose="020B0604030504040204" pitchFamily="34" charset="0"/>
              <a:ea typeface="Tahoma" panose="020B0604030504040204" pitchFamily="34" charset="0"/>
              <a:cs typeface="Tahoma" panose="020B0604030504040204" pitchFamily="34" charset="0"/>
            </a:rPr>
            <a:t> gap</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150" b="1" spc="-30" baseline="0">
              <a:solidFill>
                <a:schemeClr val="dk1"/>
              </a:solidFill>
              <a:latin typeface="Tahoma" panose="020B0604030504040204" pitchFamily="34" charset="0"/>
              <a:ea typeface="Tahoma" panose="020B0604030504040204" pitchFamily="34" charset="0"/>
              <a:cs typeface="Tahoma" panose="020B0604030504040204" pitchFamily="34" charset="0"/>
            </a:rPr>
            <a:t>Power isn’t really power until it resolves needs. Otherwise it’s just coercive force.</a:t>
          </a:r>
        </a:p>
        <a:p>
          <a:pPr algn="l">
            <a:spcAft>
              <a:spcPts val="600"/>
            </a:spcAft>
          </a:pPr>
          <a:endParaRPr lang="en-US" sz="11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106680</xdr:colOff>
      <xdr:row>726</xdr:row>
      <xdr:rowOff>30484</xdr:rowOff>
    </xdr:from>
    <xdr:to>
      <xdr:col>13</xdr:col>
      <xdr:colOff>0</xdr:colOff>
      <xdr:row>735</xdr:row>
      <xdr:rowOff>133354</xdr:rowOff>
    </xdr:to>
    <xdr:grpSp>
      <xdr:nvGrpSpPr>
        <xdr:cNvPr id="1264" name="Group 1263">
          <a:extLst>
            <a:ext uri="{FF2B5EF4-FFF2-40B4-BE49-F238E27FC236}">
              <a16:creationId xmlns:a16="http://schemas.microsoft.com/office/drawing/2014/main" id="{22F9F346-04AD-46F7-8F17-E09D196D38D0}"/>
            </a:ext>
          </a:extLst>
        </xdr:cNvPr>
        <xdr:cNvGrpSpPr/>
      </xdr:nvGrpSpPr>
      <xdr:grpSpPr>
        <a:xfrm>
          <a:off x="106680" y="138682734"/>
          <a:ext cx="6179820" cy="1588770"/>
          <a:chOff x="83820" y="132664201"/>
          <a:chExt cx="5958840" cy="1681962"/>
        </a:xfrm>
      </xdr:grpSpPr>
      <xdr:sp macro="" textlink="">
        <xdr:nvSpPr>
          <xdr:cNvPr id="1265" name="TextBox 1264">
            <a:extLst>
              <a:ext uri="{FF2B5EF4-FFF2-40B4-BE49-F238E27FC236}">
                <a16:creationId xmlns:a16="http://schemas.microsoft.com/office/drawing/2014/main" id="{FD7AA364-16B0-054D-A672-A8F287A7BBD6}"/>
              </a:ext>
            </a:extLst>
          </xdr:cNvPr>
          <xdr:cNvSpPr txBox="1"/>
        </xdr:nvSpPr>
        <xdr:spPr>
          <a:xfrm>
            <a:off x="83820" y="132664201"/>
            <a:ext cx="2514600" cy="1681962"/>
          </a:xfrm>
          <a:prstGeom prst="rect">
            <a:avLst/>
          </a:prstGeom>
          <a:solidFill>
            <a:srgbClr val="A0FFCD">
              <a:alpha val="98039"/>
            </a:srgbClr>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spcAft>
                <a:spcPts val="300"/>
              </a:spcAft>
            </a:pPr>
            <a:r>
              <a:rPr lang="en-US" sz="1600" b="1">
                <a:effectLst>
                  <a:glow rad="12700">
                    <a:srgbClr val="004623">
                      <a:alpha val="30000"/>
                    </a:srgbClr>
                  </a:glow>
                  <a:outerShdw blurRad="50800" dist="38100" dir="8100000" algn="tr"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Small tribal </a:t>
            </a:r>
            <a:r>
              <a:rPr lang="en-US" sz="1600" b="1">
                <a:solidFill>
                  <a:schemeClr val="dk1"/>
                </a:solidFill>
                <a:effectLst>
                  <a:glow rad="12700">
                    <a:srgbClr val="004623">
                      <a:alpha val="30000"/>
                    </a:srgbClr>
                  </a:glow>
                  <a:outerShdw blurRad="50800" dist="38100" dir="8100000" algn="tr"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society</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Can personally know most of each other's </a:t>
            </a:r>
            <a:r>
              <a:rPr lang="en-US" sz="1200" b="1" i="1" baseline="0">
                <a:latin typeface="Tahoma" panose="020B0604030504040204" pitchFamily="34" charset="0"/>
                <a:ea typeface="Tahoma" panose="020B0604030504040204" pitchFamily="34" charset="0"/>
                <a:cs typeface="Tahoma" panose="020B0604030504040204" pitchFamily="34" charset="0"/>
              </a:rPr>
              <a:t>specific</a:t>
            </a:r>
            <a:r>
              <a:rPr lang="en-US" sz="1200" baseline="0">
                <a:latin typeface="Tahoma" panose="020B0604030504040204" pitchFamily="34" charset="0"/>
                <a:ea typeface="Tahoma" panose="020B0604030504040204" pitchFamily="34" charset="0"/>
                <a:cs typeface="Tahoma" panose="020B0604030504040204" pitchFamily="34" charset="0"/>
              </a:rPr>
              <a:t> needs. </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Typically sets a high standard </a:t>
            </a:r>
            <a:r>
              <a:rPr lang="en-US" sz="1200" spc="-20" baseline="0">
                <a:latin typeface="Tahoma" panose="020B0604030504040204" pitchFamily="34" charset="0"/>
                <a:ea typeface="Tahoma" panose="020B0604030504040204" pitchFamily="34" charset="0"/>
                <a:cs typeface="Tahoma" panose="020B0604030504040204" pitchFamily="34" charset="0"/>
              </a:rPr>
              <a:t>for </a:t>
            </a:r>
            <a:r>
              <a:rPr lang="en-US" sz="1200" b="1" i="1" spc="-20" baseline="0">
                <a:latin typeface="Tahoma" panose="020B0604030504040204" pitchFamily="34" charset="0"/>
                <a:ea typeface="Tahoma" panose="020B0604030504040204" pitchFamily="34" charset="0"/>
                <a:cs typeface="Tahoma" panose="020B0604030504040204" pitchFamily="34" charset="0"/>
              </a:rPr>
              <a:t>fully resolving </a:t>
            </a:r>
            <a:r>
              <a:rPr lang="en-US" sz="1200" spc="-20" baseline="0">
                <a:latin typeface="Tahoma" panose="020B0604030504040204" pitchFamily="34" charset="0"/>
                <a:ea typeface="Tahoma" panose="020B0604030504040204" pitchFamily="34" charset="0"/>
                <a:cs typeface="Tahoma" panose="020B0604030504040204" pitchFamily="34" charset="0"/>
              </a:rPr>
              <a:t>all needs</a:t>
            </a:r>
            <a:r>
              <a:rPr lang="en-US" sz="1200" baseline="0">
                <a:latin typeface="Tahoma" panose="020B0604030504040204" pitchFamily="34" charset="0"/>
                <a:ea typeface="Tahoma" panose="020B0604030504040204" pitchFamily="34" charset="0"/>
                <a:cs typeface="Tahoma" panose="020B0604030504040204" pitchFamily="34" charset="0"/>
              </a:rPr>
              <a:t>.</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Can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get </a:t>
            </a:r>
            <a:r>
              <a:rPr lang="en-US" sz="1200" b="1" i="1" baseline="0">
                <a:solidFill>
                  <a:schemeClr val="dk1"/>
                </a:solidFill>
                <a:latin typeface="Tahoma" panose="020B0604030504040204" pitchFamily="34" charset="0"/>
                <a:ea typeface="Tahoma" panose="020B0604030504040204" pitchFamily="34" charset="0"/>
                <a:cs typeface="Tahoma" panose="020B0604030504040204" pitchFamily="34" charset="0"/>
              </a:rPr>
              <a:t>everyone's input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on a decision affecting them all. </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266" name="TextBox 1265">
            <a:extLst>
              <a:ext uri="{FF2B5EF4-FFF2-40B4-BE49-F238E27FC236}">
                <a16:creationId xmlns:a16="http://schemas.microsoft.com/office/drawing/2014/main" id="{3EB73756-E667-F3D5-E5CB-AA49CF9AF3E3}"/>
              </a:ext>
            </a:extLst>
          </xdr:cNvPr>
          <xdr:cNvSpPr txBox="1"/>
        </xdr:nvSpPr>
        <xdr:spPr>
          <a:xfrm>
            <a:off x="3528060" y="132664201"/>
            <a:ext cx="2514600" cy="1681962"/>
          </a:xfrm>
          <a:prstGeom prst="rect">
            <a:avLst/>
          </a:prstGeom>
          <a:solidFill>
            <a:srgbClr val="FF99FF">
              <a:alpha val="98039"/>
            </a:srgb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300"/>
              </a:spcAft>
            </a:pPr>
            <a:r>
              <a:rPr lang="en-US" sz="1600" b="1" spc="-6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Large</a:t>
            </a:r>
            <a:r>
              <a:rPr lang="en-US" sz="1600" b="1" spc="-60" baseline="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 i</a:t>
            </a:r>
            <a:r>
              <a:rPr lang="en-US" sz="1600" b="1" spc="-6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mpersonal society</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Must </a:t>
            </a:r>
            <a:r>
              <a:rPr lang="en-US" sz="1200" b="1" i="1" baseline="0">
                <a:latin typeface="Tahoma" panose="020B0604030504040204" pitchFamily="34" charset="0"/>
                <a:ea typeface="Tahoma" panose="020B0604030504040204" pitchFamily="34" charset="0"/>
                <a:cs typeface="Tahoma" panose="020B0604030504040204" pitchFamily="34" charset="0"/>
              </a:rPr>
              <a:t>politically</a:t>
            </a:r>
            <a:r>
              <a:rPr lang="en-US" sz="1200" baseline="0">
                <a:latin typeface="Tahoma" panose="020B0604030504040204" pitchFamily="34" charset="0"/>
                <a:ea typeface="Tahoma" panose="020B0604030504040204" pitchFamily="34" charset="0"/>
                <a:cs typeface="Tahoma" panose="020B0604030504040204" pitchFamily="34" charset="0"/>
              </a:rPr>
              <a:t> </a:t>
            </a:r>
            <a:r>
              <a:rPr lang="en-US" sz="1200" b="1" i="1" baseline="0">
                <a:latin typeface="Tahoma" panose="020B0604030504040204" pitchFamily="34" charset="0"/>
                <a:ea typeface="Tahoma" panose="020B0604030504040204" pitchFamily="34" charset="0"/>
                <a:cs typeface="Tahoma" panose="020B0604030504040204" pitchFamily="34" charset="0"/>
              </a:rPr>
              <a:t>generalize</a:t>
            </a:r>
            <a:r>
              <a:rPr lang="en-US" sz="1200" baseline="0">
                <a:latin typeface="Tahoma" panose="020B0604030504040204" pitchFamily="34" charset="0"/>
                <a:ea typeface="Tahoma" panose="020B0604030504040204" pitchFamily="34" charset="0"/>
                <a:cs typeface="Tahoma" panose="020B0604030504040204" pitchFamily="34" charset="0"/>
              </a:rPr>
              <a:t> to reach agreeable public policies. </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Typically sets a lower standard at what is </a:t>
            </a:r>
            <a:r>
              <a:rPr lang="en-US" sz="1200" b="1" i="1" baseline="0">
                <a:latin typeface="Tahoma" panose="020B0604030504040204" pitchFamily="34" charset="0"/>
                <a:ea typeface="Tahoma" panose="020B0604030504040204" pitchFamily="34" charset="0"/>
                <a:cs typeface="Tahoma" panose="020B0604030504040204" pitchFamily="34" charset="0"/>
              </a:rPr>
              <a:t>politically reachable</a:t>
            </a:r>
            <a:r>
              <a:rPr lang="en-US" sz="1200" baseline="0">
                <a:latin typeface="Tahoma" panose="020B0604030504040204" pitchFamily="34" charset="0"/>
                <a:ea typeface="Tahoma" panose="020B0604030504040204" pitchFamily="34" charset="0"/>
                <a:cs typeface="Tahoma" panose="020B0604030504040204" pitchFamily="34" charset="0"/>
              </a:rPr>
              <a:t>. </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Relies on </a:t>
            </a:r>
            <a:r>
              <a:rPr lang="en-US" sz="1200" b="1" i="1" baseline="0">
                <a:latin typeface="Tahoma" panose="020B0604030504040204" pitchFamily="34" charset="0"/>
                <a:ea typeface="Tahoma" panose="020B0604030504040204" pitchFamily="34" charset="0"/>
                <a:cs typeface="Tahoma" panose="020B0604030504040204" pitchFamily="34" charset="0"/>
              </a:rPr>
              <a:t>political norms </a:t>
            </a:r>
            <a:r>
              <a:rPr lang="en-US" sz="1200" baseline="0">
                <a:latin typeface="Tahoma" panose="020B0604030504040204" pitchFamily="34" charset="0"/>
                <a:ea typeface="Tahoma" panose="020B0604030504040204" pitchFamily="34" charset="0"/>
                <a:cs typeface="Tahoma" panose="020B0604030504040204" pitchFamily="34" charset="0"/>
              </a:rPr>
              <a:t>to determine what is best for all.</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267" name="Arrow: Left-Right 1266">
            <a:extLst>
              <a:ext uri="{FF2B5EF4-FFF2-40B4-BE49-F238E27FC236}">
                <a16:creationId xmlns:a16="http://schemas.microsoft.com/office/drawing/2014/main" id="{22403E18-6F91-3651-5CDB-B31CE4C7371A}"/>
              </a:ext>
            </a:extLst>
          </xdr:cNvPr>
          <xdr:cNvSpPr/>
        </xdr:nvSpPr>
        <xdr:spPr>
          <a:xfrm>
            <a:off x="2606040" y="13302996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68" name="Arrow: Left-Right 1267">
            <a:extLst>
              <a:ext uri="{FF2B5EF4-FFF2-40B4-BE49-F238E27FC236}">
                <a16:creationId xmlns:a16="http://schemas.microsoft.com/office/drawing/2014/main" id="{4393D583-3409-8EA1-5680-276381D04104}"/>
              </a:ext>
            </a:extLst>
          </xdr:cNvPr>
          <xdr:cNvSpPr/>
        </xdr:nvSpPr>
        <xdr:spPr>
          <a:xfrm>
            <a:off x="2606040" y="13344144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69" name="Arrow: Left-Right 1268">
            <a:extLst>
              <a:ext uri="{FF2B5EF4-FFF2-40B4-BE49-F238E27FC236}">
                <a16:creationId xmlns:a16="http://schemas.microsoft.com/office/drawing/2014/main" id="{99F1B317-EE7F-8559-4089-87467712ED7D}"/>
              </a:ext>
            </a:extLst>
          </xdr:cNvPr>
          <xdr:cNvSpPr/>
        </xdr:nvSpPr>
        <xdr:spPr>
          <a:xfrm>
            <a:off x="2606040" y="13386816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0</xdr:col>
      <xdr:colOff>106680</xdr:colOff>
      <xdr:row>709</xdr:row>
      <xdr:rowOff>106680</xdr:rowOff>
    </xdr:from>
    <xdr:to>
      <xdr:col>12</xdr:col>
      <xdr:colOff>480060</xdr:colOff>
      <xdr:row>721</xdr:row>
      <xdr:rowOff>15240</xdr:rowOff>
    </xdr:to>
    <xdr:sp macro="" textlink="">
      <xdr:nvSpPr>
        <xdr:cNvPr id="1270" name="You believe whatever serves your needs.">
          <a:extLst>
            <a:ext uri="{FF2B5EF4-FFF2-40B4-BE49-F238E27FC236}">
              <a16:creationId xmlns:a16="http://schemas.microsoft.com/office/drawing/2014/main" id="{B21528BC-3F9D-4F6F-847C-3639F1E31AF6}"/>
            </a:ext>
          </a:extLst>
        </xdr:cNvPr>
        <xdr:cNvSpPr txBox="1">
          <a:spLocks/>
        </xdr:cNvSpPr>
      </xdr:nvSpPr>
      <xdr:spPr>
        <a:xfrm>
          <a:off x="106680" y="135228330"/>
          <a:ext cx="6145530" cy="1889760"/>
        </a:xfrm>
        <a:prstGeom prst="rect">
          <a:avLst/>
        </a:prstGeom>
        <a:noFill/>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spcAft>
              <a:spcPts val="600"/>
            </a:spcAft>
            <a:buNone/>
          </a:pPr>
          <a:r>
            <a:rPr lang="en-US" sz="1600" b="1" baseline="0">
              <a:solidFill>
                <a:schemeClr val="dk1"/>
              </a:solidFill>
              <a:latin typeface="Tahoma" panose="020B0604030504040204" pitchFamily="34" charset="0"/>
              <a:ea typeface="Tahoma" panose="020B0604030504040204" pitchFamily="34" charset="0"/>
              <a:cs typeface="Tahoma" panose="020B0604030504040204" pitchFamily="34" charset="0"/>
            </a:rPr>
            <a:t>Political elites </a:t>
          </a:r>
          <a:r>
            <a:rPr lang="en-US" sz="1600" b="1" i="1" baseline="0">
              <a:solidFill>
                <a:schemeClr val="dk1"/>
              </a:solidFill>
              <a:latin typeface="Tahoma" panose="020B0604030504040204" pitchFamily="34" charset="0"/>
              <a:ea typeface="Tahoma" panose="020B0604030504040204" pitchFamily="34" charset="0"/>
              <a:cs typeface="Tahoma" panose="020B0604030504040204" pitchFamily="34" charset="0"/>
            </a:rPr>
            <a:t>follow</a:t>
          </a:r>
          <a:r>
            <a:rPr lang="en-US" sz="1600" b="1" baseline="0">
              <a:solidFill>
                <a:schemeClr val="dk1"/>
              </a:solidFill>
              <a:latin typeface="Tahoma" panose="020B0604030504040204" pitchFamily="34" charset="0"/>
              <a:ea typeface="Tahoma" panose="020B0604030504040204" pitchFamily="34" charset="0"/>
              <a:cs typeface="Tahoma" panose="020B0604030504040204" pitchFamily="34" charset="0"/>
            </a:rPr>
            <a:t> more than they lead</a:t>
          </a:r>
          <a:endParaRPr lang="en-US" sz="16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inspiring us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resolve</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 both our self-needs and social-needs,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remove</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 pain, </a:t>
          </a:r>
        </a:p>
        <a:p>
          <a:pPr marL="457200" lvl="1" indent="0" algn="l">
            <a:lnSpc>
              <a:spcPct val="100000"/>
            </a:lnSpc>
            <a:spcAft>
              <a:spcPts val="400"/>
            </a:spcAft>
            <a:buNone/>
          </a:pP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they primarily seek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relieve </a:t>
          </a:r>
          <a:r>
            <a:rPr lang="en-US" sz="1200" i="0" spc="-10" baseline="0">
              <a:solidFill>
                <a:schemeClr val="dk1"/>
              </a:solidFill>
              <a:latin typeface="Tahoma" panose="020B0604030504040204" pitchFamily="34" charset="0"/>
              <a:ea typeface="Tahoma" panose="020B0604030504040204" pitchFamily="34" charset="0"/>
              <a:cs typeface="Tahoma" panose="020B0604030504040204" pitchFamily="34" charset="0"/>
            </a:rPr>
            <a:t>the</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i="0" spc="-10" baseline="0">
              <a:solidFill>
                <a:schemeClr val="dk1"/>
              </a:solidFill>
              <a:latin typeface="Tahoma" panose="020B0604030504040204" pitchFamily="34" charset="0"/>
              <a:ea typeface="Tahoma" panose="020B0604030504040204" pitchFamily="34" charset="0"/>
              <a:cs typeface="Tahoma" panose="020B0604030504040204" pitchFamily="34" charset="0"/>
            </a:rPr>
            <a:t>pain</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of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competing psychosocial priorities. </a:t>
          </a:r>
        </a:p>
        <a:p>
          <a:pPr marL="0" indent="0" algn="l">
            <a:lnSpc>
              <a:spcPct val="100000"/>
            </a:lnSpc>
            <a:buNone/>
          </a:pP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encouraging wisdom of mutual responsibilities, </a:t>
          </a:r>
        </a:p>
        <a:p>
          <a:pPr marL="457200" lvl="1" indent="0" algn="l">
            <a:lnSpc>
              <a:spcPct val="100000"/>
            </a:lnSpc>
            <a:spcAft>
              <a:spcPts val="400"/>
            </a:spcAft>
            <a:buNone/>
          </a:pP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it pits your needs against others. </a:t>
          </a:r>
        </a:p>
        <a:p>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inspiring us to be generous and love one another, </a:t>
          </a:r>
        </a:p>
        <a:p>
          <a:pPr lvl="1">
            <a:spcAft>
              <a:spcPts val="0"/>
            </a:spcAft>
          </a:pPr>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it goads us to demand of others and hate them for not caving, </a:t>
          </a:r>
        </a:p>
        <a:p>
          <a:pPr lvl="1">
            <a:spcAft>
              <a:spcPts val="400"/>
            </a:spcAft>
          </a:pPr>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and now to hate elites for not knowing our specific needs. </a:t>
          </a:r>
        </a:p>
        <a:p>
          <a:pPr marL="0" indent="0" algn="l">
            <a:lnSpc>
              <a:spcPct val="100000"/>
            </a:lnSpc>
            <a:buNone/>
          </a:pP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Popular generalizing leads us all astray</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So let's </a:t>
          </a:r>
          <a:r>
            <a:rPr lang="en-US" sz="1200" b="1" baseline="0">
              <a:ln>
                <a:solidFill>
                  <a:srgbClr val="C00000"/>
                </a:solidFill>
              </a:ln>
              <a:solidFill>
                <a:srgbClr val="FFCCCC"/>
              </a:solidFill>
              <a:effectLst>
                <a:glow rad="25400">
                  <a:srgbClr val="FF7171"/>
                </a:glow>
              </a:effectLst>
              <a:latin typeface="Tahoma" panose="020B0604030504040204" pitchFamily="34" charset="0"/>
              <a:ea typeface="Tahoma" panose="020B0604030504040204" pitchFamily="34" charset="0"/>
              <a:cs typeface="Tahoma" panose="020B0604030504040204" pitchFamily="34" charset="0"/>
            </a:rPr>
            <a:t>STOP</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all this hating!</a:t>
          </a:r>
        </a:p>
      </xdr:txBody>
    </xdr:sp>
    <xdr:clientData/>
  </xdr:twoCellAnchor>
  <xdr:twoCellAnchor>
    <xdr:from>
      <xdr:col>0</xdr:col>
      <xdr:colOff>106680</xdr:colOff>
      <xdr:row>975</xdr:row>
      <xdr:rowOff>167640</xdr:rowOff>
    </xdr:from>
    <xdr:to>
      <xdr:col>12</xdr:col>
      <xdr:colOff>480060</xdr:colOff>
      <xdr:row>976</xdr:row>
      <xdr:rowOff>175260</xdr:rowOff>
    </xdr:to>
    <xdr:sp macro="" textlink="">
      <xdr:nvSpPr>
        <xdr:cNvPr id="1271" name="TextBox 1270">
          <a:extLst>
            <a:ext uri="{FF2B5EF4-FFF2-40B4-BE49-F238E27FC236}">
              <a16:creationId xmlns:a16="http://schemas.microsoft.com/office/drawing/2014/main" id="{FCD25C2D-3AD3-4F65-A8FC-9309AD2F2BA9}"/>
            </a:ext>
          </a:extLst>
        </xdr:cNvPr>
        <xdr:cNvSpPr txBox="1"/>
      </xdr:nvSpPr>
      <xdr:spPr>
        <a:xfrm>
          <a:off x="106680" y="183695340"/>
          <a:ext cx="6145530" cy="26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ln>
                <a:solidFill>
                  <a:schemeClr val="tx1"/>
                </a:solidFill>
              </a:ln>
              <a:latin typeface="Tahoma" panose="020B0604030504040204" pitchFamily="34" charset="0"/>
              <a:ea typeface="Tahoma" panose="020B0604030504040204" pitchFamily="34" charset="0"/>
              <a:cs typeface="Tahoma" panose="020B0604030504040204" pitchFamily="34" charset="0"/>
            </a:rPr>
            <a:t>Harmony Politics </a:t>
          </a:r>
          <a:r>
            <a:rPr lang="en-US" sz="1200" b="0" baseline="0">
              <a:latin typeface="Tahoma" panose="020B0604030504040204" pitchFamily="34" charset="0"/>
              <a:ea typeface="Tahoma" panose="020B0604030504040204" pitchFamily="34" charset="0"/>
              <a:cs typeface="Tahoma" panose="020B0604030504040204" pitchFamily="34" charset="0"/>
            </a:rPr>
            <a:t>is not for everyone. It </a:t>
          </a:r>
          <a:r>
            <a:rPr lang="en-US" sz="1200" baseline="0">
              <a:latin typeface="Tahoma" panose="020B0604030504040204" pitchFamily="34" charset="0"/>
              <a:ea typeface="Tahoma" panose="020B0604030504040204" pitchFamily="34" charset="0"/>
              <a:cs typeface="Tahoma" panose="020B0604030504040204" pitchFamily="34" charset="0"/>
            </a:rPr>
            <a:t>upends the status quo you may depend upon.</a:t>
          </a:r>
        </a:p>
      </xdr:txBody>
    </xdr:sp>
    <xdr:clientData/>
  </xdr:twoCellAnchor>
  <xdr:twoCellAnchor>
    <xdr:from>
      <xdr:col>0</xdr:col>
      <xdr:colOff>114300</xdr:colOff>
      <xdr:row>977</xdr:row>
      <xdr:rowOff>38100</xdr:rowOff>
    </xdr:from>
    <xdr:to>
      <xdr:col>5</xdr:col>
      <xdr:colOff>457200</xdr:colOff>
      <xdr:row>978</xdr:row>
      <xdr:rowOff>243840</xdr:rowOff>
    </xdr:to>
    <xdr:sp macro="" textlink="">
      <xdr:nvSpPr>
        <xdr:cNvPr id="1272" name="TextBox 1271">
          <a:extLst>
            <a:ext uri="{FF2B5EF4-FFF2-40B4-BE49-F238E27FC236}">
              <a16:creationId xmlns:a16="http://schemas.microsoft.com/office/drawing/2014/main" id="{3F204BF3-B7FB-4132-BD73-30F0D89E6BCC}"/>
            </a:ext>
          </a:extLst>
        </xdr:cNvPr>
        <xdr:cNvSpPr txBox="1"/>
      </xdr:nvSpPr>
      <xdr:spPr>
        <a:xfrm>
          <a:off x="114300" y="184073800"/>
          <a:ext cx="2514600" cy="459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100" baseline="0">
              <a:latin typeface="Tahoma" panose="020B0604030504040204" pitchFamily="34" charset="0"/>
              <a:ea typeface="Tahoma" panose="020B0604030504040204" pitchFamily="34" charset="0"/>
              <a:cs typeface="Tahoma" panose="020B0604030504040204" pitchFamily="34" charset="0"/>
            </a:rPr>
            <a:t>Select how ready, willing and able you are to try this radically different path.</a:t>
          </a:r>
        </a:p>
      </xdr:txBody>
    </xdr:sp>
    <xdr:clientData/>
  </xdr:twoCellAnchor>
  <xdr:twoCellAnchor>
    <xdr:from>
      <xdr:col>1</xdr:col>
      <xdr:colOff>0</xdr:colOff>
      <xdr:row>1044</xdr:row>
      <xdr:rowOff>91440</xdr:rowOff>
    </xdr:from>
    <xdr:to>
      <xdr:col>13</xdr:col>
      <xdr:colOff>0</xdr:colOff>
      <xdr:row>1045</xdr:row>
      <xdr:rowOff>175260</xdr:rowOff>
    </xdr:to>
    <xdr:sp macro="" textlink="">
      <xdr:nvSpPr>
        <xdr:cNvPr id="1273" name="TextBox 1272">
          <a:extLst>
            <a:ext uri="{FF2B5EF4-FFF2-40B4-BE49-F238E27FC236}">
              <a16:creationId xmlns:a16="http://schemas.microsoft.com/office/drawing/2014/main" id="{C6E6D917-F736-4BCC-9191-0DE835425428}"/>
            </a:ext>
          </a:extLst>
        </xdr:cNvPr>
        <xdr:cNvSpPr txBox="1"/>
      </xdr:nvSpPr>
      <xdr:spPr>
        <a:xfrm>
          <a:off x="114300" y="198440040"/>
          <a:ext cx="6172200" cy="242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20" baseline="0">
              <a:latin typeface="Tahoma" panose="020B0604030504040204" pitchFamily="34" charset="0"/>
              <a:ea typeface="Tahoma" panose="020B0604030504040204" pitchFamily="34" charset="0"/>
              <a:cs typeface="Tahoma" panose="020B0604030504040204" pitchFamily="34" charset="0"/>
            </a:rPr>
            <a:t>Select one of the eight political issues from this dropdown list. Then read its content below.</a:t>
          </a:r>
          <a:endParaRPr lang="en-US" sz="1200" spc="-2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970</xdr:row>
      <xdr:rowOff>60960</xdr:rowOff>
    </xdr:from>
    <xdr:to>
      <xdr:col>6</xdr:col>
      <xdr:colOff>358140</xdr:colOff>
      <xdr:row>974</xdr:row>
      <xdr:rowOff>198120</xdr:rowOff>
    </xdr:to>
    <xdr:sp macro="" textlink="">
      <xdr:nvSpPr>
        <xdr:cNvPr id="1274" name="TextBox 1273">
          <a:extLst>
            <a:ext uri="{FF2B5EF4-FFF2-40B4-BE49-F238E27FC236}">
              <a16:creationId xmlns:a16="http://schemas.microsoft.com/office/drawing/2014/main" id="{0249C5F6-841A-40EF-8F58-52E36FF69DC2}"/>
            </a:ext>
          </a:extLst>
        </xdr:cNvPr>
        <xdr:cNvSpPr txBox="1"/>
      </xdr:nvSpPr>
      <xdr:spPr>
        <a:xfrm>
          <a:off x="114300" y="182318660"/>
          <a:ext cx="2929890" cy="1153160"/>
        </a:xfrm>
        <a:prstGeom prst="rect">
          <a:avLst/>
        </a:prstGeom>
        <a:solidFill>
          <a:srgbClr val="E1C8FF"/>
        </a:solidFill>
        <a:ln w="38100"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91440" bIns="0" rtlCol="0" anchor="t"/>
        <a:lstStyle/>
        <a:p>
          <a:pPr algn="r">
            <a:spcAft>
              <a:spcPts val="400"/>
            </a:spcAft>
          </a:pPr>
          <a:r>
            <a:rPr lang="en-US" sz="2000" b="1" baseline="0">
              <a:solidFill>
                <a:srgbClr val="660066"/>
              </a:solidFill>
              <a:effectLst>
                <a:outerShdw blurRad="50800" dist="38100" dir="2700000" algn="tl"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Divisive politics</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Argues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defensively to avoid pain</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Rejects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expressed differences </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Demands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consensus agreement </a:t>
          </a:r>
          <a:endParaRPr lang="en-US" sz="1200" baseline="0">
            <a:solidFill>
              <a:srgbClr val="3C1E5A"/>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99060</xdr:colOff>
      <xdr:row>970</xdr:row>
      <xdr:rowOff>68580</xdr:rowOff>
    </xdr:from>
    <xdr:to>
      <xdr:col>12</xdr:col>
      <xdr:colOff>457200</xdr:colOff>
      <xdr:row>974</xdr:row>
      <xdr:rowOff>205740</xdr:rowOff>
    </xdr:to>
    <xdr:sp macro="" textlink="">
      <xdr:nvSpPr>
        <xdr:cNvPr id="1275" name="TextBox 1274">
          <a:extLst>
            <a:ext uri="{FF2B5EF4-FFF2-40B4-BE49-F238E27FC236}">
              <a16:creationId xmlns:a16="http://schemas.microsoft.com/office/drawing/2014/main" id="{54C87E6E-D517-4338-9D36-A12518D2EE8E}"/>
            </a:ext>
          </a:extLst>
        </xdr:cNvPr>
        <xdr:cNvSpPr txBox="1"/>
      </xdr:nvSpPr>
      <xdr:spPr>
        <a:xfrm>
          <a:off x="3299460" y="182326280"/>
          <a:ext cx="2929890" cy="1153160"/>
        </a:xfrm>
        <a:prstGeom prst="rect">
          <a:avLst/>
        </a:prstGeom>
        <a:solidFill>
          <a:srgbClr val="A0FFCD"/>
        </a:solidFill>
        <a:ln w="38100" cmpd="sng">
          <a:solidFill>
            <a:schemeClr val="bg1"/>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0" bIns="0" rtlCol="0" anchor="t"/>
        <a:lstStyle/>
        <a:p>
          <a:pPr>
            <a:spcAft>
              <a:spcPts val="400"/>
            </a:spcAft>
          </a:pPr>
          <a:r>
            <a:rPr lang="en-US" sz="2000" b="1" baseline="0">
              <a:solidFill>
                <a:srgbClr val="009641"/>
              </a:solidFill>
              <a:effectLst>
                <a:outerShdw blurRad="50800" dist="38100" dir="8100000" algn="tr"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Harmony Politics</a:t>
          </a:r>
          <a:endParaRPr lang="en-US" sz="1600" b="1" baseline="0">
            <a:solidFill>
              <a:srgbClr val="009641"/>
            </a:solidFill>
            <a:effectLst>
              <a:outerShdw blurRad="50800" dist="38100" dir="8100000" algn="tr"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endParaRP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Listens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for needs to remove pain</a:t>
          </a: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Affirms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different need priorities</a:t>
          </a: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Offers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empathy &amp; understanding</a:t>
          </a:r>
        </a:p>
      </xdr:txBody>
    </xdr:sp>
    <xdr:clientData/>
  </xdr:twoCellAnchor>
  <xdr:twoCellAnchor>
    <xdr:from>
      <xdr:col>1</xdr:col>
      <xdr:colOff>7620</xdr:colOff>
      <xdr:row>358</xdr:row>
      <xdr:rowOff>7620</xdr:rowOff>
    </xdr:from>
    <xdr:to>
      <xdr:col>13</xdr:col>
      <xdr:colOff>7620</xdr:colOff>
      <xdr:row>360</xdr:row>
      <xdr:rowOff>129540</xdr:rowOff>
    </xdr:to>
    <xdr:sp macro="" textlink="">
      <xdr:nvSpPr>
        <xdr:cNvPr id="1276" name="You believe whatever serves your needs.">
          <a:extLst>
            <a:ext uri="{FF2B5EF4-FFF2-40B4-BE49-F238E27FC236}">
              <a16:creationId xmlns:a16="http://schemas.microsoft.com/office/drawing/2014/main" id="{0BC1150D-3DE5-48E9-BD38-12ED4BA7183D}"/>
            </a:ext>
          </a:extLst>
        </xdr:cNvPr>
        <xdr:cNvSpPr txBox="1">
          <a:spLocks/>
        </xdr:cNvSpPr>
      </xdr:nvSpPr>
      <xdr:spPr>
        <a:xfrm>
          <a:off x="121920" y="73597770"/>
          <a:ext cx="6172200" cy="4521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2000"/>
            </a:lnSpc>
            <a:buNone/>
          </a:pPr>
          <a:r>
            <a:rPr lang="en-US" sz="1600" b="1" spc="-1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If you can't change your prioritized needs for</a:t>
          </a:r>
          <a:r>
            <a:rPr lang="en-US" sz="1600" b="1" spc="-1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 them,</a:t>
          </a:r>
          <a:r>
            <a:rPr lang="en-US" sz="1600" b="1" spc="-3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 </a:t>
          </a:r>
          <a:r>
            <a:rPr lang="en-US" sz="1600" b="1" spc="-5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why must they change their prioritized needs for you?</a:t>
          </a:r>
          <a:endParaRPr lang="en-US" sz="1600" spc="-5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14</xdr:col>
      <xdr:colOff>91440</xdr:colOff>
      <xdr:row>61</xdr:row>
      <xdr:rowOff>186690</xdr:rowOff>
    </xdr:from>
    <xdr:to>
      <xdr:col>15</xdr:col>
      <xdr:colOff>320040</xdr:colOff>
      <xdr:row>64</xdr:row>
      <xdr:rowOff>5746</xdr:rowOff>
    </xdr:to>
    <xdr:grpSp>
      <xdr:nvGrpSpPr>
        <xdr:cNvPr id="1277" name="Group 1276">
          <a:extLst>
            <a:ext uri="{FF2B5EF4-FFF2-40B4-BE49-F238E27FC236}">
              <a16:creationId xmlns:a16="http://schemas.microsoft.com/office/drawing/2014/main" id="{A776DCFA-C59E-43E2-8A53-50FF0D9F7EB4}"/>
            </a:ext>
          </a:extLst>
        </xdr:cNvPr>
        <xdr:cNvGrpSpPr/>
      </xdr:nvGrpSpPr>
      <xdr:grpSpPr>
        <a:xfrm>
          <a:off x="6492240" y="12391390"/>
          <a:ext cx="342900" cy="390556"/>
          <a:chOff x="6393180" y="135504780"/>
          <a:chExt cx="350520" cy="390556"/>
        </a:xfrm>
      </xdr:grpSpPr>
      <xdr:sp macro="" textlink="">
        <xdr:nvSpPr>
          <xdr:cNvPr id="1278" name="Rectangle: Rounded Corners 1277">
            <a:extLst>
              <a:ext uri="{FF2B5EF4-FFF2-40B4-BE49-F238E27FC236}">
                <a16:creationId xmlns:a16="http://schemas.microsoft.com/office/drawing/2014/main" id="{D3FC3078-4227-2BF8-800B-184C172C33B9}"/>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79" name="Rectangle 1278">
            <a:extLst>
              <a:ext uri="{FF2B5EF4-FFF2-40B4-BE49-F238E27FC236}">
                <a16:creationId xmlns:a16="http://schemas.microsoft.com/office/drawing/2014/main" id="{AF8371C5-B445-7078-CEC6-192DA074194F}"/>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7</xdr:row>
      <xdr:rowOff>9899</xdr:rowOff>
    </xdr:from>
    <xdr:to>
      <xdr:col>12</xdr:col>
      <xdr:colOff>164522</xdr:colOff>
      <xdr:row>7</xdr:row>
      <xdr:rowOff>172636</xdr:rowOff>
    </xdr:to>
    <xdr:grpSp>
      <xdr:nvGrpSpPr>
        <xdr:cNvPr id="1280" name="Group 1279">
          <a:extLst>
            <a:ext uri="{FF2B5EF4-FFF2-40B4-BE49-F238E27FC236}">
              <a16:creationId xmlns:a16="http://schemas.microsoft.com/office/drawing/2014/main" id="{75C2BA03-4F66-40A6-9C74-6A76FF6757B3}"/>
            </a:ext>
          </a:extLst>
        </xdr:cNvPr>
        <xdr:cNvGrpSpPr/>
      </xdr:nvGrpSpPr>
      <xdr:grpSpPr>
        <a:xfrm>
          <a:off x="5819268" y="1927599"/>
          <a:ext cx="117404" cy="162737"/>
          <a:chOff x="6496416" y="135471422"/>
          <a:chExt cx="117279" cy="159032"/>
        </a:xfrm>
      </xdr:grpSpPr>
      <xdr:sp macro="" textlink="">
        <xdr:nvSpPr>
          <xdr:cNvPr id="1281" name="Rectangle: Rounded Corners 1280">
            <a:extLst>
              <a:ext uri="{FF2B5EF4-FFF2-40B4-BE49-F238E27FC236}">
                <a16:creationId xmlns:a16="http://schemas.microsoft.com/office/drawing/2014/main" id="{FFB02BE2-6716-110A-03BF-3FDE0D3138EF}"/>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82" name="Rectangle 1281">
            <a:extLst>
              <a:ext uri="{FF2B5EF4-FFF2-40B4-BE49-F238E27FC236}">
                <a16:creationId xmlns:a16="http://schemas.microsoft.com/office/drawing/2014/main" id="{59827848-CF02-4CAC-8CC6-15ABA354229E}"/>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xdr:col>
      <xdr:colOff>253380</xdr:colOff>
      <xdr:row>896</xdr:row>
      <xdr:rowOff>167640</xdr:rowOff>
    </xdr:from>
    <xdr:to>
      <xdr:col>12</xdr:col>
      <xdr:colOff>291480</xdr:colOff>
      <xdr:row>900</xdr:row>
      <xdr:rowOff>106680</xdr:rowOff>
    </xdr:to>
    <xdr:sp macro="" textlink="">
      <xdr:nvSpPr>
        <xdr:cNvPr id="1283" name="TextBox 1282">
          <a:extLst>
            <a:ext uri="{FF2B5EF4-FFF2-40B4-BE49-F238E27FC236}">
              <a16:creationId xmlns:a16="http://schemas.microsoft.com/office/drawing/2014/main" id="{A74472C1-D372-4EE1-941C-9EA6ACEEB98D}"/>
            </a:ext>
          </a:extLst>
        </xdr:cNvPr>
        <xdr:cNvSpPr txBox="1"/>
      </xdr:nvSpPr>
      <xdr:spPr>
        <a:xfrm>
          <a:off x="367680" y="169388790"/>
          <a:ext cx="5695950" cy="59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baseline="0">
              <a:solidFill>
                <a:srgbClr val="EBDCFF"/>
              </a:solidFill>
              <a:latin typeface="Tahoma" panose="020B0604030504040204" pitchFamily="34" charset="0"/>
              <a:ea typeface="Tahoma" panose="020B0604030504040204" pitchFamily="34" charset="0"/>
              <a:cs typeface="Tahoma" panose="020B0604030504040204" pitchFamily="34" charset="0"/>
            </a:rPr>
            <a:t>Responsibility is response-ability, </a:t>
          </a:r>
        </a:p>
        <a:p>
          <a:pPr algn="ctr"/>
          <a:r>
            <a:rPr lang="en-US" sz="1600" b="1" spc="-40" baseline="0">
              <a:solidFill>
                <a:srgbClr val="EBDCFF"/>
              </a:solidFill>
              <a:latin typeface="Tahoma" panose="020B0604030504040204" pitchFamily="34" charset="0"/>
              <a:ea typeface="Tahoma" panose="020B0604030504040204" pitchFamily="34" charset="0"/>
              <a:cs typeface="Tahoma" panose="020B0604030504040204" pitchFamily="34" charset="0"/>
            </a:rPr>
            <a:t>the ability to respond to specific needs.</a:t>
          </a:r>
        </a:p>
      </xdr:txBody>
    </xdr:sp>
    <xdr:clientData/>
  </xdr:twoCellAnchor>
  <xdr:twoCellAnchor>
    <xdr:from>
      <xdr:col>14</xdr:col>
      <xdr:colOff>91440</xdr:colOff>
      <xdr:row>128</xdr:row>
      <xdr:rowOff>57150</xdr:rowOff>
    </xdr:from>
    <xdr:to>
      <xdr:col>15</xdr:col>
      <xdr:colOff>320040</xdr:colOff>
      <xdr:row>129</xdr:row>
      <xdr:rowOff>196246</xdr:rowOff>
    </xdr:to>
    <xdr:grpSp>
      <xdr:nvGrpSpPr>
        <xdr:cNvPr id="1284" name="Group 1283">
          <a:extLst>
            <a:ext uri="{FF2B5EF4-FFF2-40B4-BE49-F238E27FC236}">
              <a16:creationId xmlns:a16="http://schemas.microsoft.com/office/drawing/2014/main" id="{C7F8EEA5-3EF4-4AB8-87D6-C1C3C0872DD9}"/>
            </a:ext>
          </a:extLst>
        </xdr:cNvPr>
        <xdr:cNvGrpSpPr/>
      </xdr:nvGrpSpPr>
      <xdr:grpSpPr>
        <a:xfrm>
          <a:off x="6492240" y="27095450"/>
          <a:ext cx="342900" cy="393096"/>
          <a:chOff x="6393180" y="135504780"/>
          <a:chExt cx="350520" cy="390556"/>
        </a:xfrm>
      </xdr:grpSpPr>
      <xdr:sp macro="" textlink="">
        <xdr:nvSpPr>
          <xdr:cNvPr id="1285" name="Rectangle: Rounded Corners 1284">
            <a:extLst>
              <a:ext uri="{FF2B5EF4-FFF2-40B4-BE49-F238E27FC236}">
                <a16:creationId xmlns:a16="http://schemas.microsoft.com/office/drawing/2014/main" id="{AEF5E3E9-9936-3F28-8307-77582283133E}"/>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86" name="Rectangle 1285">
            <a:extLst>
              <a:ext uri="{FF2B5EF4-FFF2-40B4-BE49-F238E27FC236}">
                <a16:creationId xmlns:a16="http://schemas.microsoft.com/office/drawing/2014/main" id="{F320C1CB-CFB6-F7F5-9478-3D3045AEA1F2}"/>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172</xdr:row>
      <xdr:rowOff>26670</xdr:rowOff>
    </xdr:from>
    <xdr:to>
      <xdr:col>15</xdr:col>
      <xdr:colOff>320040</xdr:colOff>
      <xdr:row>172</xdr:row>
      <xdr:rowOff>417226</xdr:rowOff>
    </xdr:to>
    <xdr:grpSp>
      <xdr:nvGrpSpPr>
        <xdr:cNvPr id="1287" name="Group 1286">
          <a:extLst>
            <a:ext uri="{FF2B5EF4-FFF2-40B4-BE49-F238E27FC236}">
              <a16:creationId xmlns:a16="http://schemas.microsoft.com/office/drawing/2014/main" id="{C28ADC7E-5AF6-40AA-B687-46A6024182F7}"/>
            </a:ext>
          </a:extLst>
        </xdr:cNvPr>
        <xdr:cNvGrpSpPr/>
      </xdr:nvGrpSpPr>
      <xdr:grpSpPr>
        <a:xfrm>
          <a:off x="6492240" y="36894770"/>
          <a:ext cx="342900" cy="390556"/>
          <a:chOff x="6393180" y="135504780"/>
          <a:chExt cx="350520" cy="390556"/>
        </a:xfrm>
      </xdr:grpSpPr>
      <xdr:sp macro="" textlink="">
        <xdr:nvSpPr>
          <xdr:cNvPr id="1288" name="Rectangle: Rounded Corners 1287">
            <a:extLst>
              <a:ext uri="{FF2B5EF4-FFF2-40B4-BE49-F238E27FC236}">
                <a16:creationId xmlns:a16="http://schemas.microsoft.com/office/drawing/2014/main" id="{ABB7F517-21A3-15DC-A71B-7E06DF5500E1}"/>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89" name="Rectangle 1288">
            <a:extLst>
              <a:ext uri="{FF2B5EF4-FFF2-40B4-BE49-F238E27FC236}">
                <a16:creationId xmlns:a16="http://schemas.microsoft.com/office/drawing/2014/main" id="{67C6E8CF-7CEB-99D0-6EE4-39B294DA5675}"/>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201</xdr:row>
      <xdr:rowOff>26670</xdr:rowOff>
    </xdr:from>
    <xdr:to>
      <xdr:col>15</xdr:col>
      <xdr:colOff>320040</xdr:colOff>
      <xdr:row>202</xdr:row>
      <xdr:rowOff>165766</xdr:rowOff>
    </xdr:to>
    <xdr:grpSp>
      <xdr:nvGrpSpPr>
        <xdr:cNvPr id="1290" name="Group 1289">
          <a:extLst>
            <a:ext uri="{FF2B5EF4-FFF2-40B4-BE49-F238E27FC236}">
              <a16:creationId xmlns:a16="http://schemas.microsoft.com/office/drawing/2014/main" id="{56604E8B-68B0-4839-8ACB-C510EAE4ECAB}"/>
            </a:ext>
          </a:extLst>
        </xdr:cNvPr>
        <xdr:cNvGrpSpPr/>
      </xdr:nvGrpSpPr>
      <xdr:grpSpPr>
        <a:xfrm>
          <a:off x="6492240" y="42628820"/>
          <a:ext cx="342900" cy="393096"/>
          <a:chOff x="6393180" y="135504780"/>
          <a:chExt cx="350520" cy="390556"/>
        </a:xfrm>
      </xdr:grpSpPr>
      <xdr:sp macro="" textlink="">
        <xdr:nvSpPr>
          <xdr:cNvPr id="1291" name="Rectangle: Rounded Corners 1290">
            <a:extLst>
              <a:ext uri="{FF2B5EF4-FFF2-40B4-BE49-F238E27FC236}">
                <a16:creationId xmlns:a16="http://schemas.microsoft.com/office/drawing/2014/main" id="{7D7D15DB-8992-62A3-F7C5-48F5C7070CC8}"/>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92" name="Rectangle 1291">
            <a:extLst>
              <a:ext uri="{FF2B5EF4-FFF2-40B4-BE49-F238E27FC236}">
                <a16:creationId xmlns:a16="http://schemas.microsoft.com/office/drawing/2014/main" id="{9EE30BA2-F1D0-C052-98CF-AA594D0B1562}"/>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242</xdr:row>
      <xdr:rowOff>224790</xdr:rowOff>
    </xdr:from>
    <xdr:to>
      <xdr:col>15</xdr:col>
      <xdr:colOff>320040</xdr:colOff>
      <xdr:row>244</xdr:row>
      <xdr:rowOff>112426</xdr:rowOff>
    </xdr:to>
    <xdr:grpSp>
      <xdr:nvGrpSpPr>
        <xdr:cNvPr id="1293" name="Group 1292">
          <a:extLst>
            <a:ext uri="{FF2B5EF4-FFF2-40B4-BE49-F238E27FC236}">
              <a16:creationId xmlns:a16="http://schemas.microsoft.com/office/drawing/2014/main" id="{79DF03BC-291F-4F58-B47E-CE26AD2F3547}"/>
            </a:ext>
          </a:extLst>
        </xdr:cNvPr>
        <xdr:cNvGrpSpPr/>
      </xdr:nvGrpSpPr>
      <xdr:grpSpPr>
        <a:xfrm>
          <a:off x="6492240" y="51729640"/>
          <a:ext cx="342900" cy="395636"/>
          <a:chOff x="6393180" y="135504780"/>
          <a:chExt cx="350520" cy="390556"/>
        </a:xfrm>
      </xdr:grpSpPr>
      <xdr:sp macro="" textlink="">
        <xdr:nvSpPr>
          <xdr:cNvPr id="1294" name="Rectangle: Rounded Corners 1293">
            <a:extLst>
              <a:ext uri="{FF2B5EF4-FFF2-40B4-BE49-F238E27FC236}">
                <a16:creationId xmlns:a16="http://schemas.microsoft.com/office/drawing/2014/main" id="{05FE2E91-92BF-52C0-EE5B-837220BC4721}"/>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95" name="Rectangle 1294">
            <a:extLst>
              <a:ext uri="{FF2B5EF4-FFF2-40B4-BE49-F238E27FC236}">
                <a16:creationId xmlns:a16="http://schemas.microsoft.com/office/drawing/2014/main" id="{744F00E5-F01F-E9D2-C9AD-1276AFD38D4B}"/>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610</xdr:row>
      <xdr:rowOff>217170</xdr:rowOff>
    </xdr:from>
    <xdr:to>
      <xdr:col>15</xdr:col>
      <xdr:colOff>320040</xdr:colOff>
      <xdr:row>613</xdr:row>
      <xdr:rowOff>13366</xdr:rowOff>
    </xdr:to>
    <xdr:grpSp>
      <xdr:nvGrpSpPr>
        <xdr:cNvPr id="1296" name="Group 1295">
          <a:extLst>
            <a:ext uri="{FF2B5EF4-FFF2-40B4-BE49-F238E27FC236}">
              <a16:creationId xmlns:a16="http://schemas.microsoft.com/office/drawing/2014/main" id="{21D0C54E-A267-429C-8187-FF558224BA97}"/>
            </a:ext>
          </a:extLst>
        </xdr:cNvPr>
        <xdr:cNvGrpSpPr/>
      </xdr:nvGrpSpPr>
      <xdr:grpSpPr>
        <a:xfrm>
          <a:off x="6492240" y="118365270"/>
          <a:ext cx="342900" cy="374046"/>
          <a:chOff x="6393180" y="135504780"/>
          <a:chExt cx="350520" cy="390556"/>
        </a:xfrm>
      </xdr:grpSpPr>
      <xdr:sp macro="" textlink="">
        <xdr:nvSpPr>
          <xdr:cNvPr id="1297" name="Rectangle: Rounded Corners 1296">
            <a:extLst>
              <a:ext uri="{FF2B5EF4-FFF2-40B4-BE49-F238E27FC236}">
                <a16:creationId xmlns:a16="http://schemas.microsoft.com/office/drawing/2014/main" id="{EC1D44A5-DE2E-7C3C-47BC-E22BE9E0E6E4}"/>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98" name="Rectangle 1297">
            <a:extLst>
              <a:ext uri="{FF2B5EF4-FFF2-40B4-BE49-F238E27FC236}">
                <a16:creationId xmlns:a16="http://schemas.microsoft.com/office/drawing/2014/main" id="{8740DEF6-D695-D0DB-243A-C4D2618C2FAB}"/>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757</xdr:row>
      <xdr:rowOff>179070</xdr:rowOff>
    </xdr:from>
    <xdr:to>
      <xdr:col>15</xdr:col>
      <xdr:colOff>320040</xdr:colOff>
      <xdr:row>759</xdr:row>
      <xdr:rowOff>66706</xdr:rowOff>
    </xdr:to>
    <xdr:grpSp>
      <xdr:nvGrpSpPr>
        <xdr:cNvPr id="1299" name="Group 1298">
          <a:extLst>
            <a:ext uri="{FF2B5EF4-FFF2-40B4-BE49-F238E27FC236}">
              <a16:creationId xmlns:a16="http://schemas.microsoft.com/office/drawing/2014/main" id="{628BC910-9358-4391-9F1E-6D3EFCB611D0}"/>
            </a:ext>
          </a:extLst>
        </xdr:cNvPr>
        <xdr:cNvGrpSpPr/>
      </xdr:nvGrpSpPr>
      <xdr:grpSpPr>
        <a:xfrm>
          <a:off x="6492240" y="145270220"/>
          <a:ext cx="342900" cy="395636"/>
          <a:chOff x="6393180" y="135504780"/>
          <a:chExt cx="350520" cy="390556"/>
        </a:xfrm>
      </xdr:grpSpPr>
      <xdr:sp macro="" textlink="">
        <xdr:nvSpPr>
          <xdr:cNvPr id="1300" name="Rectangle: Rounded Corners 1299">
            <a:extLst>
              <a:ext uri="{FF2B5EF4-FFF2-40B4-BE49-F238E27FC236}">
                <a16:creationId xmlns:a16="http://schemas.microsoft.com/office/drawing/2014/main" id="{EA843372-A05D-5CB1-A40B-59BDA64AC961}"/>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01" name="Rectangle 1300">
            <a:extLst>
              <a:ext uri="{FF2B5EF4-FFF2-40B4-BE49-F238E27FC236}">
                <a16:creationId xmlns:a16="http://schemas.microsoft.com/office/drawing/2014/main" id="{FD11FCC2-4E13-26E7-5AE4-CBB4B9A220F2}"/>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976</xdr:row>
      <xdr:rowOff>247650</xdr:rowOff>
    </xdr:from>
    <xdr:to>
      <xdr:col>15</xdr:col>
      <xdr:colOff>320040</xdr:colOff>
      <xdr:row>978</xdr:row>
      <xdr:rowOff>135286</xdr:rowOff>
    </xdr:to>
    <xdr:grpSp>
      <xdr:nvGrpSpPr>
        <xdr:cNvPr id="1302" name="Group 1301">
          <a:extLst>
            <a:ext uri="{FF2B5EF4-FFF2-40B4-BE49-F238E27FC236}">
              <a16:creationId xmlns:a16="http://schemas.microsoft.com/office/drawing/2014/main" id="{02B39642-A41A-468F-A8BD-2D626D8E443E}"/>
            </a:ext>
          </a:extLst>
        </xdr:cNvPr>
        <xdr:cNvGrpSpPr/>
      </xdr:nvGrpSpPr>
      <xdr:grpSpPr>
        <a:xfrm>
          <a:off x="6492240" y="185705750"/>
          <a:ext cx="342900" cy="395636"/>
          <a:chOff x="6393180" y="135504780"/>
          <a:chExt cx="350520" cy="390556"/>
        </a:xfrm>
      </xdr:grpSpPr>
      <xdr:sp macro="" textlink="">
        <xdr:nvSpPr>
          <xdr:cNvPr id="1303" name="Rectangle: Rounded Corners 1302">
            <a:extLst>
              <a:ext uri="{FF2B5EF4-FFF2-40B4-BE49-F238E27FC236}">
                <a16:creationId xmlns:a16="http://schemas.microsoft.com/office/drawing/2014/main" id="{90602E07-E3EB-2CF1-D6AA-122A32BDF654}"/>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04" name="Rectangle 1303">
            <a:extLst>
              <a:ext uri="{FF2B5EF4-FFF2-40B4-BE49-F238E27FC236}">
                <a16:creationId xmlns:a16="http://schemas.microsoft.com/office/drawing/2014/main" id="{ECE130A2-3915-53F8-CCB9-086F3A781E5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1045</xdr:row>
      <xdr:rowOff>148590</xdr:rowOff>
    </xdr:from>
    <xdr:to>
      <xdr:col>15</xdr:col>
      <xdr:colOff>320040</xdr:colOff>
      <xdr:row>1046</xdr:row>
      <xdr:rowOff>356266</xdr:rowOff>
    </xdr:to>
    <xdr:grpSp>
      <xdr:nvGrpSpPr>
        <xdr:cNvPr id="1305" name="Group 1304">
          <a:extLst>
            <a:ext uri="{FF2B5EF4-FFF2-40B4-BE49-F238E27FC236}">
              <a16:creationId xmlns:a16="http://schemas.microsoft.com/office/drawing/2014/main" id="{10A8F11F-1408-45E9-BF46-974E539D9335}"/>
            </a:ext>
          </a:extLst>
        </xdr:cNvPr>
        <xdr:cNvGrpSpPr/>
      </xdr:nvGrpSpPr>
      <xdr:grpSpPr>
        <a:xfrm>
          <a:off x="6492240" y="200110090"/>
          <a:ext cx="342900" cy="379126"/>
          <a:chOff x="6393180" y="135504780"/>
          <a:chExt cx="350520" cy="390556"/>
        </a:xfrm>
      </xdr:grpSpPr>
      <xdr:sp macro="" textlink="">
        <xdr:nvSpPr>
          <xdr:cNvPr id="1306" name="Rectangle: Rounded Corners 1305">
            <a:extLst>
              <a:ext uri="{FF2B5EF4-FFF2-40B4-BE49-F238E27FC236}">
                <a16:creationId xmlns:a16="http://schemas.microsoft.com/office/drawing/2014/main" id="{89B77ED3-3885-6A8C-81C1-F1CAEE891C53}"/>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07" name="Rectangle 1306">
            <a:extLst>
              <a:ext uri="{FF2B5EF4-FFF2-40B4-BE49-F238E27FC236}">
                <a16:creationId xmlns:a16="http://schemas.microsoft.com/office/drawing/2014/main" id="{6EFEE878-8D28-3AB4-1BE6-F472F6767EC4}"/>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1137</xdr:row>
      <xdr:rowOff>186690</xdr:rowOff>
    </xdr:from>
    <xdr:to>
      <xdr:col>15</xdr:col>
      <xdr:colOff>320040</xdr:colOff>
      <xdr:row>1139</xdr:row>
      <xdr:rowOff>158146</xdr:rowOff>
    </xdr:to>
    <xdr:grpSp>
      <xdr:nvGrpSpPr>
        <xdr:cNvPr id="1308" name="Group 1307">
          <a:extLst>
            <a:ext uri="{FF2B5EF4-FFF2-40B4-BE49-F238E27FC236}">
              <a16:creationId xmlns:a16="http://schemas.microsoft.com/office/drawing/2014/main" id="{27B92014-9A47-47F0-8A2F-EFDA3685701C}"/>
            </a:ext>
          </a:extLst>
        </xdr:cNvPr>
        <xdr:cNvGrpSpPr/>
      </xdr:nvGrpSpPr>
      <xdr:grpSpPr>
        <a:xfrm>
          <a:off x="6492240" y="222538290"/>
          <a:ext cx="342900" cy="320706"/>
          <a:chOff x="6393180" y="135504780"/>
          <a:chExt cx="350520" cy="390556"/>
        </a:xfrm>
      </xdr:grpSpPr>
      <xdr:sp macro="" textlink="">
        <xdr:nvSpPr>
          <xdr:cNvPr id="1309" name="Rectangle: Rounded Corners 1308">
            <a:extLst>
              <a:ext uri="{FF2B5EF4-FFF2-40B4-BE49-F238E27FC236}">
                <a16:creationId xmlns:a16="http://schemas.microsoft.com/office/drawing/2014/main" id="{CEE13EF1-8FAB-35C6-908F-6ABB5FA9DC47}"/>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10" name="Rectangle 1309">
            <a:extLst>
              <a:ext uri="{FF2B5EF4-FFF2-40B4-BE49-F238E27FC236}">
                <a16:creationId xmlns:a16="http://schemas.microsoft.com/office/drawing/2014/main" id="{A3ADB252-D3D4-72AB-5C47-C6B31D76D0C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1174</xdr:row>
      <xdr:rowOff>171450</xdr:rowOff>
    </xdr:from>
    <xdr:to>
      <xdr:col>15</xdr:col>
      <xdr:colOff>320040</xdr:colOff>
      <xdr:row>1177</xdr:row>
      <xdr:rowOff>20986</xdr:rowOff>
    </xdr:to>
    <xdr:grpSp>
      <xdr:nvGrpSpPr>
        <xdr:cNvPr id="1311" name="Group 1310">
          <a:extLst>
            <a:ext uri="{FF2B5EF4-FFF2-40B4-BE49-F238E27FC236}">
              <a16:creationId xmlns:a16="http://schemas.microsoft.com/office/drawing/2014/main" id="{529CA7C8-D6C0-4864-8522-476D3C44ECB3}"/>
            </a:ext>
          </a:extLst>
        </xdr:cNvPr>
        <xdr:cNvGrpSpPr/>
      </xdr:nvGrpSpPr>
      <xdr:grpSpPr>
        <a:xfrm>
          <a:off x="6492240" y="230378000"/>
          <a:ext cx="342900" cy="376586"/>
          <a:chOff x="6393180" y="135504780"/>
          <a:chExt cx="350520" cy="390556"/>
        </a:xfrm>
      </xdr:grpSpPr>
      <xdr:sp macro="" textlink="">
        <xdr:nvSpPr>
          <xdr:cNvPr id="1312" name="Rectangle: Rounded Corners 1311">
            <a:extLst>
              <a:ext uri="{FF2B5EF4-FFF2-40B4-BE49-F238E27FC236}">
                <a16:creationId xmlns:a16="http://schemas.microsoft.com/office/drawing/2014/main" id="{515BBD23-FD8C-86F5-01F5-1BB0C393EE0D}"/>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13" name="Rectangle 1312">
            <a:extLst>
              <a:ext uri="{FF2B5EF4-FFF2-40B4-BE49-F238E27FC236}">
                <a16:creationId xmlns:a16="http://schemas.microsoft.com/office/drawing/2014/main" id="{7D968A67-AEB8-7FF5-D952-269E827395E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1316</xdr:row>
      <xdr:rowOff>3810</xdr:rowOff>
    </xdr:from>
    <xdr:to>
      <xdr:col>15</xdr:col>
      <xdr:colOff>320040</xdr:colOff>
      <xdr:row>1317</xdr:row>
      <xdr:rowOff>181006</xdr:rowOff>
    </xdr:to>
    <xdr:grpSp>
      <xdr:nvGrpSpPr>
        <xdr:cNvPr id="1314" name="Group 1313">
          <a:extLst>
            <a:ext uri="{FF2B5EF4-FFF2-40B4-BE49-F238E27FC236}">
              <a16:creationId xmlns:a16="http://schemas.microsoft.com/office/drawing/2014/main" id="{CA4F6C1E-3475-4F5F-B44A-7C00B1D69462}"/>
            </a:ext>
          </a:extLst>
        </xdr:cNvPr>
        <xdr:cNvGrpSpPr/>
      </xdr:nvGrpSpPr>
      <xdr:grpSpPr>
        <a:xfrm>
          <a:off x="6492240" y="255572260"/>
          <a:ext cx="342900" cy="393096"/>
          <a:chOff x="6393180" y="135504780"/>
          <a:chExt cx="350520" cy="390556"/>
        </a:xfrm>
      </xdr:grpSpPr>
      <xdr:sp macro="" textlink="">
        <xdr:nvSpPr>
          <xdr:cNvPr id="1315" name="Rectangle: Rounded Corners 1314">
            <a:extLst>
              <a:ext uri="{FF2B5EF4-FFF2-40B4-BE49-F238E27FC236}">
                <a16:creationId xmlns:a16="http://schemas.microsoft.com/office/drawing/2014/main" id="{4AC101EF-2FB4-3523-4E69-260C5DA686B0}"/>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16" name="Rectangle 1315">
            <a:extLst>
              <a:ext uri="{FF2B5EF4-FFF2-40B4-BE49-F238E27FC236}">
                <a16:creationId xmlns:a16="http://schemas.microsoft.com/office/drawing/2014/main" id="{748148AE-C4E6-3795-CF3C-BCCFBCCBC622}"/>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1409</xdr:row>
      <xdr:rowOff>110490</xdr:rowOff>
    </xdr:from>
    <xdr:to>
      <xdr:col>15</xdr:col>
      <xdr:colOff>320040</xdr:colOff>
      <xdr:row>1411</xdr:row>
      <xdr:rowOff>165766</xdr:rowOff>
    </xdr:to>
    <xdr:grpSp>
      <xdr:nvGrpSpPr>
        <xdr:cNvPr id="1317" name="Group 1316">
          <a:extLst>
            <a:ext uri="{FF2B5EF4-FFF2-40B4-BE49-F238E27FC236}">
              <a16:creationId xmlns:a16="http://schemas.microsoft.com/office/drawing/2014/main" id="{137A4B56-49A3-43B9-850A-43F22025FD5C}"/>
            </a:ext>
          </a:extLst>
        </xdr:cNvPr>
        <xdr:cNvGrpSpPr/>
      </xdr:nvGrpSpPr>
      <xdr:grpSpPr>
        <a:xfrm>
          <a:off x="6492240" y="272246090"/>
          <a:ext cx="342900" cy="398176"/>
          <a:chOff x="6393180" y="135504780"/>
          <a:chExt cx="350520" cy="390556"/>
        </a:xfrm>
      </xdr:grpSpPr>
      <xdr:sp macro="" textlink="">
        <xdr:nvSpPr>
          <xdr:cNvPr id="1318" name="Rectangle: Rounded Corners 1317">
            <a:extLst>
              <a:ext uri="{FF2B5EF4-FFF2-40B4-BE49-F238E27FC236}">
                <a16:creationId xmlns:a16="http://schemas.microsoft.com/office/drawing/2014/main" id="{8C44FDF8-0DE4-2DF2-E10F-266E642D618B}"/>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19" name="Rectangle 1318">
            <a:extLst>
              <a:ext uri="{FF2B5EF4-FFF2-40B4-BE49-F238E27FC236}">
                <a16:creationId xmlns:a16="http://schemas.microsoft.com/office/drawing/2014/main" id="{D2A4A58B-0DB3-18AE-B852-C96ECEC0847A}"/>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1501</xdr:row>
      <xdr:rowOff>3810</xdr:rowOff>
    </xdr:from>
    <xdr:to>
      <xdr:col>15</xdr:col>
      <xdr:colOff>320040</xdr:colOff>
      <xdr:row>1502</xdr:row>
      <xdr:rowOff>181006</xdr:rowOff>
    </xdr:to>
    <xdr:grpSp>
      <xdr:nvGrpSpPr>
        <xdr:cNvPr id="1320" name="Group 1319">
          <a:extLst>
            <a:ext uri="{FF2B5EF4-FFF2-40B4-BE49-F238E27FC236}">
              <a16:creationId xmlns:a16="http://schemas.microsoft.com/office/drawing/2014/main" id="{F45A1538-F114-4FB6-9130-49EA9B193CBD}"/>
            </a:ext>
          </a:extLst>
        </xdr:cNvPr>
        <xdr:cNvGrpSpPr/>
      </xdr:nvGrpSpPr>
      <xdr:grpSpPr>
        <a:xfrm>
          <a:off x="6492240" y="288890710"/>
          <a:ext cx="342900" cy="393096"/>
          <a:chOff x="6393180" y="135504780"/>
          <a:chExt cx="350520" cy="390556"/>
        </a:xfrm>
      </xdr:grpSpPr>
      <xdr:sp macro="" textlink="">
        <xdr:nvSpPr>
          <xdr:cNvPr id="1321" name="Rectangle: Rounded Corners 1320">
            <a:extLst>
              <a:ext uri="{FF2B5EF4-FFF2-40B4-BE49-F238E27FC236}">
                <a16:creationId xmlns:a16="http://schemas.microsoft.com/office/drawing/2014/main" id="{329E2BDE-0516-3851-8134-71393262087F}"/>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22" name="Rectangle 1321">
            <a:extLst>
              <a:ext uri="{FF2B5EF4-FFF2-40B4-BE49-F238E27FC236}">
                <a16:creationId xmlns:a16="http://schemas.microsoft.com/office/drawing/2014/main" id="{57CE137A-1B71-C31C-5B1A-9E1E5278E914}"/>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9</xdr:row>
      <xdr:rowOff>15693</xdr:rowOff>
    </xdr:from>
    <xdr:to>
      <xdr:col>12</xdr:col>
      <xdr:colOff>164522</xdr:colOff>
      <xdr:row>10</xdr:row>
      <xdr:rowOff>4590</xdr:rowOff>
    </xdr:to>
    <xdr:grpSp>
      <xdr:nvGrpSpPr>
        <xdr:cNvPr id="1323" name="Group 1322">
          <a:extLst>
            <a:ext uri="{FF2B5EF4-FFF2-40B4-BE49-F238E27FC236}">
              <a16:creationId xmlns:a16="http://schemas.microsoft.com/office/drawing/2014/main" id="{A77DEB8A-66D6-4640-86D1-DBA3798705AB}"/>
            </a:ext>
          </a:extLst>
        </xdr:cNvPr>
        <xdr:cNvGrpSpPr/>
      </xdr:nvGrpSpPr>
      <xdr:grpSpPr>
        <a:xfrm>
          <a:off x="5819268" y="2288993"/>
          <a:ext cx="117404" cy="166697"/>
          <a:chOff x="6496416" y="135471422"/>
          <a:chExt cx="117279" cy="159032"/>
        </a:xfrm>
      </xdr:grpSpPr>
      <xdr:sp macro="" textlink="">
        <xdr:nvSpPr>
          <xdr:cNvPr id="1324" name="Rectangle: Rounded Corners 1323">
            <a:extLst>
              <a:ext uri="{FF2B5EF4-FFF2-40B4-BE49-F238E27FC236}">
                <a16:creationId xmlns:a16="http://schemas.microsoft.com/office/drawing/2014/main" id="{37C42F9C-7A8E-9808-4BB7-B9A69CF3794C}"/>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25" name="Rectangle 1324">
            <a:extLst>
              <a:ext uri="{FF2B5EF4-FFF2-40B4-BE49-F238E27FC236}">
                <a16:creationId xmlns:a16="http://schemas.microsoft.com/office/drawing/2014/main" id="{0880FB5E-1E93-D71B-E3C8-901277BEE48B}"/>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10</xdr:row>
      <xdr:rowOff>21488</xdr:rowOff>
    </xdr:from>
    <xdr:to>
      <xdr:col>12</xdr:col>
      <xdr:colOff>164522</xdr:colOff>
      <xdr:row>10</xdr:row>
      <xdr:rowOff>184225</xdr:rowOff>
    </xdr:to>
    <xdr:grpSp>
      <xdr:nvGrpSpPr>
        <xdr:cNvPr id="1326" name="Group 1325">
          <a:extLst>
            <a:ext uri="{FF2B5EF4-FFF2-40B4-BE49-F238E27FC236}">
              <a16:creationId xmlns:a16="http://schemas.microsoft.com/office/drawing/2014/main" id="{53517BD4-8AB4-42DD-ACE4-2BFC7D08F567}"/>
            </a:ext>
          </a:extLst>
        </xdr:cNvPr>
        <xdr:cNvGrpSpPr/>
      </xdr:nvGrpSpPr>
      <xdr:grpSpPr>
        <a:xfrm>
          <a:off x="5819268" y="2472588"/>
          <a:ext cx="117404" cy="162737"/>
          <a:chOff x="6496416" y="135471422"/>
          <a:chExt cx="117279" cy="159032"/>
        </a:xfrm>
      </xdr:grpSpPr>
      <xdr:sp macro="" textlink="">
        <xdr:nvSpPr>
          <xdr:cNvPr id="1327" name="Rectangle: Rounded Corners 1326">
            <a:extLst>
              <a:ext uri="{FF2B5EF4-FFF2-40B4-BE49-F238E27FC236}">
                <a16:creationId xmlns:a16="http://schemas.microsoft.com/office/drawing/2014/main" id="{43692844-8BC4-339E-8663-8874AA51C307}"/>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28" name="Rectangle 1327">
            <a:extLst>
              <a:ext uri="{FF2B5EF4-FFF2-40B4-BE49-F238E27FC236}">
                <a16:creationId xmlns:a16="http://schemas.microsoft.com/office/drawing/2014/main" id="{C706B1AB-B755-33B1-B0ED-EF516863C9D5}"/>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11</xdr:row>
      <xdr:rowOff>4104</xdr:rowOff>
    </xdr:from>
    <xdr:to>
      <xdr:col>12</xdr:col>
      <xdr:colOff>164522</xdr:colOff>
      <xdr:row>11</xdr:row>
      <xdr:rowOff>166841</xdr:rowOff>
    </xdr:to>
    <xdr:grpSp>
      <xdr:nvGrpSpPr>
        <xdr:cNvPr id="1329" name="Group 1328">
          <a:extLst>
            <a:ext uri="{FF2B5EF4-FFF2-40B4-BE49-F238E27FC236}">
              <a16:creationId xmlns:a16="http://schemas.microsoft.com/office/drawing/2014/main" id="{EC6C78A4-A40C-419A-84A7-F13471218D0D}"/>
            </a:ext>
          </a:extLst>
        </xdr:cNvPr>
        <xdr:cNvGrpSpPr/>
      </xdr:nvGrpSpPr>
      <xdr:grpSpPr>
        <a:xfrm>
          <a:off x="5819268" y="2652054"/>
          <a:ext cx="117404" cy="162737"/>
          <a:chOff x="6496416" y="135471422"/>
          <a:chExt cx="117279" cy="159032"/>
        </a:xfrm>
      </xdr:grpSpPr>
      <xdr:sp macro="" textlink="">
        <xdr:nvSpPr>
          <xdr:cNvPr id="1330" name="Rectangle: Rounded Corners 1329">
            <a:extLst>
              <a:ext uri="{FF2B5EF4-FFF2-40B4-BE49-F238E27FC236}">
                <a16:creationId xmlns:a16="http://schemas.microsoft.com/office/drawing/2014/main" id="{821B6B04-F38A-6E6F-8746-CFAD94A3F03D}"/>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31" name="Rectangle 1330">
            <a:extLst>
              <a:ext uri="{FF2B5EF4-FFF2-40B4-BE49-F238E27FC236}">
                <a16:creationId xmlns:a16="http://schemas.microsoft.com/office/drawing/2014/main" id="{DA71B2AB-0132-47C1-CD30-37C971376545}"/>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12</xdr:row>
      <xdr:rowOff>7001</xdr:rowOff>
    </xdr:from>
    <xdr:to>
      <xdr:col>12</xdr:col>
      <xdr:colOff>164522</xdr:colOff>
      <xdr:row>12</xdr:row>
      <xdr:rowOff>163388</xdr:rowOff>
    </xdr:to>
    <xdr:grpSp>
      <xdr:nvGrpSpPr>
        <xdr:cNvPr id="1332" name="Group 1331">
          <a:extLst>
            <a:ext uri="{FF2B5EF4-FFF2-40B4-BE49-F238E27FC236}">
              <a16:creationId xmlns:a16="http://schemas.microsoft.com/office/drawing/2014/main" id="{CF8CD372-F675-4A7C-8DB6-DAB1E1E56C3B}"/>
            </a:ext>
          </a:extLst>
        </xdr:cNvPr>
        <xdr:cNvGrpSpPr/>
      </xdr:nvGrpSpPr>
      <xdr:grpSpPr>
        <a:xfrm>
          <a:off x="5819268" y="2832751"/>
          <a:ext cx="117404" cy="156387"/>
          <a:chOff x="6496416" y="135471422"/>
          <a:chExt cx="117279" cy="159032"/>
        </a:xfrm>
      </xdr:grpSpPr>
      <xdr:sp macro="" textlink="">
        <xdr:nvSpPr>
          <xdr:cNvPr id="1333" name="Rectangle: Rounded Corners 1332">
            <a:extLst>
              <a:ext uri="{FF2B5EF4-FFF2-40B4-BE49-F238E27FC236}">
                <a16:creationId xmlns:a16="http://schemas.microsoft.com/office/drawing/2014/main" id="{C4BBB799-FCF3-4D26-0CE6-C3E7B59BFA6F}"/>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34" name="Rectangle 1333">
            <a:extLst>
              <a:ext uri="{FF2B5EF4-FFF2-40B4-BE49-F238E27FC236}">
                <a16:creationId xmlns:a16="http://schemas.microsoft.com/office/drawing/2014/main" id="{9A7DE5C4-AE36-1F74-556D-936A63FED1E5}"/>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20</xdr:row>
      <xdr:rowOff>7002</xdr:rowOff>
    </xdr:from>
    <xdr:to>
      <xdr:col>12</xdr:col>
      <xdr:colOff>164522</xdr:colOff>
      <xdr:row>20</xdr:row>
      <xdr:rowOff>163389</xdr:rowOff>
    </xdr:to>
    <xdr:grpSp>
      <xdr:nvGrpSpPr>
        <xdr:cNvPr id="1335" name="Group 1334">
          <a:extLst>
            <a:ext uri="{FF2B5EF4-FFF2-40B4-BE49-F238E27FC236}">
              <a16:creationId xmlns:a16="http://schemas.microsoft.com/office/drawing/2014/main" id="{195C2C08-70F2-420E-846A-B77D22FF20DF}"/>
            </a:ext>
          </a:extLst>
        </xdr:cNvPr>
        <xdr:cNvGrpSpPr/>
      </xdr:nvGrpSpPr>
      <xdr:grpSpPr>
        <a:xfrm>
          <a:off x="5819268" y="4153552"/>
          <a:ext cx="117404" cy="156387"/>
          <a:chOff x="6496416" y="135471422"/>
          <a:chExt cx="117279" cy="159032"/>
        </a:xfrm>
      </xdr:grpSpPr>
      <xdr:sp macro="" textlink="">
        <xdr:nvSpPr>
          <xdr:cNvPr id="1336" name="Rectangle: Rounded Corners 1335">
            <a:extLst>
              <a:ext uri="{FF2B5EF4-FFF2-40B4-BE49-F238E27FC236}">
                <a16:creationId xmlns:a16="http://schemas.microsoft.com/office/drawing/2014/main" id="{8269DDC8-FB79-8B4C-ABC5-DBA2C44BBDC1}"/>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37" name="Rectangle 1336">
            <a:extLst>
              <a:ext uri="{FF2B5EF4-FFF2-40B4-BE49-F238E27FC236}">
                <a16:creationId xmlns:a16="http://schemas.microsoft.com/office/drawing/2014/main" id="{0416FB02-B7FF-22E3-8F3E-149974B3BC72}"/>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23</xdr:row>
      <xdr:rowOff>821</xdr:rowOff>
    </xdr:from>
    <xdr:to>
      <xdr:col>12</xdr:col>
      <xdr:colOff>164522</xdr:colOff>
      <xdr:row>23</xdr:row>
      <xdr:rowOff>161047</xdr:rowOff>
    </xdr:to>
    <xdr:grpSp>
      <xdr:nvGrpSpPr>
        <xdr:cNvPr id="1338" name="Group 1337">
          <a:extLst>
            <a:ext uri="{FF2B5EF4-FFF2-40B4-BE49-F238E27FC236}">
              <a16:creationId xmlns:a16="http://schemas.microsoft.com/office/drawing/2014/main" id="{9217DDED-B094-4B25-AB9B-8CB5E4C940DB}"/>
            </a:ext>
          </a:extLst>
        </xdr:cNvPr>
        <xdr:cNvGrpSpPr/>
      </xdr:nvGrpSpPr>
      <xdr:grpSpPr>
        <a:xfrm>
          <a:off x="5819268" y="4674421"/>
          <a:ext cx="117404" cy="160226"/>
          <a:chOff x="6496416" y="135471422"/>
          <a:chExt cx="117279" cy="159032"/>
        </a:xfrm>
      </xdr:grpSpPr>
      <xdr:sp macro="" textlink="">
        <xdr:nvSpPr>
          <xdr:cNvPr id="1339" name="Rectangle: Rounded Corners 1338">
            <a:extLst>
              <a:ext uri="{FF2B5EF4-FFF2-40B4-BE49-F238E27FC236}">
                <a16:creationId xmlns:a16="http://schemas.microsoft.com/office/drawing/2014/main" id="{B00B142D-03E2-CAA4-D8CB-CC52A146F90A}"/>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0" name="Rectangle 1339">
            <a:extLst>
              <a:ext uri="{FF2B5EF4-FFF2-40B4-BE49-F238E27FC236}">
                <a16:creationId xmlns:a16="http://schemas.microsoft.com/office/drawing/2014/main" id="{294B0D9C-DDDC-FA25-BE5D-E46BD1282BD3}"/>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28</xdr:row>
      <xdr:rowOff>4105</xdr:rowOff>
    </xdr:from>
    <xdr:to>
      <xdr:col>12</xdr:col>
      <xdr:colOff>164522</xdr:colOff>
      <xdr:row>29</xdr:row>
      <xdr:rowOff>1742</xdr:rowOff>
    </xdr:to>
    <xdr:grpSp>
      <xdr:nvGrpSpPr>
        <xdr:cNvPr id="1341" name="Group 1340">
          <a:extLst>
            <a:ext uri="{FF2B5EF4-FFF2-40B4-BE49-F238E27FC236}">
              <a16:creationId xmlns:a16="http://schemas.microsoft.com/office/drawing/2014/main" id="{0C34760D-DF9A-4291-B1A7-570ED3A66BC9}"/>
            </a:ext>
          </a:extLst>
        </xdr:cNvPr>
        <xdr:cNvGrpSpPr/>
      </xdr:nvGrpSpPr>
      <xdr:grpSpPr>
        <a:xfrm>
          <a:off x="5819268" y="5503205"/>
          <a:ext cx="117404" cy="162737"/>
          <a:chOff x="6496416" y="135471422"/>
          <a:chExt cx="117279" cy="159032"/>
        </a:xfrm>
      </xdr:grpSpPr>
      <xdr:sp macro="" textlink="">
        <xdr:nvSpPr>
          <xdr:cNvPr id="1342" name="Rectangle: Rounded Corners 1341">
            <a:extLst>
              <a:ext uri="{FF2B5EF4-FFF2-40B4-BE49-F238E27FC236}">
                <a16:creationId xmlns:a16="http://schemas.microsoft.com/office/drawing/2014/main" id="{B645814D-FE9F-4320-F5AE-E6F627AEC8BF}"/>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3" name="Rectangle 1342">
            <a:extLst>
              <a:ext uri="{FF2B5EF4-FFF2-40B4-BE49-F238E27FC236}">
                <a16:creationId xmlns:a16="http://schemas.microsoft.com/office/drawing/2014/main" id="{24830EFB-B923-F827-8FC9-B5C66E88955B}"/>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30</xdr:row>
      <xdr:rowOff>7003</xdr:rowOff>
    </xdr:from>
    <xdr:to>
      <xdr:col>12</xdr:col>
      <xdr:colOff>164522</xdr:colOff>
      <xdr:row>30</xdr:row>
      <xdr:rowOff>163390</xdr:rowOff>
    </xdr:to>
    <xdr:grpSp>
      <xdr:nvGrpSpPr>
        <xdr:cNvPr id="1344" name="Group 1343">
          <a:extLst>
            <a:ext uri="{FF2B5EF4-FFF2-40B4-BE49-F238E27FC236}">
              <a16:creationId xmlns:a16="http://schemas.microsoft.com/office/drawing/2014/main" id="{9665B394-8C27-4C41-8B96-DED3B52FBA44}"/>
            </a:ext>
          </a:extLst>
        </xdr:cNvPr>
        <xdr:cNvGrpSpPr/>
      </xdr:nvGrpSpPr>
      <xdr:grpSpPr>
        <a:xfrm>
          <a:off x="5819268" y="5868053"/>
          <a:ext cx="117404" cy="156387"/>
          <a:chOff x="6496416" y="135471422"/>
          <a:chExt cx="117279" cy="159032"/>
        </a:xfrm>
      </xdr:grpSpPr>
      <xdr:sp macro="" textlink="">
        <xdr:nvSpPr>
          <xdr:cNvPr id="1345" name="Rectangle: Rounded Corners 1344">
            <a:extLst>
              <a:ext uri="{FF2B5EF4-FFF2-40B4-BE49-F238E27FC236}">
                <a16:creationId xmlns:a16="http://schemas.microsoft.com/office/drawing/2014/main" id="{C12B6A6E-EC27-41AC-90B9-CE42813EB6D0}"/>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6" name="Rectangle 1345">
            <a:extLst>
              <a:ext uri="{FF2B5EF4-FFF2-40B4-BE49-F238E27FC236}">
                <a16:creationId xmlns:a16="http://schemas.microsoft.com/office/drawing/2014/main" id="{2CCA036E-8B11-8B90-7F3F-939E7D085D21}"/>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31</xdr:row>
      <xdr:rowOff>4105</xdr:rowOff>
    </xdr:from>
    <xdr:to>
      <xdr:col>12</xdr:col>
      <xdr:colOff>164522</xdr:colOff>
      <xdr:row>32</xdr:row>
      <xdr:rowOff>1742</xdr:rowOff>
    </xdr:to>
    <xdr:grpSp>
      <xdr:nvGrpSpPr>
        <xdr:cNvPr id="1347" name="Group 1346">
          <a:extLst>
            <a:ext uri="{FF2B5EF4-FFF2-40B4-BE49-F238E27FC236}">
              <a16:creationId xmlns:a16="http://schemas.microsoft.com/office/drawing/2014/main" id="{A30135DA-C498-453E-B80D-9CF5E58A4C1F}"/>
            </a:ext>
          </a:extLst>
        </xdr:cNvPr>
        <xdr:cNvGrpSpPr/>
      </xdr:nvGrpSpPr>
      <xdr:grpSpPr>
        <a:xfrm>
          <a:off x="5819268" y="6030255"/>
          <a:ext cx="117404" cy="162737"/>
          <a:chOff x="6496416" y="135471422"/>
          <a:chExt cx="117279" cy="159032"/>
        </a:xfrm>
      </xdr:grpSpPr>
      <xdr:sp macro="" textlink="">
        <xdr:nvSpPr>
          <xdr:cNvPr id="1348" name="Rectangle: Rounded Corners 1347">
            <a:extLst>
              <a:ext uri="{FF2B5EF4-FFF2-40B4-BE49-F238E27FC236}">
                <a16:creationId xmlns:a16="http://schemas.microsoft.com/office/drawing/2014/main" id="{E55085AF-CB0E-E8F2-2270-6A2C251BCCAE}"/>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9" name="Rectangle 1348">
            <a:extLst>
              <a:ext uri="{FF2B5EF4-FFF2-40B4-BE49-F238E27FC236}">
                <a16:creationId xmlns:a16="http://schemas.microsoft.com/office/drawing/2014/main" id="{69C26384-06E5-B7E9-F795-4D17A155455C}"/>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32</xdr:row>
      <xdr:rowOff>4104</xdr:rowOff>
    </xdr:from>
    <xdr:to>
      <xdr:col>12</xdr:col>
      <xdr:colOff>164522</xdr:colOff>
      <xdr:row>33</xdr:row>
      <xdr:rowOff>1741</xdr:rowOff>
    </xdr:to>
    <xdr:grpSp>
      <xdr:nvGrpSpPr>
        <xdr:cNvPr id="1350" name="Group 1349">
          <a:extLst>
            <a:ext uri="{FF2B5EF4-FFF2-40B4-BE49-F238E27FC236}">
              <a16:creationId xmlns:a16="http://schemas.microsoft.com/office/drawing/2014/main" id="{840C1BF6-C63D-4569-81D7-E1ED082A97F0}"/>
            </a:ext>
          </a:extLst>
        </xdr:cNvPr>
        <xdr:cNvGrpSpPr/>
      </xdr:nvGrpSpPr>
      <xdr:grpSpPr>
        <a:xfrm>
          <a:off x="5819268" y="6195354"/>
          <a:ext cx="117404" cy="162737"/>
          <a:chOff x="6496416" y="135471422"/>
          <a:chExt cx="117279" cy="159032"/>
        </a:xfrm>
      </xdr:grpSpPr>
      <xdr:sp macro="" textlink="">
        <xdr:nvSpPr>
          <xdr:cNvPr id="1351" name="Rectangle: Rounded Corners 1350">
            <a:extLst>
              <a:ext uri="{FF2B5EF4-FFF2-40B4-BE49-F238E27FC236}">
                <a16:creationId xmlns:a16="http://schemas.microsoft.com/office/drawing/2014/main" id="{09B55EEC-4F20-A2FA-6ECC-D95663B35C25}"/>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52" name="Rectangle 1351">
            <a:extLst>
              <a:ext uri="{FF2B5EF4-FFF2-40B4-BE49-F238E27FC236}">
                <a16:creationId xmlns:a16="http://schemas.microsoft.com/office/drawing/2014/main" id="{0402B57B-BFB2-97A6-358A-064E1CF810D4}"/>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33</xdr:row>
      <xdr:rowOff>1207</xdr:rowOff>
    </xdr:from>
    <xdr:to>
      <xdr:col>12</xdr:col>
      <xdr:colOff>164522</xdr:colOff>
      <xdr:row>33</xdr:row>
      <xdr:rowOff>163944</xdr:rowOff>
    </xdr:to>
    <xdr:grpSp>
      <xdr:nvGrpSpPr>
        <xdr:cNvPr id="1353" name="Group 1352">
          <a:extLst>
            <a:ext uri="{FF2B5EF4-FFF2-40B4-BE49-F238E27FC236}">
              <a16:creationId xmlns:a16="http://schemas.microsoft.com/office/drawing/2014/main" id="{52722A06-1B92-4028-8789-616D4E37CC82}"/>
            </a:ext>
          </a:extLst>
        </xdr:cNvPr>
        <xdr:cNvGrpSpPr/>
      </xdr:nvGrpSpPr>
      <xdr:grpSpPr>
        <a:xfrm>
          <a:off x="5819268" y="6357557"/>
          <a:ext cx="117404" cy="162737"/>
          <a:chOff x="6496416" y="135471422"/>
          <a:chExt cx="117279" cy="159032"/>
        </a:xfrm>
      </xdr:grpSpPr>
      <xdr:sp macro="" textlink="">
        <xdr:nvSpPr>
          <xdr:cNvPr id="1354" name="Rectangle: Rounded Corners 1353">
            <a:extLst>
              <a:ext uri="{FF2B5EF4-FFF2-40B4-BE49-F238E27FC236}">
                <a16:creationId xmlns:a16="http://schemas.microsoft.com/office/drawing/2014/main" id="{03769679-CD37-ED26-FCB5-B0497B7AD699}"/>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55" name="Rectangle 1354">
            <a:extLst>
              <a:ext uri="{FF2B5EF4-FFF2-40B4-BE49-F238E27FC236}">
                <a16:creationId xmlns:a16="http://schemas.microsoft.com/office/drawing/2014/main" id="{B73CFD75-0582-2506-077F-459241BE042F}"/>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34</xdr:row>
      <xdr:rowOff>4105</xdr:rowOff>
    </xdr:from>
    <xdr:to>
      <xdr:col>12</xdr:col>
      <xdr:colOff>164522</xdr:colOff>
      <xdr:row>35</xdr:row>
      <xdr:rowOff>1742</xdr:rowOff>
    </xdr:to>
    <xdr:grpSp>
      <xdr:nvGrpSpPr>
        <xdr:cNvPr id="1356" name="Group 1355">
          <a:extLst>
            <a:ext uri="{FF2B5EF4-FFF2-40B4-BE49-F238E27FC236}">
              <a16:creationId xmlns:a16="http://schemas.microsoft.com/office/drawing/2014/main" id="{6909D4E1-59CE-4C18-920B-EC4D77170CDD}"/>
            </a:ext>
          </a:extLst>
        </xdr:cNvPr>
        <xdr:cNvGrpSpPr/>
      </xdr:nvGrpSpPr>
      <xdr:grpSpPr>
        <a:xfrm>
          <a:off x="5819268" y="6525555"/>
          <a:ext cx="117404" cy="162737"/>
          <a:chOff x="6496416" y="135471422"/>
          <a:chExt cx="117279" cy="159032"/>
        </a:xfrm>
      </xdr:grpSpPr>
      <xdr:sp macro="" textlink="">
        <xdr:nvSpPr>
          <xdr:cNvPr id="1357" name="Rectangle: Rounded Corners 1356">
            <a:extLst>
              <a:ext uri="{FF2B5EF4-FFF2-40B4-BE49-F238E27FC236}">
                <a16:creationId xmlns:a16="http://schemas.microsoft.com/office/drawing/2014/main" id="{BB52354E-7533-AE7F-E3DD-8B23EF56A3CB}"/>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58" name="Rectangle 1357">
            <a:extLst>
              <a:ext uri="{FF2B5EF4-FFF2-40B4-BE49-F238E27FC236}">
                <a16:creationId xmlns:a16="http://schemas.microsoft.com/office/drawing/2014/main" id="{E54AAD59-7E56-051B-C918-8DFB05EB2112}"/>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36</xdr:row>
      <xdr:rowOff>7003</xdr:rowOff>
    </xdr:from>
    <xdr:to>
      <xdr:col>12</xdr:col>
      <xdr:colOff>164522</xdr:colOff>
      <xdr:row>36</xdr:row>
      <xdr:rowOff>163390</xdr:rowOff>
    </xdr:to>
    <xdr:grpSp>
      <xdr:nvGrpSpPr>
        <xdr:cNvPr id="1359" name="Group 1358">
          <a:extLst>
            <a:ext uri="{FF2B5EF4-FFF2-40B4-BE49-F238E27FC236}">
              <a16:creationId xmlns:a16="http://schemas.microsoft.com/office/drawing/2014/main" id="{3C2AC68A-609F-47B6-B603-C3B69608F59E}"/>
            </a:ext>
          </a:extLst>
        </xdr:cNvPr>
        <xdr:cNvGrpSpPr/>
      </xdr:nvGrpSpPr>
      <xdr:grpSpPr>
        <a:xfrm>
          <a:off x="5819268" y="6858653"/>
          <a:ext cx="117404" cy="156387"/>
          <a:chOff x="6496416" y="135471422"/>
          <a:chExt cx="117279" cy="159032"/>
        </a:xfrm>
      </xdr:grpSpPr>
      <xdr:sp macro="" textlink="">
        <xdr:nvSpPr>
          <xdr:cNvPr id="1360" name="Rectangle: Rounded Corners 1359">
            <a:extLst>
              <a:ext uri="{FF2B5EF4-FFF2-40B4-BE49-F238E27FC236}">
                <a16:creationId xmlns:a16="http://schemas.microsoft.com/office/drawing/2014/main" id="{9B024282-F45C-8270-5BA1-04E6E7EDDE05}"/>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61" name="Rectangle 1360">
            <a:extLst>
              <a:ext uri="{FF2B5EF4-FFF2-40B4-BE49-F238E27FC236}">
                <a16:creationId xmlns:a16="http://schemas.microsoft.com/office/drawing/2014/main" id="{E301F2A7-3B65-0EAD-763F-C370E83ACD5B}"/>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38</xdr:row>
      <xdr:rowOff>1208</xdr:rowOff>
    </xdr:from>
    <xdr:to>
      <xdr:col>12</xdr:col>
      <xdr:colOff>164522</xdr:colOff>
      <xdr:row>38</xdr:row>
      <xdr:rowOff>163945</xdr:rowOff>
    </xdr:to>
    <xdr:grpSp>
      <xdr:nvGrpSpPr>
        <xdr:cNvPr id="1362" name="Group 1361">
          <a:extLst>
            <a:ext uri="{FF2B5EF4-FFF2-40B4-BE49-F238E27FC236}">
              <a16:creationId xmlns:a16="http://schemas.microsoft.com/office/drawing/2014/main" id="{648816DA-6A5A-46B9-A6A9-CABB7EC45B07}"/>
            </a:ext>
          </a:extLst>
        </xdr:cNvPr>
        <xdr:cNvGrpSpPr/>
      </xdr:nvGrpSpPr>
      <xdr:grpSpPr>
        <a:xfrm>
          <a:off x="5819268" y="7183058"/>
          <a:ext cx="117404" cy="162737"/>
          <a:chOff x="6496416" y="135471422"/>
          <a:chExt cx="117279" cy="159032"/>
        </a:xfrm>
      </xdr:grpSpPr>
      <xdr:sp macro="" textlink="">
        <xdr:nvSpPr>
          <xdr:cNvPr id="1363" name="Rectangle: Rounded Corners 1362">
            <a:extLst>
              <a:ext uri="{FF2B5EF4-FFF2-40B4-BE49-F238E27FC236}">
                <a16:creationId xmlns:a16="http://schemas.microsoft.com/office/drawing/2014/main" id="{EBB8B5D0-19F6-F6A0-0975-DCCA7D00414D}"/>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64" name="Rectangle 1363">
            <a:extLst>
              <a:ext uri="{FF2B5EF4-FFF2-40B4-BE49-F238E27FC236}">
                <a16:creationId xmlns:a16="http://schemas.microsoft.com/office/drawing/2014/main" id="{BFE08D16-D932-65B9-CF64-5E045ACEAD1F}"/>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40</xdr:row>
      <xdr:rowOff>7003</xdr:rowOff>
    </xdr:from>
    <xdr:to>
      <xdr:col>12</xdr:col>
      <xdr:colOff>164522</xdr:colOff>
      <xdr:row>40</xdr:row>
      <xdr:rowOff>163390</xdr:rowOff>
    </xdr:to>
    <xdr:grpSp>
      <xdr:nvGrpSpPr>
        <xdr:cNvPr id="1365" name="Group 1364">
          <a:extLst>
            <a:ext uri="{FF2B5EF4-FFF2-40B4-BE49-F238E27FC236}">
              <a16:creationId xmlns:a16="http://schemas.microsoft.com/office/drawing/2014/main" id="{3FA880FB-C95D-4873-98C7-EC2B9A759D2E}"/>
            </a:ext>
          </a:extLst>
        </xdr:cNvPr>
        <xdr:cNvGrpSpPr/>
      </xdr:nvGrpSpPr>
      <xdr:grpSpPr>
        <a:xfrm>
          <a:off x="5819268" y="7519053"/>
          <a:ext cx="117404" cy="156387"/>
          <a:chOff x="6496416" y="135471422"/>
          <a:chExt cx="117279" cy="159032"/>
        </a:xfrm>
      </xdr:grpSpPr>
      <xdr:sp macro="" textlink="">
        <xdr:nvSpPr>
          <xdr:cNvPr id="1366" name="Rectangle: Rounded Corners 1365">
            <a:extLst>
              <a:ext uri="{FF2B5EF4-FFF2-40B4-BE49-F238E27FC236}">
                <a16:creationId xmlns:a16="http://schemas.microsoft.com/office/drawing/2014/main" id="{B58E9132-4C81-4DFA-0401-9D005C491035}"/>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67" name="Rectangle 1366">
            <a:extLst>
              <a:ext uri="{FF2B5EF4-FFF2-40B4-BE49-F238E27FC236}">
                <a16:creationId xmlns:a16="http://schemas.microsoft.com/office/drawing/2014/main" id="{9E5CC294-A7FE-08D1-983E-2664407C2C23}"/>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xdr:col>
      <xdr:colOff>22860</xdr:colOff>
      <xdr:row>460</xdr:row>
      <xdr:rowOff>76200</xdr:rowOff>
    </xdr:from>
    <xdr:to>
      <xdr:col>13</xdr:col>
      <xdr:colOff>22860</xdr:colOff>
      <xdr:row>462</xdr:row>
      <xdr:rowOff>0</xdr:rowOff>
    </xdr:to>
    <xdr:sp macro="" textlink="">
      <xdr:nvSpPr>
        <xdr:cNvPr id="1368" name="You believe whatever serves your needs.">
          <a:extLst>
            <a:ext uri="{FF2B5EF4-FFF2-40B4-BE49-F238E27FC236}">
              <a16:creationId xmlns:a16="http://schemas.microsoft.com/office/drawing/2014/main" id="{E9C8AB32-4C57-4E25-9141-26C12B12FD15}"/>
            </a:ext>
          </a:extLst>
        </xdr:cNvPr>
        <xdr:cNvSpPr txBox="1">
          <a:spLocks/>
        </xdr:cNvSpPr>
      </xdr:nvSpPr>
      <xdr:spPr>
        <a:xfrm>
          <a:off x="137160" y="91738450"/>
          <a:ext cx="6172200" cy="2540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100" b="0"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Politics mainly addresses conflict between how each other experience your social-needs.</a:t>
          </a:r>
          <a:endParaRPr lang="en-US" sz="1100" b="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73800</xdr:colOff>
      <xdr:row>1523</xdr:row>
      <xdr:rowOff>61100</xdr:rowOff>
    </xdr:from>
    <xdr:to>
      <xdr:col>12</xdr:col>
      <xdr:colOff>266700</xdr:colOff>
      <xdr:row>1541</xdr:row>
      <xdr:rowOff>69975</xdr:rowOff>
    </xdr:to>
    <xdr:grpSp>
      <xdr:nvGrpSpPr>
        <xdr:cNvPr id="1375" name="Group 1374">
          <a:extLst>
            <a:ext uri="{FF2B5EF4-FFF2-40B4-BE49-F238E27FC236}">
              <a16:creationId xmlns:a16="http://schemas.microsoft.com/office/drawing/2014/main" id="{8E843EFA-0259-6807-9285-FAA11206DA1B}"/>
            </a:ext>
          </a:extLst>
        </xdr:cNvPr>
        <xdr:cNvGrpSpPr/>
      </xdr:nvGrpSpPr>
      <xdr:grpSpPr>
        <a:xfrm>
          <a:off x="73800" y="295005900"/>
          <a:ext cx="5965050" cy="4301475"/>
          <a:chOff x="73800" y="295005900"/>
          <a:chExt cx="5965050" cy="4301475"/>
        </a:xfrm>
      </xdr:grpSpPr>
      <xdr:pic>
        <xdr:nvPicPr>
          <xdr:cNvPr id="1370" name="Picture 1369">
            <a:extLst>
              <a:ext uri="{FF2B5EF4-FFF2-40B4-BE49-F238E27FC236}">
                <a16:creationId xmlns:a16="http://schemas.microsoft.com/office/drawing/2014/main" id="{59C55B6B-7CF2-867F-E8D8-6ACA27676358}"/>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49250" y="296329100"/>
            <a:ext cx="5486400" cy="2286000"/>
          </a:xfrm>
          <a:prstGeom prst="rect">
            <a:avLst/>
          </a:prstGeom>
        </xdr:spPr>
      </xdr:pic>
      <xdr:pic>
        <xdr:nvPicPr>
          <xdr:cNvPr id="1372" name="Picture 1371">
            <a:extLst>
              <a:ext uri="{FF2B5EF4-FFF2-40B4-BE49-F238E27FC236}">
                <a16:creationId xmlns:a16="http://schemas.microsoft.com/office/drawing/2014/main" id="{2BCBB760-981B-86B3-1522-26112F8AC737}"/>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3800" y="295005900"/>
            <a:ext cx="5935980" cy="1371600"/>
          </a:xfrm>
          <a:prstGeom prst="rect">
            <a:avLst/>
          </a:prstGeom>
        </xdr:spPr>
      </xdr:pic>
      <xdr:pic>
        <xdr:nvPicPr>
          <xdr:cNvPr id="1374" name="Picture 1373">
            <a:extLst>
              <a:ext uri="{FF2B5EF4-FFF2-40B4-BE49-F238E27FC236}">
                <a16:creationId xmlns:a16="http://schemas.microsoft.com/office/drawing/2014/main" id="{D1ABBB84-BA6F-64E3-D500-22757B86C585}"/>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8550" y="298572200"/>
            <a:ext cx="5910300" cy="73517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uerelating.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68B0-E597-4751-8C4A-EA5B6C75D4B0}">
  <dimension ref="A1:CE1546"/>
  <sheetViews>
    <sheetView tabSelected="1" zoomScaleNormal="100" zoomScaleSheetLayoutView="100" workbookViewId="0">
      <selection sqref="A1:N44"/>
    </sheetView>
  </sheetViews>
  <sheetFormatPr defaultColWidth="8.90625" defaultRowHeight="13"/>
  <cols>
    <col min="1" max="1" width="1.6328125" style="718" customWidth="1"/>
    <col min="2" max="7" width="7.36328125" style="4" customWidth="1"/>
    <col min="8" max="8" width="7.36328125" style="719" customWidth="1"/>
    <col min="9" max="13" width="7.36328125" style="4" customWidth="1"/>
    <col min="14" max="14" width="1.6328125" style="718" customWidth="1"/>
    <col min="15" max="15" width="1.6328125" style="4" customWidth="1"/>
    <col min="16" max="27" width="7.36328125" style="4" customWidth="1"/>
    <col min="28" max="29" width="1.6328125" style="4" customWidth="1"/>
    <col min="30" max="52" width="8.90625" style="4" customWidth="1"/>
    <col min="53" max="71" width="8.90625" style="4" hidden="1" customWidth="1"/>
    <col min="72" max="73" width="15.6328125" style="4" hidden="1" customWidth="1"/>
    <col min="74" max="83" width="8.90625" style="4" hidden="1" customWidth="1"/>
    <col min="84" max="123" width="8.90625" style="4" customWidth="1"/>
    <col min="124" max="16384" width="8.90625" style="4"/>
  </cols>
  <sheetData>
    <row r="1" spans="1:14" ht="30" customHeight="1">
      <c r="A1" s="1" t="s">
        <v>0</v>
      </c>
      <c r="B1" s="2"/>
      <c r="C1" s="2"/>
      <c r="D1" s="2"/>
      <c r="E1" s="2"/>
      <c r="F1" s="2"/>
      <c r="G1" s="2"/>
      <c r="H1" s="2"/>
      <c r="I1" s="2"/>
      <c r="J1" s="2"/>
      <c r="K1" s="2"/>
      <c r="L1" s="2"/>
      <c r="M1" s="2"/>
      <c r="N1" s="3"/>
    </row>
    <row r="2" spans="1:14" ht="35" customHeight="1">
      <c r="A2" s="5"/>
      <c r="B2" s="6"/>
      <c r="C2" s="6"/>
      <c r="D2" s="6"/>
      <c r="E2" s="6"/>
      <c r="F2" s="6"/>
      <c r="G2" s="6"/>
      <c r="H2" s="6"/>
      <c r="I2" s="6"/>
      <c r="J2" s="6"/>
      <c r="K2" s="6"/>
      <c r="L2" s="6"/>
      <c r="M2" s="6"/>
      <c r="N2" s="7"/>
    </row>
    <row r="3" spans="1:14" ht="30" customHeight="1">
      <c r="A3" s="8"/>
      <c r="B3" s="9"/>
      <c r="C3" s="9"/>
      <c r="D3" s="9"/>
      <c r="E3" s="9"/>
      <c r="F3" s="9"/>
      <c r="G3" s="9"/>
      <c r="H3" s="9"/>
      <c r="I3" s="9"/>
      <c r="J3" s="9"/>
      <c r="K3" s="9"/>
      <c r="L3" s="9"/>
      <c r="M3" s="9"/>
      <c r="N3" s="10"/>
    </row>
    <row r="4" spans="1:14" ht="14" customHeight="1">
      <c r="A4" s="8" t="s">
        <v>1</v>
      </c>
      <c r="B4" s="9"/>
      <c r="C4" s="9"/>
      <c r="D4" s="9"/>
      <c r="E4" s="9"/>
      <c r="F4" s="9"/>
      <c r="G4" s="9"/>
      <c r="H4" s="9"/>
      <c r="I4" s="9"/>
      <c r="J4" s="9"/>
      <c r="K4" s="9"/>
      <c r="L4" s="9"/>
      <c r="M4" s="9"/>
      <c r="N4" s="10"/>
    </row>
    <row r="5" spans="1:14" ht="14" customHeight="1">
      <c r="A5" s="8"/>
      <c r="B5" s="9"/>
      <c r="C5" s="9"/>
      <c r="D5" s="9"/>
      <c r="E5" s="9"/>
      <c r="F5" s="9"/>
      <c r="G5" s="9"/>
      <c r="H5" s="9"/>
      <c r="I5" s="9"/>
      <c r="J5" s="9"/>
      <c r="K5" s="9"/>
      <c r="L5" s="9"/>
      <c r="M5" s="9"/>
      <c r="N5" s="10"/>
    </row>
    <row r="6" spans="1:14" ht="14" customHeight="1">
      <c r="A6" s="11"/>
      <c r="B6" s="12"/>
      <c r="C6" s="12"/>
      <c r="D6" s="12"/>
      <c r="E6" s="12"/>
      <c r="F6" s="12"/>
      <c r="G6" s="12"/>
      <c r="H6" s="13"/>
      <c r="I6" s="12"/>
      <c r="J6" s="12"/>
      <c r="K6" s="12"/>
      <c r="L6" s="12"/>
      <c r="M6" s="12"/>
      <c r="N6" s="14"/>
    </row>
    <row r="7" spans="1:14" ht="14" customHeight="1">
      <c r="A7" s="11"/>
      <c r="B7" s="15" t="s">
        <v>2</v>
      </c>
      <c r="C7" s="16"/>
      <c r="D7" s="16"/>
      <c r="E7" s="16"/>
      <c r="F7" s="16"/>
      <c r="G7" s="17" t="s">
        <v>3</v>
      </c>
      <c r="H7" s="17"/>
      <c r="I7" s="17"/>
      <c r="J7" s="17"/>
      <c r="K7" s="17"/>
      <c r="L7" s="18"/>
      <c r="M7" s="19">
        <v>1</v>
      </c>
      <c r="N7" s="14"/>
    </row>
    <row r="8" spans="1:14" ht="14" customHeight="1">
      <c r="A8" s="11"/>
      <c r="B8" s="20"/>
      <c r="C8" s="21"/>
      <c r="D8" s="22"/>
      <c r="E8" s="22"/>
      <c r="F8" s="22"/>
      <c r="G8" s="23" t="s">
        <v>4</v>
      </c>
      <c r="H8" s="23"/>
      <c r="I8" s="23"/>
      <c r="J8" s="23"/>
      <c r="K8" s="23"/>
      <c r="L8" s="24" t="s">
        <v>5</v>
      </c>
      <c r="M8" s="25">
        <v>2</v>
      </c>
      <c r="N8" s="14"/>
    </row>
    <row r="9" spans="1:14" ht="14" customHeight="1">
      <c r="A9" s="11"/>
      <c r="B9" s="15" t="s">
        <v>6</v>
      </c>
      <c r="C9" s="16"/>
      <c r="D9" s="16"/>
      <c r="E9" s="16"/>
      <c r="F9" s="16"/>
      <c r="G9" s="17" t="s">
        <v>7</v>
      </c>
      <c r="H9" s="17"/>
      <c r="I9" s="17"/>
      <c r="J9" s="17"/>
      <c r="K9" s="17"/>
      <c r="L9" s="18"/>
      <c r="M9" s="19">
        <v>3</v>
      </c>
      <c r="N9" s="14"/>
    </row>
    <row r="10" spans="1:14" ht="14" customHeight="1">
      <c r="A10" s="11"/>
      <c r="B10" s="20"/>
      <c r="C10" s="21"/>
      <c r="D10" s="22"/>
      <c r="E10" s="22"/>
      <c r="F10" s="22"/>
      <c r="G10" s="26" t="s">
        <v>8</v>
      </c>
      <c r="H10" s="26"/>
      <c r="I10" s="26"/>
      <c r="J10" s="26"/>
      <c r="K10" s="26"/>
      <c r="L10" s="27" t="s">
        <v>5</v>
      </c>
      <c r="M10" s="28">
        <v>4</v>
      </c>
      <c r="N10" s="14"/>
    </row>
    <row r="11" spans="1:14" ht="15.5">
      <c r="A11" s="11"/>
      <c r="B11" s="15" t="s">
        <v>9</v>
      </c>
      <c r="C11" s="16"/>
      <c r="D11" s="16"/>
      <c r="E11" s="16"/>
      <c r="F11" s="16"/>
      <c r="G11" s="29" t="s">
        <v>10</v>
      </c>
      <c r="H11" s="29"/>
      <c r="I11" s="29"/>
      <c r="J11" s="29"/>
      <c r="K11" s="29"/>
      <c r="L11" s="30" t="s">
        <v>5</v>
      </c>
      <c r="M11" s="19">
        <v>5</v>
      </c>
      <c r="N11" s="14"/>
    </row>
    <row r="12" spans="1:14" ht="14" customHeight="1">
      <c r="A12" s="11"/>
      <c r="B12" s="31"/>
      <c r="C12" s="32"/>
      <c r="D12" s="12"/>
      <c r="E12" s="12"/>
      <c r="F12" s="12"/>
      <c r="G12" s="33" t="s">
        <v>11</v>
      </c>
      <c r="H12" s="33"/>
      <c r="I12" s="33"/>
      <c r="J12" s="33"/>
      <c r="K12" s="33"/>
      <c r="L12" s="24" t="s">
        <v>5</v>
      </c>
      <c r="M12" s="28">
        <v>6</v>
      </c>
      <c r="N12" s="14"/>
    </row>
    <row r="13" spans="1:14">
      <c r="A13" s="11"/>
      <c r="B13" s="31"/>
      <c r="C13" s="32"/>
      <c r="D13" s="12"/>
      <c r="E13" s="12"/>
      <c r="F13" s="12"/>
      <c r="G13" s="29" t="s">
        <v>12</v>
      </c>
      <c r="H13" s="29"/>
      <c r="I13" s="29"/>
      <c r="J13" s="29"/>
      <c r="K13" s="29"/>
      <c r="L13" s="30" t="s">
        <v>5</v>
      </c>
      <c r="M13" s="34">
        <v>7</v>
      </c>
      <c r="N13" s="14"/>
    </row>
    <row r="14" spans="1:14">
      <c r="A14" s="11"/>
      <c r="B14" s="31"/>
      <c r="C14" s="32"/>
      <c r="D14" s="12"/>
      <c r="E14" s="12"/>
      <c r="F14" s="12"/>
      <c r="G14" s="33" t="s">
        <v>13</v>
      </c>
      <c r="H14" s="33"/>
      <c r="I14" s="33"/>
      <c r="J14" s="33"/>
      <c r="K14" s="33"/>
      <c r="L14" s="24"/>
      <c r="M14" s="28">
        <v>8</v>
      </c>
      <c r="N14" s="14"/>
    </row>
    <row r="15" spans="1:14">
      <c r="A15" s="11"/>
      <c r="B15" s="31"/>
      <c r="C15" s="32"/>
      <c r="D15" s="12"/>
      <c r="E15" s="12"/>
      <c r="F15" s="12"/>
      <c r="G15" s="29" t="s">
        <v>14</v>
      </c>
      <c r="H15" s="29"/>
      <c r="I15" s="29"/>
      <c r="J15" s="29"/>
      <c r="K15" s="29"/>
      <c r="L15" s="30"/>
      <c r="M15" s="34">
        <v>9</v>
      </c>
      <c r="N15" s="14"/>
    </row>
    <row r="16" spans="1:14">
      <c r="A16" s="11"/>
      <c r="B16" s="31"/>
      <c r="C16" s="32"/>
      <c r="D16" s="12"/>
      <c r="E16" s="12"/>
      <c r="F16" s="12"/>
      <c r="G16" s="33" t="s">
        <v>15</v>
      </c>
      <c r="H16" s="33"/>
      <c r="I16" s="33"/>
      <c r="J16" s="33"/>
      <c r="K16" s="33"/>
      <c r="L16" s="24"/>
      <c r="M16" s="28">
        <v>10</v>
      </c>
      <c r="N16" s="14"/>
    </row>
    <row r="17" spans="1:14">
      <c r="A17" s="11"/>
      <c r="B17" s="31"/>
      <c r="C17" s="32"/>
      <c r="D17" s="12"/>
      <c r="E17" s="12"/>
      <c r="F17" s="12"/>
      <c r="G17" s="29" t="s">
        <v>16</v>
      </c>
      <c r="H17" s="29"/>
      <c r="I17" s="29"/>
      <c r="J17" s="29"/>
      <c r="K17" s="29"/>
      <c r="L17" s="30"/>
      <c r="M17" s="34">
        <v>11</v>
      </c>
      <c r="N17" s="14"/>
    </row>
    <row r="18" spans="1:14">
      <c r="A18" s="11"/>
      <c r="B18" s="31"/>
      <c r="C18" s="32"/>
      <c r="D18" s="12"/>
      <c r="E18" s="12"/>
      <c r="F18" s="12"/>
      <c r="G18" s="33" t="s">
        <v>17</v>
      </c>
      <c r="H18" s="33"/>
      <c r="I18" s="33"/>
      <c r="J18" s="33"/>
      <c r="K18" s="33"/>
      <c r="L18" s="24"/>
      <c r="M18" s="28">
        <v>12</v>
      </c>
      <c r="N18" s="14"/>
    </row>
    <row r="19" spans="1:14">
      <c r="A19" s="11"/>
      <c r="B19" s="31"/>
      <c r="C19" s="32"/>
      <c r="D19" s="12"/>
      <c r="E19" s="12"/>
      <c r="F19" s="12"/>
      <c r="G19" s="29" t="s">
        <v>18</v>
      </c>
      <c r="H19" s="29"/>
      <c r="I19" s="29"/>
      <c r="J19" s="29"/>
      <c r="K19" s="29"/>
      <c r="L19" s="30"/>
      <c r="M19" s="34">
        <v>13</v>
      </c>
      <c r="N19" s="14"/>
    </row>
    <row r="20" spans="1:14">
      <c r="A20" s="11"/>
      <c r="B20" s="31"/>
      <c r="C20" s="32"/>
      <c r="D20" s="12"/>
      <c r="E20" s="12"/>
      <c r="F20" s="12"/>
      <c r="G20" s="33" t="s">
        <v>19</v>
      </c>
      <c r="H20" s="33"/>
      <c r="I20" s="33"/>
      <c r="J20" s="33"/>
      <c r="K20" s="33"/>
      <c r="L20" s="24"/>
      <c r="M20" s="28">
        <v>14</v>
      </c>
      <c r="N20" s="14"/>
    </row>
    <row r="21" spans="1:14">
      <c r="A21" s="11"/>
      <c r="B21" s="31"/>
      <c r="C21" s="32"/>
      <c r="D21" s="12"/>
      <c r="E21" s="12"/>
      <c r="F21" s="12"/>
      <c r="G21" s="29" t="s">
        <v>20</v>
      </c>
      <c r="H21" s="29"/>
      <c r="I21" s="29"/>
      <c r="J21" s="29"/>
      <c r="K21" s="29"/>
      <c r="L21" s="30" t="s">
        <v>5</v>
      </c>
      <c r="M21" s="34">
        <v>15</v>
      </c>
      <c r="N21" s="14"/>
    </row>
    <row r="22" spans="1:14">
      <c r="A22" s="11"/>
      <c r="B22" s="20"/>
      <c r="C22" s="21"/>
      <c r="D22" s="22"/>
      <c r="E22" s="22"/>
      <c r="F22" s="22"/>
      <c r="G22" s="26" t="s">
        <v>21</v>
      </c>
      <c r="H22" s="26"/>
      <c r="I22" s="26"/>
      <c r="J22" s="26"/>
      <c r="K22" s="26"/>
      <c r="L22" s="35"/>
      <c r="M22" s="25">
        <v>16</v>
      </c>
      <c r="N22" s="14"/>
    </row>
    <row r="23" spans="1:14" ht="15.5">
      <c r="A23" s="11"/>
      <c r="B23" s="15" t="s">
        <v>22</v>
      </c>
      <c r="C23" s="16"/>
      <c r="D23" s="16"/>
      <c r="E23" s="16"/>
      <c r="F23" s="16"/>
      <c r="G23" s="29" t="s">
        <v>23</v>
      </c>
      <c r="H23" s="29"/>
      <c r="I23" s="29"/>
      <c r="J23" s="29"/>
      <c r="K23" s="29"/>
      <c r="L23" s="18"/>
      <c r="M23" s="34">
        <v>17</v>
      </c>
      <c r="N23" s="14"/>
    </row>
    <row r="24" spans="1:14">
      <c r="A24" s="11"/>
      <c r="B24" s="31"/>
      <c r="C24" s="32"/>
      <c r="D24" s="12"/>
      <c r="E24" s="12"/>
      <c r="F24" s="12"/>
      <c r="G24" s="33" t="s">
        <v>24</v>
      </c>
      <c r="H24" s="33"/>
      <c r="I24" s="33"/>
      <c r="J24" s="33"/>
      <c r="K24" s="33"/>
      <c r="L24" s="24" t="s">
        <v>5</v>
      </c>
      <c r="M24" s="28">
        <v>18</v>
      </c>
      <c r="N24" s="14"/>
    </row>
    <row r="25" spans="1:14">
      <c r="A25" s="11"/>
      <c r="B25" s="31"/>
      <c r="C25" s="32"/>
      <c r="D25" s="12"/>
      <c r="E25" s="12"/>
      <c r="F25" s="12"/>
      <c r="G25" s="29" t="s">
        <v>25</v>
      </c>
      <c r="H25" s="29"/>
      <c r="I25" s="29"/>
      <c r="J25" s="29"/>
      <c r="K25" s="29"/>
      <c r="L25" s="30"/>
      <c r="M25" s="34">
        <v>19</v>
      </c>
      <c r="N25" s="14"/>
    </row>
    <row r="26" spans="1:14">
      <c r="A26" s="11"/>
      <c r="B26" s="31"/>
      <c r="C26" s="32"/>
      <c r="D26" s="12"/>
      <c r="E26" s="12"/>
      <c r="F26" s="12"/>
      <c r="G26" s="33" t="s">
        <v>26</v>
      </c>
      <c r="H26" s="33"/>
      <c r="I26" s="33"/>
      <c r="J26" s="33"/>
      <c r="K26" s="33"/>
      <c r="L26" s="24"/>
      <c r="M26" s="28">
        <v>20</v>
      </c>
      <c r="N26" s="14"/>
    </row>
    <row r="27" spans="1:14">
      <c r="A27" s="11"/>
      <c r="B27" s="31"/>
      <c r="C27" s="32"/>
      <c r="D27" s="12"/>
      <c r="E27" s="12"/>
      <c r="F27" s="12"/>
      <c r="G27" s="29" t="s">
        <v>27</v>
      </c>
      <c r="H27" s="29"/>
      <c r="I27" s="29"/>
      <c r="J27" s="29"/>
      <c r="K27" s="29"/>
      <c r="L27" s="30"/>
      <c r="M27" s="34">
        <v>21</v>
      </c>
      <c r="N27" s="14"/>
    </row>
    <row r="28" spans="1:14">
      <c r="A28" s="11"/>
      <c r="B28" s="31"/>
      <c r="C28" s="32"/>
      <c r="D28" s="12"/>
      <c r="E28" s="12"/>
      <c r="F28" s="12"/>
      <c r="G28" s="33" t="s">
        <v>28</v>
      </c>
      <c r="H28" s="33"/>
      <c r="I28" s="33"/>
      <c r="J28" s="33"/>
      <c r="K28" s="33"/>
      <c r="L28" s="24"/>
      <c r="M28" s="28">
        <v>22</v>
      </c>
      <c r="N28" s="14"/>
    </row>
    <row r="29" spans="1:14">
      <c r="A29" s="11"/>
      <c r="B29" s="20"/>
      <c r="C29" s="21"/>
      <c r="D29" s="22"/>
      <c r="E29" s="22"/>
      <c r="F29" s="22"/>
      <c r="G29" s="36" t="s">
        <v>29</v>
      </c>
      <c r="H29" s="36"/>
      <c r="I29" s="36"/>
      <c r="J29" s="36"/>
      <c r="K29" s="36"/>
      <c r="L29" s="30" t="s">
        <v>5</v>
      </c>
      <c r="M29" s="37">
        <v>23</v>
      </c>
      <c r="N29" s="14"/>
    </row>
    <row r="30" spans="1:14" ht="15.5">
      <c r="A30" s="11"/>
      <c r="B30" s="15" t="s">
        <v>30</v>
      </c>
      <c r="C30" s="16"/>
      <c r="D30" s="16"/>
      <c r="E30" s="16"/>
      <c r="F30" s="16"/>
      <c r="G30" s="33" t="s">
        <v>31</v>
      </c>
      <c r="H30" s="33"/>
      <c r="I30" s="33"/>
      <c r="J30" s="33"/>
      <c r="K30" s="33"/>
      <c r="L30" s="38"/>
      <c r="M30" s="28">
        <v>24</v>
      </c>
      <c r="N30" s="14"/>
    </row>
    <row r="31" spans="1:14">
      <c r="A31" s="11"/>
      <c r="B31" s="31"/>
      <c r="C31" s="32"/>
      <c r="D31" s="12"/>
      <c r="E31" s="12"/>
      <c r="F31" s="12"/>
      <c r="G31" s="29" t="s">
        <v>32</v>
      </c>
      <c r="H31" s="29"/>
      <c r="I31" s="29"/>
      <c r="J31" s="29"/>
      <c r="K31" s="29"/>
      <c r="L31" s="30" t="s">
        <v>5</v>
      </c>
      <c r="M31" s="34">
        <v>25</v>
      </c>
      <c r="N31" s="14"/>
    </row>
    <row r="32" spans="1:14">
      <c r="A32" s="11"/>
      <c r="B32" s="31"/>
      <c r="C32" s="32"/>
      <c r="D32" s="12"/>
      <c r="E32" s="12"/>
      <c r="F32" s="12"/>
      <c r="G32" s="33" t="s">
        <v>33</v>
      </c>
      <c r="H32" s="33"/>
      <c r="I32" s="33"/>
      <c r="J32" s="33"/>
      <c r="K32" s="33"/>
      <c r="L32" s="24" t="s">
        <v>5</v>
      </c>
      <c r="M32" s="28">
        <v>26</v>
      </c>
      <c r="N32" s="14"/>
    </row>
    <row r="33" spans="1:14">
      <c r="A33" s="11"/>
      <c r="B33" s="31"/>
      <c r="C33" s="32"/>
      <c r="D33" s="12"/>
      <c r="E33" s="12"/>
      <c r="F33" s="12"/>
      <c r="G33" s="29" t="s">
        <v>34</v>
      </c>
      <c r="H33" s="29"/>
      <c r="I33" s="29"/>
      <c r="J33" s="29"/>
      <c r="K33" s="29"/>
      <c r="L33" s="30" t="s">
        <v>5</v>
      </c>
      <c r="M33" s="34">
        <v>27</v>
      </c>
      <c r="N33" s="14"/>
    </row>
    <row r="34" spans="1:14">
      <c r="A34" s="11"/>
      <c r="B34" s="31"/>
      <c r="C34" s="32"/>
      <c r="D34" s="12"/>
      <c r="E34" s="12"/>
      <c r="F34" s="12"/>
      <c r="G34" s="33" t="s">
        <v>35</v>
      </c>
      <c r="H34" s="33"/>
      <c r="I34" s="33"/>
      <c r="J34" s="33"/>
      <c r="K34" s="33"/>
      <c r="L34" s="24" t="s">
        <v>5</v>
      </c>
      <c r="M34" s="28">
        <v>28</v>
      </c>
      <c r="N34" s="14"/>
    </row>
    <row r="35" spans="1:14">
      <c r="A35" s="11"/>
      <c r="B35" s="31"/>
      <c r="C35" s="32"/>
      <c r="D35" s="12"/>
      <c r="E35" s="12"/>
      <c r="F35" s="12"/>
      <c r="G35" s="29" t="s">
        <v>36</v>
      </c>
      <c r="H35" s="29"/>
      <c r="I35" s="29"/>
      <c r="J35" s="29"/>
      <c r="K35" s="29"/>
      <c r="L35" s="30" t="s">
        <v>5</v>
      </c>
      <c r="M35" s="34">
        <v>29</v>
      </c>
      <c r="N35" s="14"/>
    </row>
    <row r="36" spans="1:14">
      <c r="A36" s="11"/>
      <c r="B36" s="31"/>
      <c r="C36" s="32"/>
      <c r="D36" s="12"/>
      <c r="E36" s="12"/>
      <c r="F36" s="12"/>
      <c r="G36" s="33" t="s">
        <v>37</v>
      </c>
      <c r="H36" s="33"/>
      <c r="I36" s="33"/>
      <c r="J36" s="33"/>
      <c r="K36" s="33"/>
      <c r="L36" s="24"/>
      <c r="M36" s="28">
        <v>30</v>
      </c>
      <c r="N36" s="14"/>
    </row>
    <row r="37" spans="1:14">
      <c r="A37" s="11"/>
      <c r="B37" s="31"/>
      <c r="C37" s="32"/>
      <c r="D37" s="12"/>
      <c r="E37" s="12"/>
      <c r="F37" s="12"/>
      <c r="G37" s="29" t="s">
        <v>38</v>
      </c>
      <c r="H37" s="29"/>
      <c r="I37" s="29"/>
      <c r="J37" s="29"/>
      <c r="K37" s="29"/>
      <c r="L37" s="30" t="s">
        <v>5</v>
      </c>
      <c r="M37" s="34">
        <v>31</v>
      </c>
      <c r="N37" s="14"/>
    </row>
    <row r="38" spans="1:14">
      <c r="A38" s="11"/>
      <c r="B38" s="31"/>
      <c r="C38" s="32"/>
      <c r="D38" s="12"/>
      <c r="E38" s="12"/>
      <c r="F38" s="12"/>
      <c r="G38" s="33" t="s">
        <v>39</v>
      </c>
      <c r="H38" s="33"/>
      <c r="I38" s="33"/>
      <c r="J38" s="33"/>
      <c r="K38" s="33"/>
      <c r="L38" s="24"/>
      <c r="M38" s="28">
        <v>32</v>
      </c>
      <c r="N38" s="14"/>
    </row>
    <row r="39" spans="1:14">
      <c r="A39" s="11"/>
      <c r="B39" s="31"/>
      <c r="C39" s="32"/>
      <c r="D39" s="12"/>
      <c r="E39" s="12"/>
      <c r="F39" s="12"/>
      <c r="G39" s="29" t="s">
        <v>40</v>
      </c>
      <c r="H39" s="29"/>
      <c r="I39" s="29"/>
      <c r="J39" s="29"/>
      <c r="K39" s="29"/>
      <c r="L39" s="30" t="s">
        <v>5</v>
      </c>
      <c r="M39" s="34">
        <v>33</v>
      </c>
      <c r="N39" s="14"/>
    </row>
    <row r="40" spans="1:14">
      <c r="A40" s="11"/>
      <c r="B40" s="31"/>
      <c r="C40" s="32"/>
      <c r="D40" s="12"/>
      <c r="E40" s="12"/>
      <c r="F40" s="12"/>
      <c r="G40" s="33" t="s">
        <v>41</v>
      </c>
      <c r="H40" s="33"/>
      <c r="I40" s="33"/>
      <c r="J40" s="33"/>
      <c r="K40" s="33"/>
      <c r="L40" s="24"/>
      <c r="M40" s="28">
        <v>34</v>
      </c>
      <c r="N40" s="14"/>
    </row>
    <row r="41" spans="1:14">
      <c r="A41" s="11"/>
      <c r="B41" s="20"/>
      <c r="C41" s="21"/>
      <c r="D41" s="22"/>
      <c r="E41" s="22"/>
      <c r="F41" s="22"/>
      <c r="G41" s="36" t="s">
        <v>42</v>
      </c>
      <c r="H41" s="36"/>
      <c r="I41" s="36"/>
      <c r="J41" s="36"/>
      <c r="K41" s="36"/>
      <c r="L41" s="30" t="s">
        <v>5</v>
      </c>
      <c r="M41" s="37">
        <v>35</v>
      </c>
      <c r="N41" s="14"/>
    </row>
    <row r="42" spans="1:14" ht="15.5">
      <c r="A42" s="11"/>
      <c r="B42" s="39" t="s">
        <v>43</v>
      </c>
      <c r="C42" s="40"/>
      <c r="D42" s="40"/>
      <c r="E42" s="40"/>
      <c r="F42" s="40"/>
      <c r="G42" s="23" t="s">
        <v>44</v>
      </c>
      <c r="H42" s="23"/>
      <c r="I42" s="23"/>
      <c r="J42" s="23"/>
      <c r="K42" s="23"/>
      <c r="L42" s="27"/>
      <c r="M42" s="28">
        <v>36</v>
      </c>
      <c r="N42" s="14"/>
    </row>
    <row r="43" spans="1:14">
      <c r="A43" s="11"/>
      <c r="B43" s="12"/>
      <c r="C43" s="12"/>
      <c r="D43" s="12"/>
      <c r="E43" s="12"/>
      <c r="F43" s="12"/>
      <c r="G43" s="12"/>
      <c r="H43" s="13"/>
      <c r="I43" s="12"/>
      <c r="J43" s="12"/>
      <c r="K43" s="12"/>
      <c r="L43" s="12"/>
      <c r="M43" s="12"/>
      <c r="N43" s="14"/>
    </row>
    <row r="44" spans="1:14" ht="14" customHeight="1">
      <c r="A44" s="41"/>
      <c r="B44" s="42"/>
      <c r="C44" s="42"/>
      <c r="D44" s="42"/>
      <c r="E44" s="42"/>
      <c r="F44" s="42"/>
      <c r="G44" s="42"/>
      <c r="H44" s="43"/>
      <c r="I44" s="42"/>
      <c r="J44" s="42"/>
      <c r="K44" s="42"/>
      <c r="L44" s="42"/>
      <c r="M44" s="42"/>
      <c r="N44" s="44"/>
    </row>
    <row r="45" spans="1:14" ht="30" customHeight="1">
      <c r="A45" s="45" t="s">
        <v>0</v>
      </c>
      <c r="B45" s="46"/>
      <c r="C45" s="46"/>
      <c r="D45" s="46"/>
      <c r="E45" s="46"/>
      <c r="F45" s="46"/>
      <c r="G45" s="46"/>
      <c r="H45" s="46"/>
      <c r="I45" s="46"/>
      <c r="J45" s="46"/>
      <c r="K45" s="46"/>
      <c r="L45" s="46"/>
      <c r="M45" s="46"/>
      <c r="N45" s="47"/>
    </row>
    <row r="46" spans="1:14" ht="35" customHeight="1">
      <c r="A46" s="48"/>
      <c r="B46" s="49"/>
      <c r="C46" s="49"/>
      <c r="D46" s="49"/>
      <c r="E46" s="49"/>
      <c r="F46" s="49"/>
      <c r="G46" s="49"/>
      <c r="H46" s="49"/>
      <c r="I46" s="49"/>
      <c r="J46" s="49"/>
      <c r="K46" s="49"/>
      <c r="L46" s="49"/>
      <c r="M46" s="49"/>
      <c r="N46" s="50"/>
    </row>
    <row r="47" spans="1:14" ht="37.25" customHeight="1">
      <c r="A47" s="51" t="s">
        <v>45</v>
      </c>
      <c r="B47" s="52"/>
      <c r="C47" s="52"/>
      <c r="D47" s="52"/>
      <c r="E47" s="52"/>
      <c r="F47" s="52"/>
      <c r="G47" s="52"/>
      <c r="H47" s="52"/>
      <c r="I47" s="52"/>
      <c r="J47" s="52"/>
      <c r="K47" s="52"/>
      <c r="L47" s="52"/>
      <c r="M47" s="52"/>
      <c r="N47" s="53"/>
    </row>
    <row r="48" spans="1:14" ht="37.25" customHeight="1">
      <c r="A48" s="51"/>
      <c r="B48" s="52"/>
      <c r="C48" s="52"/>
      <c r="D48" s="52"/>
      <c r="E48" s="52"/>
      <c r="F48" s="52"/>
      <c r="G48" s="52"/>
      <c r="H48" s="52"/>
      <c r="I48" s="52"/>
      <c r="J48" s="52"/>
      <c r="K48" s="52"/>
      <c r="L48" s="52"/>
      <c r="M48" s="52"/>
      <c r="N48" s="53"/>
    </row>
    <row r="49" spans="1:14" ht="5" customHeight="1">
      <c r="A49" s="54"/>
      <c r="B49" s="55"/>
      <c r="C49" s="55"/>
      <c r="D49" s="55"/>
      <c r="E49" s="55"/>
      <c r="F49" s="55"/>
      <c r="G49" s="55"/>
      <c r="H49" s="56"/>
      <c r="I49" s="55"/>
      <c r="J49" s="55"/>
      <c r="K49" s="55"/>
      <c r="L49" s="55"/>
      <c r="M49" s="55"/>
      <c r="N49" s="57"/>
    </row>
    <row r="50" spans="1:14" ht="30" customHeight="1">
      <c r="A50" s="54"/>
      <c r="B50" s="58" t="s">
        <v>46</v>
      </c>
      <c r="C50" s="58"/>
      <c r="D50" s="58"/>
      <c r="E50" s="58"/>
      <c r="F50" s="58"/>
      <c r="G50" s="58"/>
      <c r="H50" s="58"/>
      <c r="I50" s="58"/>
      <c r="J50" s="58"/>
      <c r="K50" s="58"/>
      <c r="L50" s="58"/>
      <c r="M50" s="58"/>
      <c r="N50" s="57"/>
    </row>
    <row r="51" spans="1:14" ht="15" customHeight="1">
      <c r="A51" s="54"/>
      <c r="B51" s="58"/>
      <c r="C51" s="58"/>
      <c r="D51" s="58"/>
      <c r="E51" s="58"/>
      <c r="F51" s="58"/>
      <c r="G51" s="58"/>
      <c r="H51" s="58"/>
      <c r="I51" s="58"/>
      <c r="J51" s="58"/>
      <c r="K51" s="58"/>
      <c r="L51" s="58"/>
      <c r="M51" s="58"/>
      <c r="N51" s="57"/>
    </row>
    <row r="52" spans="1:14" ht="5" customHeight="1">
      <c r="A52" s="54"/>
      <c r="B52" s="59"/>
      <c r="C52" s="59"/>
      <c r="D52" s="59"/>
      <c r="E52" s="59"/>
      <c r="F52" s="59"/>
      <c r="G52" s="59"/>
      <c r="H52" s="60"/>
      <c r="I52" s="59"/>
      <c r="J52" s="59"/>
      <c r="K52" s="59"/>
      <c r="L52" s="59"/>
      <c r="M52" s="59"/>
      <c r="N52" s="57"/>
    </row>
    <row r="53" spans="1:14" ht="10.25" customHeight="1">
      <c r="A53" s="61"/>
      <c r="B53" s="62"/>
      <c r="C53" s="62"/>
      <c r="D53" s="62"/>
      <c r="E53" s="62"/>
      <c r="F53" s="62"/>
      <c r="G53" s="62"/>
      <c r="H53" s="63"/>
      <c r="I53" s="62"/>
      <c r="J53" s="62"/>
      <c r="K53" s="62"/>
      <c r="L53" s="62"/>
      <c r="M53" s="62"/>
      <c r="N53" s="64"/>
    </row>
    <row r="54" spans="1:14" ht="15" customHeight="1">
      <c r="A54" s="61"/>
      <c r="B54" s="65" t="s">
        <v>47</v>
      </c>
      <c r="C54" s="65"/>
      <c r="D54" s="65"/>
      <c r="E54" s="65"/>
      <c r="F54" s="65"/>
      <c r="G54" s="65"/>
      <c r="H54" s="65"/>
      <c r="I54" s="65"/>
      <c r="J54" s="65"/>
      <c r="K54" s="65"/>
      <c r="L54" s="65"/>
      <c r="M54" s="65"/>
      <c r="N54" s="64"/>
    </row>
    <row r="55" spans="1:14" ht="15" customHeight="1">
      <c r="A55" s="61"/>
      <c r="B55" s="65"/>
      <c r="C55" s="65"/>
      <c r="D55" s="65"/>
      <c r="E55" s="65"/>
      <c r="F55" s="65"/>
      <c r="G55" s="65"/>
      <c r="H55" s="65"/>
      <c r="I55" s="65"/>
      <c r="J55" s="65"/>
      <c r="K55" s="65"/>
      <c r="L55" s="65"/>
      <c r="M55" s="65"/>
      <c r="N55" s="64"/>
    </row>
    <row r="56" spans="1:14" ht="15" customHeight="1">
      <c r="A56" s="61"/>
      <c r="B56" s="66"/>
      <c r="C56" s="66"/>
      <c r="D56" s="66"/>
      <c r="E56" s="66"/>
      <c r="F56" s="66"/>
      <c r="G56" s="66"/>
      <c r="H56" s="67"/>
      <c r="I56" s="66"/>
      <c r="J56" s="66"/>
      <c r="K56" s="66"/>
      <c r="L56" s="66"/>
      <c r="M56" s="66"/>
      <c r="N56" s="64"/>
    </row>
    <row r="57" spans="1:14" ht="10.25" customHeight="1">
      <c r="A57" s="61"/>
      <c r="B57" s="68" t="s">
        <v>48</v>
      </c>
      <c r="C57" s="68"/>
      <c r="D57" s="68"/>
      <c r="E57" s="68"/>
      <c r="F57" s="68"/>
      <c r="G57" s="62"/>
      <c r="H57" s="63"/>
      <c r="I57" s="69" t="s">
        <v>49</v>
      </c>
      <c r="J57" s="69"/>
      <c r="K57" s="69"/>
      <c r="L57" s="69"/>
      <c r="M57" s="69"/>
      <c r="N57" s="64"/>
    </row>
    <row r="58" spans="1:14" ht="15" customHeight="1">
      <c r="A58" s="61"/>
      <c r="B58" s="68"/>
      <c r="C58" s="68"/>
      <c r="D58" s="68"/>
      <c r="E58" s="68"/>
      <c r="F58" s="68"/>
      <c r="G58" s="62"/>
      <c r="H58" s="63"/>
      <c r="I58" s="69"/>
      <c r="J58" s="69"/>
      <c r="K58" s="69"/>
      <c r="L58" s="69"/>
      <c r="M58" s="69"/>
      <c r="N58" s="64"/>
    </row>
    <row r="59" spans="1:14" ht="15" customHeight="1">
      <c r="A59" s="61"/>
      <c r="B59" s="68"/>
      <c r="C59" s="68"/>
      <c r="D59" s="68"/>
      <c r="E59" s="68"/>
      <c r="F59" s="68"/>
      <c r="G59" s="70" t="s">
        <v>50</v>
      </c>
      <c r="H59" s="70"/>
      <c r="I59" s="69"/>
      <c r="J59" s="69"/>
      <c r="K59" s="69"/>
      <c r="L59" s="69"/>
      <c r="M59" s="69"/>
      <c r="N59" s="64"/>
    </row>
    <row r="60" spans="1:14" ht="15" customHeight="1">
      <c r="A60" s="61"/>
      <c r="B60" s="68"/>
      <c r="C60" s="68"/>
      <c r="D60" s="68"/>
      <c r="E60" s="68"/>
      <c r="F60" s="68"/>
      <c r="G60" s="70"/>
      <c r="H60" s="70"/>
      <c r="I60" s="69"/>
      <c r="J60" s="69"/>
      <c r="K60" s="69"/>
      <c r="L60" s="69"/>
      <c r="M60" s="69"/>
      <c r="N60" s="64"/>
    </row>
    <row r="61" spans="1:14" ht="10.25" customHeight="1">
      <c r="A61" s="61"/>
      <c r="B61" s="68"/>
      <c r="C61" s="68"/>
      <c r="D61" s="68"/>
      <c r="E61" s="68"/>
      <c r="F61" s="68"/>
      <c r="G61" s="70"/>
      <c r="H61" s="70"/>
      <c r="I61" s="69"/>
      <c r="J61" s="69"/>
      <c r="K61" s="69"/>
      <c r="L61" s="69"/>
      <c r="M61" s="69"/>
      <c r="N61" s="64"/>
    </row>
    <row r="62" spans="1:14" ht="15" customHeight="1" thickBot="1">
      <c r="A62" s="61"/>
      <c r="B62" s="66"/>
      <c r="C62" s="66"/>
      <c r="D62" s="66"/>
      <c r="E62" s="66"/>
      <c r="F62" s="66"/>
      <c r="G62" s="66"/>
      <c r="H62" s="67"/>
      <c r="I62" s="66"/>
      <c r="J62" s="66"/>
      <c r="K62" s="66"/>
      <c r="L62" s="66"/>
      <c r="M62" s="66"/>
      <c r="N62" s="64"/>
    </row>
    <row r="63" spans="1:14" ht="15" customHeight="1" thickTop="1">
      <c r="A63" s="61"/>
      <c r="B63" s="71" t="s">
        <v>51</v>
      </c>
      <c r="C63" s="62"/>
      <c r="D63" s="62"/>
      <c r="E63" s="72" t="s">
        <v>52</v>
      </c>
      <c r="F63" s="73"/>
      <c r="G63" s="73"/>
      <c r="H63" s="73"/>
      <c r="I63" s="73"/>
      <c r="J63" s="73"/>
      <c r="K63" s="73"/>
      <c r="L63" s="73"/>
      <c r="M63" s="74"/>
      <c r="N63" s="64"/>
    </row>
    <row r="64" spans="1:14" ht="15" customHeight="1" thickBot="1">
      <c r="A64" s="61"/>
      <c r="B64" s="71" t="s">
        <v>53</v>
      </c>
      <c r="C64" s="62"/>
      <c r="D64" s="62"/>
      <c r="E64" s="75"/>
      <c r="F64" s="76"/>
      <c r="G64" s="76"/>
      <c r="H64" s="76"/>
      <c r="I64" s="76"/>
      <c r="J64" s="76"/>
      <c r="K64" s="76"/>
      <c r="L64" s="76"/>
      <c r="M64" s="77"/>
      <c r="N64" s="64"/>
    </row>
    <row r="65" spans="1:62" ht="10.25" customHeight="1" thickTop="1">
      <c r="A65" s="61"/>
      <c r="B65" s="66"/>
      <c r="C65" s="66"/>
      <c r="D65" s="66"/>
      <c r="E65" s="66"/>
      <c r="F65" s="66"/>
      <c r="G65" s="66"/>
      <c r="H65" s="67"/>
      <c r="I65" s="66"/>
      <c r="J65" s="66"/>
      <c r="K65" s="66"/>
      <c r="L65" s="66"/>
      <c r="M65" s="66"/>
      <c r="N65" s="64"/>
    </row>
    <row r="66" spans="1:62" ht="15" customHeight="1">
      <c r="A66" s="78" t="str">
        <f>IF(OR($E$63=$BF$74,$E$63=""),"+","")</f>
        <v>+</v>
      </c>
      <c r="B66" s="79" t="str">
        <f>IF(E63="","INSTRUCTIONS: How to get the most from this",BF67)</f>
        <v xml:space="preserve">INSTRUCTIONS: How to get the most from this </v>
      </c>
      <c r="C66" s="79"/>
      <c r="D66" s="79"/>
      <c r="E66" s="79"/>
      <c r="F66" s="79"/>
      <c r="G66" s="79"/>
      <c r="H66" s="79"/>
      <c r="I66" s="79"/>
      <c r="J66" s="79"/>
      <c r="K66" s="79"/>
      <c r="L66" s="79"/>
      <c r="M66" s="79"/>
      <c r="N66" s="80" t="str">
        <f>IF(OR($E$63=$BF$74,$E$63=""),"+","")</f>
        <v>+</v>
      </c>
    </row>
    <row r="67" spans="1:62" ht="15" customHeight="1">
      <c r="A67" s="78"/>
      <c r="B67" s="79"/>
      <c r="C67" s="79"/>
      <c r="D67" s="79"/>
      <c r="E67" s="79"/>
      <c r="F67" s="79"/>
      <c r="G67" s="79"/>
      <c r="H67" s="79"/>
      <c r="I67" s="79"/>
      <c r="J67" s="79"/>
      <c r="K67" s="79"/>
      <c r="L67" s="79"/>
      <c r="M67" s="79"/>
      <c r="N67" s="80"/>
      <c r="BF67" s="81" t="str">
        <f>IF($E$63=$BF$74,BH67,IF($E$63=$BF$75,BI67,IF($E$63=$BF$76,BJ67,"")))</f>
        <v xml:space="preserve">INSTRUCTIONS: How to get the most from this </v>
      </c>
      <c r="BH67" s="81" t="s">
        <v>54</v>
      </c>
      <c r="BI67" s="81" t="s">
        <v>55</v>
      </c>
      <c r="BJ67" s="81" t="s">
        <v>56</v>
      </c>
    </row>
    <row r="68" spans="1:62" ht="15" customHeight="1">
      <c r="A68" s="78"/>
      <c r="B68" s="82" t="str">
        <f>IF(E63="",BH70,BF70)</f>
        <v>This tool is interactive. Wherever you see a white field, select what best fits your experience. Then see how it changes the text below it. This text will be replaced when you select an option from the dropdown menu above.</v>
      </c>
      <c r="C68" s="82"/>
      <c r="D68" s="82"/>
      <c r="E68" s="82"/>
      <c r="F68" s="82"/>
      <c r="G68" s="82"/>
      <c r="H68" s="82"/>
      <c r="I68" s="82"/>
      <c r="J68" s="82"/>
      <c r="K68" s="82"/>
      <c r="L68" s="82"/>
      <c r="M68" s="82"/>
      <c r="N68" s="80"/>
    </row>
    <row r="69" spans="1:62" ht="10.25" customHeight="1">
      <c r="A69" s="78"/>
      <c r="B69" s="82"/>
      <c r="C69" s="82"/>
      <c r="D69" s="82"/>
      <c r="E69" s="82"/>
      <c r="F69" s="82"/>
      <c r="G69" s="82"/>
      <c r="H69" s="82"/>
      <c r="I69" s="82"/>
      <c r="J69" s="82"/>
      <c r="K69" s="82"/>
      <c r="L69" s="82"/>
      <c r="M69" s="82"/>
      <c r="N69" s="80"/>
    </row>
    <row r="70" spans="1:62" ht="15" customHeight="1">
      <c r="A70" s="78"/>
      <c r="B70" s="82"/>
      <c r="C70" s="82"/>
      <c r="D70" s="82"/>
      <c r="E70" s="82"/>
      <c r="F70" s="82"/>
      <c r="G70" s="82"/>
      <c r="H70" s="82"/>
      <c r="I70" s="82"/>
      <c r="J70" s="82"/>
      <c r="K70" s="82"/>
      <c r="L70" s="82"/>
      <c r="M70" s="82"/>
      <c r="N70" s="80"/>
      <c r="BF70" s="81" t="str">
        <f>IF($E$63=$BF$74,BH70,IF($E$63=$BF$75,BI70,IF($E$63=$BF$76,BJ70,"")))</f>
        <v>This tool is interactive. Wherever you see a white field, select what best fits your experience. Then see how it changes the text below it. This text will be replaced when you select an option from the dropdown menu above.</v>
      </c>
      <c r="BH70" s="81" t="s">
        <v>57</v>
      </c>
      <c r="BI70" s="81" t="s">
        <v>58</v>
      </c>
      <c r="BJ70" s="81" t="s">
        <v>59</v>
      </c>
    </row>
    <row r="71" spans="1:62" ht="15" customHeight="1">
      <c r="A71" s="78"/>
      <c r="B71" s="82"/>
      <c r="C71" s="82"/>
      <c r="D71" s="82"/>
      <c r="E71" s="82"/>
      <c r="F71" s="82"/>
      <c r="G71" s="82"/>
      <c r="H71" s="82"/>
      <c r="I71" s="82"/>
      <c r="J71" s="82"/>
      <c r="K71" s="82"/>
      <c r="L71" s="82"/>
      <c r="M71" s="82"/>
      <c r="N71" s="80"/>
      <c r="BF71" s="81" t="str">
        <f>IF($E$63=$BF$74,BH71,IF($E$63=$BF$75,BI71,IF($E$63=$BF$76,BJ71,"")))</f>
        <v>Look for the "I" in a green circle, at the right, to indicate each Interactive feature. Your input brings this information alive with your own lived experiences. We aim to be as specific as possible. This interactive feature lets its insights be more specific to your life.</v>
      </c>
      <c r="BH71" s="81" t="s">
        <v>60</v>
      </c>
      <c r="BI71" s="81" t="s">
        <v>61</v>
      </c>
      <c r="BJ71" s="81" t="s">
        <v>62</v>
      </c>
    </row>
    <row r="72" spans="1:62" ht="15" customHeight="1">
      <c r="A72" s="78"/>
      <c r="B72" s="82"/>
      <c r="C72" s="82"/>
      <c r="D72" s="82"/>
      <c r="E72" s="82"/>
      <c r="F72" s="82"/>
      <c r="G72" s="82"/>
      <c r="H72" s="82"/>
      <c r="I72" s="82"/>
      <c r="J72" s="82"/>
      <c r="K72" s="82"/>
      <c r="L72" s="82"/>
      <c r="M72" s="82"/>
      <c r="N72" s="80"/>
      <c r="BF72" s="81" t="str">
        <f>IF($E$63=$BF$74,BH72,IF($E$63=$BF$75,BI72,IF($E$63=$BF$76,BJ72,"")))</f>
        <v xml:space="preserve">This is the first version of this tool. You can expect it to be revised, as we learn from each other. Remember, politics exist for you and your needs. You and your needs do not exist for politics. </v>
      </c>
      <c r="BH72" s="81" t="s">
        <v>63</v>
      </c>
      <c r="BI72" s="81" t="s">
        <v>64</v>
      </c>
      <c r="BJ72" s="81" t="s">
        <v>65</v>
      </c>
    </row>
    <row r="73" spans="1:62" ht="10.25" customHeight="1">
      <c r="A73" s="78"/>
      <c r="B73" s="82"/>
      <c r="C73" s="82"/>
      <c r="D73" s="82"/>
      <c r="E73" s="82"/>
      <c r="F73" s="82"/>
      <c r="G73" s="82"/>
      <c r="H73" s="82"/>
      <c r="I73" s="82"/>
      <c r="J73" s="82"/>
      <c r="K73" s="82"/>
      <c r="L73" s="82"/>
      <c r="M73" s="82"/>
      <c r="N73" s="80"/>
    </row>
    <row r="74" spans="1:62" ht="15" customHeight="1">
      <c r="A74" s="78"/>
      <c r="B74" s="82" t="str">
        <f>IF(E63="",BH71,BF71)</f>
        <v>Look for the "I" in a green circle, at the right, to indicate each Interactive feature. Your input brings this information alive with your own lived experiences. We aim to be as specific as possible. This interactive feature lets its insights be more specific to your life.</v>
      </c>
      <c r="C74" s="82"/>
      <c r="D74" s="82"/>
      <c r="E74" s="82"/>
      <c r="F74" s="82"/>
      <c r="G74" s="82"/>
      <c r="H74" s="82"/>
      <c r="I74" s="82"/>
      <c r="J74" s="82"/>
      <c r="K74" s="82"/>
      <c r="L74" s="82"/>
      <c r="M74" s="82"/>
      <c r="N74" s="80"/>
      <c r="BF74" s="83" t="s">
        <v>52</v>
      </c>
    </row>
    <row r="75" spans="1:62" ht="15" customHeight="1">
      <c r="A75" s="78"/>
      <c r="B75" s="82"/>
      <c r="C75" s="82"/>
      <c r="D75" s="82"/>
      <c r="E75" s="82"/>
      <c r="F75" s="82"/>
      <c r="G75" s="82"/>
      <c r="H75" s="82"/>
      <c r="I75" s="82"/>
      <c r="J75" s="82"/>
      <c r="K75" s="82"/>
      <c r="L75" s="82"/>
      <c r="M75" s="82"/>
      <c r="N75" s="80"/>
      <c r="BF75" s="4" t="str">
        <f>B57</f>
        <v>We freely choose our political positions after carefully reasoning each option.</v>
      </c>
    </row>
    <row r="76" spans="1:62" ht="15" customHeight="1">
      <c r="A76" s="78"/>
      <c r="B76" s="82"/>
      <c r="C76" s="82"/>
      <c r="D76" s="82"/>
      <c r="E76" s="82"/>
      <c r="F76" s="82"/>
      <c r="G76" s="82"/>
      <c r="H76" s="82"/>
      <c r="I76" s="82"/>
      <c r="J76" s="82"/>
      <c r="K76" s="82"/>
      <c r="L76" s="82"/>
      <c r="M76" s="82"/>
      <c r="N76" s="80"/>
      <c r="BF76" s="4" t="str">
        <f>I57</f>
        <v>We're compelled to choose a political position that best fits our painful needs.</v>
      </c>
    </row>
    <row r="77" spans="1:62" ht="10.25" customHeight="1">
      <c r="A77" s="78"/>
      <c r="B77" s="82"/>
      <c r="C77" s="82"/>
      <c r="D77" s="82"/>
      <c r="E77" s="82"/>
      <c r="F77" s="82"/>
      <c r="G77" s="82"/>
      <c r="H77" s="82"/>
      <c r="I77" s="82"/>
      <c r="J77" s="82"/>
      <c r="K77" s="82"/>
      <c r="L77" s="82"/>
      <c r="M77" s="82"/>
      <c r="N77" s="80"/>
    </row>
    <row r="78" spans="1:62" ht="15" customHeight="1">
      <c r="A78" s="78"/>
      <c r="B78" s="82"/>
      <c r="C78" s="82"/>
      <c r="D78" s="82"/>
      <c r="E78" s="82"/>
      <c r="F78" s="82"/>
      <c r="G78" s="82"/>
      <c r="H78" s="82"/>
      <c r="I78" s="82"/>
      <c r="J78" s="82"/>
      <c r="K78" s="82"/>
      <c r="L78" s="82"/>
      <c r="M78" s="82"/>
      <c r="N78" s="80"/>
    </row>
    <row r="79" spans="1:62" ht="15" customHeight="1">
      <c r="A79" s="78"/>
      <c r="B79" s="82"/>
      <c r="C79" s="82"/>
      <c r="D79" s="82"/>
      <c r="E79" s="82"/>
      <c r="F79" s="82"/>
      <c r="G79" s="82"/>
      <c r="H79" s="82"/>
      <c r="I79" s="82"/>
      <c r="J79" s="82"/>
      <c r="K79" s="82"/>
      <c r="L79" s="82"/>
      <c r="M79" s="82"/>
      <c r="N79" s="80"/>
    </row>
    <row r="80" spans="1:62" ht="15" customHeight="1">
      <c r="A80" s="78"/>
      <c r="B80" s="82" t="str">
        <f>IF(E63="",BH72,BF72)</f>
        <v xml:space="preserve">This is the first version of this tool. You can expect it to be revised, as we learn from each other. Remember, politics exist for you and your needs. You and your needs do not exist for politics. </v>
      </c>
      <c r="C80" s="82"/>
      <c r="D80" s="82"/>
      <c r="E80" s="82"/>
      <c r="F80" s="82"/>
      <c r="G80" s="82"/>
      <c r="H80" s="82"/>
      <c r="I80" s="82"/>
      <c r="J80" s="82"/>
      <c r="K80" s="82"/>
      <c r="L80" s="82"/>
      <c r="M80" s="82"/>
      <c r="N80" s="80"/>
    </row>
    <row r="81" spans="1:30" ht="10.25" customHeight="1">
      <c r="A81" s="78"/>
      <c r="B81" s="82"/>
      <c r="C81" s="82"/>
      <c r="D81" s="82"/>
      <c r="E81" s="82"/>
      <c r="F81" s="82"/>
      <c r="G81" s="82"/>
      <c r="H81" s="82"/>
      <c r="I81" s="82"/>
      <c r="J81" s="82"/>
      <c r="K81" s="82"/>
      <c r="L81" s="82"/>
      <c r="M81" s="82"/>
      <c r="N81" s="80"/>
    </row>
    <row r="82" spans="1:30" ht="15" customHeight="1">
      <c r="A82" s="78"/>
      <c r="B82" s="82"/>
      <c r="C82" s="82"/>
      <c r="D82" s="82"/>
      <c r="E82" s="82"/>
      <c r="F82" s="82"/>
      <c r="G82" s="82"/>
      <c r="H82" s="82"/>
      <c r="I82" s="82"/>
      <c r="J82" s="82"/>
      <c r="K82" s="82"/>
      <c r="L82" s="82"/>
      <c r="M82" s="82"/>
      <c r="N82" s="80"/>
    </row>
    <row r="83" spans="1:30" ht="15" customHeight="1">
      <c r="A83" s="78"/>
      <c r="B83" s="82"/>
      <c r="C83" s="82"/>
      <c r="D83" s="82"/>
      <c r="E83" s="82"/>
      <c r="F83" s="82"/>
      <c r="G83" s="82"/>
      <c r="H83" s="82"/>
      <c r="I83" s="82"/>
      <c r="J83" s="82"/>
      <c r="K83" s="82"/>
      <c r="L83" s="82"/>
      <c r="M83" s="82"/>
      <c r="N83" s="80"/>
    </row>
    <row r="84" spans="1:30" ht="15" customHeight="1">
      <c r="A84" s="78"/>
      <c r="B84" s="82"/>
      <c r="C84" s="82"/>
      <c r="D84" s="82"/>
      <c r="E84" s="82"/>
      <c r="F84" s="82"/>
      <c r="G84" s="82"/>
      <c r="H84" s="82"/>
      <c r="I84" s="82"/>
      <c r="J84" s="82"/>
      <c r="K84" s="82"/>
      <c r="L84" s="82"/>
      <c r="M84" s="82"/>
      <c r="N84" s="80"/>
    </row>
    <row r="85" spans="1:30" ht="5" customHeight="1">
      <c r="A85" s="61"/>
      <c r="B85" s="84"/>
      <c r="C85" s="84"/>
      <c r="D85" s="84"/>
      <c r="E85" s="84"/>
      <c r="F85" s="84"/>
      <c r="G85" s="84"/>
      <c r="H85" s="85"/>
      <c r="I85" s="84"/>
      <c r="J85" s="84"/>
      <c r="K85" s="84"/>
      <c r="L85" s="84"/>
      <c r="M85" s="84"/>
      <c r="N85" s="64"/>
    </row>
    <row r="86" spans="1:30" ht="10" customHeight="1">
      <c r="A86" s="61"/>
      <c r="B86" s="86" t="str">
        <f>IF(E63&lt;&gt;"","HARMONY POLITICS overcomes polarizing hate with love","")</f>
        <v>HARMONY POLITICS overcomes polarizing hate with love</v>
      </c>
      <c r="C86" s="86"/>
      <c r="D86" s="86"/>
      <c r="E86" s="86"/>
      <c r="F86" s="86"/>
      <c r="G86" s="86"/>
      <c r="H86" s="86"/>
      <c r="I86" s="86"/>
      <c r="J86" s="86"/>
      <c r="K86" s="86"/>
      <c r="L86" s="86"/>
      <c r="M86" s="86"/>
      <c r="N86" s="64"/>
    </row>
    <row r="87" spans="1:30" ht="10" customHeight="1">
      <c r="A87" s="61"/>
      <c r="B87" s="86"/>
      <c r="C87" s="86"/>
      <c r="D87" s="86"/>
      <c r="E87" s="86"/>
      <c r="F87" s="86"/>
      <c r="G87" s="86"/>
      <c r="H87" s="86"/>
      <c r="I87" s="86"/>
      <c r="J87" s="86"/>
      <c r="K87" s="86"/>
      <c r="L87" s="86"/>
      <c r="M87" s="86"/>
      <c r="N87" s="64"/>
    </row>
    <row r="88" spans="1:30" ht="5" customHeight="1">
      <c r="A88" s="87"/>
      <c r="B88" s="88"/>
      <c r="C88" s="88"/>
      <c r="D88" s="88"/>
      <c r="E88" s="88"/>
      <c r="F88" s="88"/>
      <c r="G88" s="88"/>
      <c r="H88" s="89"/>
      <c r="I88" s="88"/>
      <c r="J88" s="88"/>
      <c r="K88" s="88"/>
      <c r="L88" s="88"/>
      <c r="M88" s="88"/>
      <c r="N88" s="90"/>
    </row>
    <row r="89" spans="1:30" ht="30" customHeight="1">
      <c r="A89" s="91" t="s">
        <v>66</v>
      </c>
      <c r="B89" s="92" t="s">
        <v>67</v>
      </c>
      <c r="C89" s="92"/>
      <c r="D89" s="92"/>
      <c r="E89" s="92"/>
      <c r="F89" s="92"/>
      <c r="G89" s="92"/>
      <c r="H89" s="92"/>
      <c r="I89" s="92"/>
      <c r="J89" s="92"/>
      <c r="K89" s="92"/>
      <c r="L89" s="92"/>
      <c r="M89" s="93"/>
      <c r="N89" s="94" t="s">
        <v>68</v>
      </c>
    </row>
    <row r="90" spans="1:30">
      <c r="A90" s="95"/>
      <c r="B90" s="96"/>
      <c r="C90" s="96"/>
      <c r="D90" s="96"/>
      <c r="E90" s="96"/>
      <c r="F90" s="96"/>
      <c r="G90" s="96"/>
      <c r="H90" s="97"/>
      <c r="I90" s="96"/>
      <c r="J90" s="96"/>
      <c r="K90" s="96"/>
      <c r="L90" s="96"/>
      <c r="M90" s="96"/>
      <c r="N90" s="98"/>
    </row>
    <row r="91" spans="1:30">
      <c r="A91" s="95"/>
      <c r="B91" s="96"/>
      <c r="C91" s="96"/>
      <c r="D91" s="96"/>
      <c r="E91" s="96"/>
      <c r="F91" s="96"/>
      <c r="G91" s="96"/>
      <c r="H91" s="97"/>
      <c r="I91" s="96"/>
      <c r="J91" s="96"/>
      <c r="K91" s="96"/>
      <c r="L91" s="96"/>
      <c r="M91" s="96"/>
      <c r="N91" s="98"/>
    </row>
    <row r="92" spans="1:30" ht="45" customHeight="1">
      <c r="A92" s="95"/>
      <c r="B92" s="96"/>
      <c r="C92" s="96"/>
      <c r="D92" s="96"/>
      <c r="E92" s="96"/>
      <c r="F92" s="96"/>
      <c r="G92" s="96"/>
      <c r="H92" s="97"/>
      <c r="I92" s="96"/>
      <c r="J92" s="96"/>
      <c r="K92" s="96"/>
      <c r="L92" s="96"/>
      <c r="M92" s="96"/>
      <c r="N92" s="98"/>
    </row>
    <row r="93" spans="1:30">
      <c r="A93" s="95"/>
      <c r="B93" s="96"/>
      <c r="C93" s="96"/>
      <c r="D93" s="96"/>
      <c r="E93" s="96"/>
      <c r="F93" s="96"/>
      <c r="G93" s="96"/>
      <c r="H93" s="97"/>
      <c r="I93" s="96"/>
      <c r="J93" s="96"/>
      <c r="K93" s="96"/>
      <c r="L93" s="96"/>
      <c r="M93" s="96"/>
      <c r="N93" s="98"/>
    </row>
    <row r="94" spans="1:30" ht="30" customHeight="1">
      <c r="A94" s="95"/>
      <c r="B94" s="96"/>
      <c r="C94" s="96"/>
      <c r="D94" s="96"/>
      <c r="E94" s="96"/>
      <c r="F94" s="96"/>
      <c r="G94" s="96"/>
      <c r="H94" s="97"/>
      <c r="I94" s="96"/>
      <c r="J94" s="96"/>
      <c r="K94" s="96"/>
      <c r="L94" s="96"/>
      <c r="M94" s="96"/>
      <c r="N94" s="98"/>
      <c r="AD94" s="99"/>
    </row>
    <row r="95" spans="1:30" ht="30" customHeight="1">
      <c r="A95" s="95"/>
      <c r="B95" s="96"/>
      <c r="C95" s="96"/>
      <c r="D95" s="96"/>
      <c r="E95" s="96"/>
      <c r="F95" s="96"/>
      <c r="G95" s="96"/>
      <c r="H95" s="97"/>
      <c r="I95" s="96"/>
      <c r="J95" s="96"/>
      <c r="K95" s="96"/>
      <c r="L95" s="96"/>
      <c r="M95" s="96"/>
      <c r="N95" s="98"/>
    </row>
    <row r="96" spans="1:30" ht="30" customHeight="1">
      <c r="A96" s="95"/>
      <c r="B96" s="96"/>
      <c r="C96" s="96"/>
      <c r="D96" s="96"/>
      <c r="E96" s="96"/>
      <c r="F96" s="96"/>
      <c r="G96" s="96"/>
      <c r="H96" s="97"/>
      <c r="I96" s="96"/>
      <c r="J96" s="96"/>
      <c r="K96" s="96"/>
      <c r="L96" s="96"/>
      <c r="M96" s="96"/>
      <c r="N96" s="98"/>
    </row>
    <row r="97" spans="1:69">
      <c r="A97" s="95"/>
      <c r="B97" s="100"/>
      <c r="C97" s="96"/>
      <c r="D97" s="96"/>
      <c r="E97" s="96"/>
      <c r="F97" s="96"/>
      <c r="G97" s="96"/>
      <c r="H97" s="97"/>
      <c r="I97" s="96"/>
      <c r="J97" s="96"/>
      <c r="K97" s="96"/>
      <c r="L97" s="96"/>
      <c r="M97" s="96"/>
      <c r="N97" s="98"/>
    </row>
    <row r="98" spans="1:69">
      <c r="A98" s="95"/>
      <c r="B98" s="96"/>
      <c r="C98" s="96"/>
      <c r="D98" s="96"/>
      <c r="E98" s="96"/>
      <c r="F98" s="96"/>
      <c r="G98" s="96"/>
      <c r="H98" s="97"/>
      <c r="I98" s="96"/>
      <c r="J98" s="96"/>
      <c r="K98" s="96"/>
      <c r="L98" s="96"/>
      <c r="M98" s="96"/>
      <c r="N98" s="98"/>
    </row>
    <row r="99" spans="1:69" ht="30" customHeight="1">
      <c r="A99" s="95"/>
      <c r="B99" s="96"/>
      <c r="C99" s="96"/>
      <c r="D99" s="96"/>
      <c r="E99" s="96"/>
      <c r="F99" s="96"/>
      <c r="G99" s="96"/>
      <c r="H99" s="97"/>
      <c r="I99" s="96"/>
      <c r="J99" s="96"/>
      <c r="K99" s="96"/>
      <c r="L99" s="96"/>
      <c r="M99" s="96"/>
      <c r="N99" s="98"/>
    </row>
    <row r="100" spans="1:69" ht="30" customHeight="1">
      <c r="A100" s="95"/>
      <c r="B100" s="96"/>
      <c r="C100" s="96"/>
      <c r="D100" s="96"/>
      <c r="E100" s="96"/>
      <c r="F100" s="96"/>
      <c r="G100" s="96"/>
      <c r="H100" s="97"/>
      <c r="I100" s="96"/>
      <c r="J100" s="96"/>
      <c r="K100" s="96"/>
      <c r="L100" s="96"/>
      <c r="M100" s="96"/>
      <c r="N100" s="98"/>
      <c r="BB100" s="101" t="s">
        <v>69</v>
      </c>
      <c r="BC100" s="101" t="s">
        <v>70</v>
      </c>
    </row>
    <row r="101" spans="1:69">
      <c r="A101" s="95"/>
      <c r="B101" s="96"/>
      <c r="C101" s="96"/>
      <c r="D101" s="96"/>
      <c r="E101" s="96"/>
      <c r="F101" s="96"/>
      <c r="G101" s="96"/>
      <c r="H101" s="97"/>
      <c r="I101" s="96"/>
      <c r="J101" s="96"/>
      <c r="K101" s="96"/>
      <c r="L101" s="96"/>
      <c r="M101" s="96"/>
      <c r="N101" s="98"/>
      <c r="BB101" s="102" t="s">
        <v>71</v>
      </c>
      <c r="BC101" s="103" t="s">
        <v>72</v>
      </c>
      <c r="BD101" s="104" t="str">
        <f>CONCATENATE(BE101,BF101,BG101,BI101)</f>
        <v>Resolving this more than resolving that</v>
      </c>
      <c r="BE101" s="4" t="s">
        <v>73</v>
      </c>
      <c r="BF101" s="4" t="str">
        <f>IF(B173="","this",$B$173)</f>
        <v>this</v>
      </c>
      <c r="BG101" s="4" t="s">
        <v>74</v>
      </c>
      <c r="BI101" s="4" t="str">
        <f>IF(H173="","that",$H$173)</f>
        <v>that</v>
      </c>
      <c r="BL101" s="101" t="str">
        <f>CONCATENATE(BM101,BN101,BO101,BQ101)</f>
        <v>My need for this tends to be more resolved than my need for that</v>
      </c>
      <c r="BM101" s="4" t="s">
        <v>75</v>
      </c>
      <c r="BN101" s="4" t="str">
        <f>BF101</f>
        <v>this</v>
      </c>
      <c r="BO101" s="4" t="s">
        <v>76</v>
      </c>
      <c r="BQ101" s="4" t="str">
        <f>BI101</f>
        <v>that</v>
      </c>
    </row>
    <row r="102" spans="1:69">
      <c r="A102" s="95"/>
      <c r="B102" s="96"/>
      <c r="C102" s="96"/>
      <c r="D102" s="96"/>
      <c r="E102" s="96"/>
      <c r="F102" s="96"/>
      <c r="G102" s="96"/>
      <c r="H102" s="97"/>
      <c r="I102" s="96"/>
      <c r="J102" s="96"/>
      <c r="K102" s="96"/>
      <c r="L102" s="96"/>
      <c r="M102" s="96"/>
      <c r="N102" s="98"/>
      <c r="BB102" s="102" t="s">
        <v>77</v>
      </c>
      <c r="BC102" s="103" t="s">
        <v>78</v>
      </c>
      <c r="BD102" s="104" t="str">
        <f>CONCATENATE(BE102,BI102,BG102,BF102)</f>
        <v>Resolving this more than resolving that</v>
      </c>
      <c r="BE102" s="4" t="s">
        <v>73</v>
      </c>
      <c r="BF102" s="4" t="str">
        <f>IF(H173="","that",$H$173)</f>
        <v>that</v>
      </c>
      <c r="BG102" s="4" t="s">
        <v>74</v>
      </c>
      <c r="BI102" s="4" t="str">
        <f>IF(B173="","this",$B$173)</f>
        <v>this</v>
      </c>
      <c r="BL102" s="101" t="str">
        <f>CONCATENATE(BM102,BN102,BO102,BQ102)</f>
        <v>My need for that tends to be more resolved than my need for this</v>
      </c>
      <c r="BM102" s="4" t="s">
        <v>75</v>
      </c>
      <c r="BN102" s="4" t="str">
        <f>BF102</f>
        <v>that</v>
      </c>
      <c r="BO102" s="4" t="s">
        <v>76</v>
      </c>
      <c r="BQ102" s="4" t="str">
        <f>BI102</f>
        <v>this</v>
      </c>
    </row>
    <row r="103" spans="1:69" ht="20" customHeight="1">
      <c r="A103" s="95"/>
      <c r="B103" s="96"/>
      <c r="C103" s="96"/>
      <c r="D103" s="96"/>
      <c r="E103" s="96"/>
      <c r="F103" s="96"/>
      <c r="G103" s="96"/>
      <c r="H103" s="97"/>
      <c r="I103" s="96"/>
      <c r="J103" s="96"/>
      <c r="K103" s="96"/>
      <c r="L103" s="96"/>
      <c r="M103" s="96"/>
      <c r="N103" s="98"/>
      <c r="BB103" s="102" t="s">
        <v>79</v>
      </c>
      <c r="BC103" s="103" t="s">
        <v>80</v>
      </c>
    </row>
    <row r="104" spans="1:69" ht="20" customHeight="1">
      <c r="A104" s="95"/>
      <c r="B104" s="96"/>
      <c r="C104" s="96"/>
      <c r="D104" s="96"/>
      <c r="E104" s="96"/>
      <c r="F104" s="96"/>
      <c r="G104" s="96"/>
      <c r="H104" s="97"/>
      <c r="I104" s="96"/>
      <c r="J104" s="96"/>
      <c r="K104" s="96"/>
      <c r="L104" s="96"/>
      <c r="M104" s="96"/>
      <c r="N104" s="98"/>
      <c r="BB104" s="102" t="s">
        <v>81</v>
      </c>
      <c r="BC104" s="103" t="s">
        <v>82</v>
      </c>
    </row>
    <row r="105" spans="1:69" ht="20" customHeight="1">
      <c r="A105" s="95"/>
      <c r="B105" s="96"/>
      <c r="C105" s="96"/>
      <c r="D105" s="96"/>
      <c r="E105" s="96"/>
      <c r="F105" s="96"/>
      <c r="G105" s="96"/>
      <c r="H105" s="97"/>
      <c r="I105" s="96"/>
      <c r="J105" s="96"/>
      <c r="K105" s="96"/>
      <c r="L105" s="96"/>
      <c r="M105" s="96"/>
      <c r="N105" s="98"/>
      <c r="BB105" s="102" t="s">
        <v>83</v>
      </c>
      <c r="BC105" s="103" t="s">
        <v>84</v>
      </c>
    </row>
    <row r="106" spans="1:69" ht="20" customHeight="1">
      <c r="A106" s="95"/>
      <c r="B106" s="96"/>
      <c r="C106" s="96"/>
      <c r="D106" s="96"/>
      <c r="E106" s="96"/>
      <c r="F106" s="96"/>
      <c r="G106" s="96"/>
      <c r="H106" s="97"/>
      <c r="I106" s="96"/>
      <c r="J106" s="96"/>
      <c r="K106" s="96"/>
      <c r="L106" s="96"/>
      <c r="M106" s="96"/>
      <c r="N106" s="98"/>
      <c r="BB106" s="102" t="s">
        <v>85</v>
      </c>
      <c r="BC106" s="105" t="s">
        <v>86</v>
      </c>
      <c r="BE106" s="4" t="str">
        <f>IF($B$176=BL101,BF109,BF113)</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7" spans="1:69" ht="20" customHeight="1">
      <c r="A107" s="95"/>
      <c r="B107" s="96"/>
      <c r="C107" s="96"/>
      <c r="D107" s="96"/>
      <c r="E107" s="96"/>
      <c r="F107" s="96"/>
      <c r="G107" s="96"/>
      <c r="H107" s="97"/>
      <c r="I107" s="96"/>
      <c r="J107" s="96"/>
      <c r="K107" s="96"/>
      <c r="L107" s="96"/>
      <c r="M107" s="96"/>
      <c r="N107" s="98"/>
      <c r="BB107" s="102" t="s">
        <v>87</v>
      </c>
      <c r="BC107" s="103" t="s">
        <v>88</v>
      </c>
      <c r="BE107" s="4" t="str">
        <f>IF($B$176=BL102,BF113,BF109)</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8" spans="1:69" ht="20" customHeight="1">
      <c r="A108" s="95"/>
      <c r="B108" s="96"/>
      <c r="C108" s="96"/>
      <c r="D108" s="96"/>
      <c r="E108" s="96"/>
      <c r="F108" s="96"/>
      <c r="G108" s="96"/>
      <c r="H108" s="97"/>
      <c r="I108" s="96"/>
      <c r="J108" s="96"/>
      <c r="K108" s="96"/>
      <c r="L108" s="96"/>
      <c r="M108" s="96"/>
      <c r="N108" s="98"/>
      <c r="BB108" s="102" t="s">
        <v>89</v>
      </c>
      <c r="BC108" s="103" t="s">
        <v>90</v>
      </c>
    </row>
    <row r="109" spans="1:69" ht="20" customHeight="1">
      <c r="A109" s="95"/>
      <c r="B109" s="96"/>
      <c r="C109" s="96"/>
      <c r="D109" s="96"/>
      <c r="E109" s="96"/>
      <c r="F109" s="96"/>
      <c r="G109" s="96"/>
      <c r="H109" s="97"/>
      <c r="I109" s="96"/>
      <c r="J109" s="96"/>
      <c r="K109" s="96"/>
      <c r="L109" s="96"/>
      <c r="M109" s="96"/>
      <c r="N109" s="98"/>
      <c r="BB109" s="102" t="s">
        <v>91</v>
      </c>
      <c r="BC109" s="103" t="s">
        <v>92</v>
      </c>
      <c r="BF109" s="4" t="str">
        <f>CONCATENATE(BG110,BG111,BG112)</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10" spans="1:69" ht="20" customHeight="1">
      <c r="A110" s="95"/>
      <c r="B110" s="96"/>
      <c r="C110" s="96"/>
      <c r="D110" s="96"/>
      <c r="E110" s="96"/>
      <c r="F110" s="96"/>
      <c r="G110" s="96"/>
      <c r="H110" s="97"/>
      <c r="I110" s="96"/>
      <c r="J110" s="96"/>
      <c r="K110" s="96"/>
      <c r="L110" s="96"/>
      <c r="M110" s="96"/>
      <c r="N110" s="98"/>
      <c r="BB110" s="102" t="s">
        <v>93</v>
      </c>
      <c r="BC110" s="103" t="s">
        <v>94</v>
      </c>
      <c r="BG110" s="4" t="s">
        <v>95</v>
      </c>
    </row>
    <row r="111" spans="1:69" ht="20" customHeight="1">
      <c r="A111" s="95"/>
      <c r="B111" s="96"/>
      <c r="C111" s="96"/>
      <c r="D111" s="96"/>
      <c r="E111" s="96"/>
      <c r="F111" s="96"/>
      <c r="G111" s="96"/>
      <c r="H111" s="97"/>
      <c r="I111" s="96"/>
      <c r="J111" s="96"/>
      <c r="K111" s="96"/>
      <c r="L111" s="96"/>
      <c r="M111" s="96"/>
      <c r="N111" s="98"/>
      <c r="BB111" s="102" t="s">
        <v>96</v>
      </c>
      <c r="BC111" s="103" t="s">
        <v>97</v>
      </c>
      <c r="BG111" s="4" t="s">
        <v>98</v>
      </c>
    </row>
    <row r="112" spans="1:69" ht="20" customHeight="1">
      <c r="A112" s="95"/>
      <c r="B112" s="96"/>
      <c r="C112" s="96"/>
      <c r="D112" s="96"/>
      <c r="E112" s="96"/>
      <c r="F112" s="96"/>
      <c r="G112" s="96"/>
      <c r="H112" s="97"/>
      <c r="I112" s="96"/>
      <c r="J112" s="96"/>
      <c r="K112" s="96"/>
      <c r="L112" s="96"/>
      <c r="M112" s="96"/>
      <c r="N112" s="98"/>
      <c r="BB112" s="102" t="s">
        <v>99</v>
      </c>
      <c r="BC112" s="103" t="s">
        <v>100</v>
      </c>
      <c r="BG112" s="4" t="s">
        <v>101</v>
      </c>
    </row>
    <row r="113" spans="1:60" ht="20" customHeight="1">
      <c r="A113" s="95"/>
      <c r="B113" s="96"/>
      <c r="C113" s="96"/>
      <c r="D113" s="96"/>
      <c r="E113" s="96"/>
      <c r="F113" s="96"/>
      <c r="G113" s="96"/>
      <c r="H113" s="97"/>
      <c r="I113" s="96"/>
      <c r="J113" s="96"/>
      <c r="K113" s="96"/>
      <c r="L113" s="96"/>
      <c r="M113" s="96"/>
      <c r="N113" s="98"/>
      <c r="BB113" s="102" t="s">
        <v>102</v>
      </c>
      <c r="BC113" s="103" t="s">
        <v>103</v>
      </c>
      <c r="BF113" s="4" t="str">
        <f>CONCATENATE(BG114,BG115,BG116)</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14" spans="1:60" ht="20" customHeight="1">
      <c r="A114" s="95"/>
      <c r="B114" s="96"/>
      <c r="C114" s="96"/>
      <c r="D114" s="96"/>
      <c r="E114" s="96"/>
      <c r="F114" s="96"/>
      <c r="G114" s="96"/>
      <c r="H114" s="97"/>
      <c r="I114" s="96"/>
      <c r="J114" s="96"/>
      <c r="K114" s="96"/>
      <c r="L114" s="96"/>
      <c r="M114" s="96"/>
      <c r="N114" s="98"/>
      <c r="BB114" s="102" t="s">
        <v>104</v>
      </c>
      <c r="BC114" s="103" t="s">
        <v>105</v>
      </c>
      <c r="BG114" s="4" t="s">
        <v>106</v>
      </c>
    </row>
    <row r="115" spans="1:60" ht="20" customHeight="1">
      <c r="A115" s="95"/>
      <c r="B115" s="96"/>
      <c r="C115" s="96"/>
      <c r="D115" s="96"/>
      <c r="E115" s="96"/>
      <c r="F115" s="96"/>
      <c r="G115" s="96"/>
      <c r="H115" s="97"/>
      <c r="I115" s="96"/>
      <c r="J115" s="96"/>
      <c r="K115" s="96"/>
      <c r="L115" s="96"/>
      <c r="M115" s="96"/>
      <c r="N115" s="98"/>
      <c r="BB115" s="102" t="s">
        <v>107</v>
      </c>
      <c r="BC115" s="103" t="s">
        <v>108</v>
      </c>
      <c r="BG115" s="4" t="s">
        <v>109</v>
      </c>
    </row>
    <row r="116" spans="1:60" ht="20" customHeight="1">
      <c r="A116" s="95"/>
      <c r="B116" s="96"/>
      <c r="C116" s="96"/>
      <c r="D116" s="96"/>
      <c r="E116" s="96"/>
      <c r="F116" s="96"/>
      <c r="G116" s="96"/>
      <c r="H116" s="97"/>
      <c r="I116" s="96"/>
      <c r="J116" s="96"/>
      <c r="K116" s="96"/>
      <c r="L116" s="96"/>
      <c r="M116" s="96"/>
      <c r="N116" s="98"/>
      <c r="BB116" s="102" t="s">
        <v>110</v>
      </c>
      <c r="BC116" s="103" t="s">
        <v>111</v>
      </c>
      <c r="BG116" s="4" t="s">
        <v>112</v>
      </c>
    </row>
    <row r="117" spans="1:60" ht="20" customHeight="1">
      <c r="A117" s="95"/>
      <c r="B117" s="96"/>
      <c r="C117" s="96"/>
      <c r="D117" s="96"/>
      <c r="E117" s="96"/>
      <c r="F117" s="96"/>
      <c r="G117" s="96"/>
      <c r="H117" s="97"/>
      <c r="I117" s="96"/>
      <c r="J117" s="96"/>
      <c r="K117" s="96"/>
      <c r="L117" s="96"/>
      <c r="M117" s="96"/>
      <c r="N117" s="98"/>
    </row>
    <row r="118" spans="1:60" ht="20" customHeight="1">
      <c r="A118" s="95"/>
      <c r="B118" s="96"/>
      <c r="C118" s="96"/>
      <c r="D118" s="96"/>
      <c r="E118" s="96"/>
      <c r="F118" s="96"/>
      <c r="G118" s="96"/>
      <c r="H118" s="97"/>
      <c r="I118" s="96"/>
      <c r="J118" s="96"/>
      <c r="K118" s="96"/>
      <c r="L118" s="96"/>
      <c r="M118" s="96"/>
      <c r="N118" s="98"/>
    </row>
    <row r="119" spans="1:60">
      <c r="A119" s="95"/>
      <c r="B119" s="96"/>
      <c r="C119" s="96"/>
      <c r="D119" s="96"/>
      <c r="E119" s="96"/>
      <c r="F119" s="96"/>
      <c r="G119" s="96"/>
      <c r="H119" s="97"/>
      <c r="I119" s="96"/>
      <c r="J119" s="96"/>
      <c r="K119" s="96"/>
      <c r="L119" s="96"/>
      <c r="M119" s="96"/>
      <c r="N119" s="98"/>
    </row>
    <row r="120" spans="1:60">
      <c r="A120" s="106"/>
      <c r="B120" s="107"/>
      <c r="C120" s="107"/>
      <c r="D120" s="107"/>
      <c r="E120" s="107"/>
      <c r="F120" s="107"/>
      <c r="G120" s="107"/>
      <c r="H120" s="108"/>
      <c r="I120" s="107"/>
      <c r="J120" s="107"/>
      <c r="K120" s="107"/>
      <c r="L120" s="107"/>
      <c r="M120" s="107"/>
      <c r="N120" s="109"/>
    </row>
    <row r="121" spans="1:60" ht="30" customHeight="1">
      <c r="A121" s="110" t="s">
        <v>66</v>
      </c>
      <c r="B121" s="111" t="s">
        <v>8</v>
      </c>
      <c r="C121" s="111"/>
      <c r="D121" s="111"/>
      <c r="E121" s="111"/>
      <c r="F121" s="111"/>
      <c r="G121" s="111"/>
      <c r="H121" s="111"/>
      <c r="I121" s="111"/>
      <c r="J121" s="111"/>
      <c r="K121" s="111"/>
      <c r="L121" s="111"/>
      <c r="M121" s="112"/>
      <c r="N121" s="113" t="s">
        <v>68</v>
      </c>
    </row>
    <row r="122" spans="1:60">
      <c r="A122" s="95"/>
      <c r="B122" s="96"/>
      <c r="C122" s="96"/>
      <c r="D122" s="96"/>
      <c r="E122" s="96"/>
      <c r="F122" s="96"/>
      <c r="G122" s="96"/>
      <c r="H122" s="97"/>
      <c r="I122" s="96"/>
      <c r="J122" s="96"/>
      <c r="K122" s="96"/>
      <c r="L122" s="96"/>
      <c r="M122" s="96"/>
      <c r="N122" s="98"/>
    </row>
    <row r="123" spans="1:60">
      <c r="A123" s="95"/>
      <c r="B123" s="114" t="str">
        <f>BB123</f>
        <v xml:space="preserve">To illustrate this point, consider your need for water. We all need water, but get it in different ways. Likewise, we all need protection from threats, but some of us depend more on government security services than others. And for different things. </v>
      </c>
      <c r="C123" s="114"/>
      <c r="D123" s="114"/>
      <c r="E123" s="114"/>
      <c r="F123" s="114"/>
      <c r="G123" s="114"/>
      <c r="H123" s="114"/>
      <c r="I123" s="114"/>
      <c r="J123" s="114"/>
      <c r="K123" s="114"/>
      <c r="L123" s="114"/>
      <c r="M123" s="114"/>
      <c r="N123" s="98"/>
      <c r="BB123" s="4" t="str">
        <f>CONCATENATE(BD123,BE123,BF123,BG123,BH123)</f>
        <v xml:space="preserve">To illustrate this point, consider your need for water. We all need water, but get it in different ways. Likewise, we all need protection from threats, but some of us depend more on government security services than others. And for different things. </v>
      </c>
      <c r="BD123" s="4" t="s">
        <v>113</v>
      </c>
      <c r="BE123" s="4" t="str">
        <f>BN145</f>
        <v>water</v>
      </c>
      <c r="BF123" s="4" t="s">
        <v>114</v>
      </c>
      <c r="BG123" s="4" t="str">
        <f>BE123</f>
        <v>water</v>
      </c>
      <c r="BH123" s="4" t="s">
        <v>115</v>
      </c>
    </row>
    <row r="124" spans="1:60" ht="20" customHeight="1">
      <c r="A124" s="95"/>
      <c r="B124" s="114"/>
      <c r="C124" s="114"/>
      <c r="D124" s="114"/>
      <c r="E124" s="114"/>
      <c r="F124" s="114"/>
      <c r="G124" s="114"/>
      <c r="H124" s="114"/>
      <c r="I124" s="114"/>
      <c r="J124" s="114"/>
      <c r="K124" s="114"/>
      <c r="L124" s="114"/>
      <c r="M124" s="114"/>
      <c r="N124" s="98"/>
    </row>
    <row r="125" spans="1:60" ht="20" customHeight="1">
      <c r="A125" s="95"/>
      <c r="B125" s="114"/>
      <c r="C125" s="114"/>
      <c r="D125" s="114"/>
      <c r="E125" s="114"/>
      <c r="F125" s="114"/>
      <c r="G125" s="114"/>
      <c r="H125" s="114"/>
      <c r="I125" s="114"/>
      <c r="J125" s="114"/>
      <c r="K125" s="114"/>
      <c r="L125" s="114"/>
      <c r="M125" s="114"/>
      <c r="N125" s="98"/>
    </row>
    <row r="126" spans="1:60" ht="20" customHeight="1">
      <c r="A126" s="95"/>
      <c r="B126" s="114" t="str">
        <f>BB126</f>
        <v>Click on WATER in the white field below to change this illustration. See how we all share the same core-needs. But diverge in how we ease such needs.</v>
      </c>
      <c r="C126" s="114"/>
      <c r="D126" s="114"/>
      <c r="E126" s="114"/>
      <c r="F126" s="114"/>
      <c r="G126" s="114"/>
      <c r="H126" s="114"/>
      <c r="I126" s="114"/>
      <c r="J126" s="114"/>
      <c r="K126" s="114"/>
      <c r="L126" s="114"/>
      <c r="M126" s="114"/>
      <c r="N126" s="98"/>
      <c r="BB126" s="4" t="str">
        <f>CONCATENATE(BD126,BE126,BF126,BG126)</f>
        <v>Click on WATER in the white field below to change this illustration. See how we all share the same core-needs. But diverge in how we ease such needs.</v>
      </c>
      <c r="BD126" s="4" t="s">
        <v>116</v>
      </c>
      <c r="BE126" s="4" t="str">
        <f>IF(E129="","the blank",E129)</f>
        <v>WATER</v>
      </c>
      <c r="BF126" s="4" t="str">
        <f>IF(NOT(E129="")," in the","")</f>
        <v xml:space="preserve"> in the</v>
      </c>
      <c r="BG126" s="4" t="s">
        <v>117</v>
      </c>
    </row>
    <row r="127" spans="1:60" ht="20" customHeight="1">
      <c r="A127" s="95"/>
      <c r="B127" s="114"/>
      <c r="C127" s="114"/>
      <c r="D127" s="114"/>
      <c r="E127" s="114"/>
      <c r="F127" s="114"/>
      <c r="G127" s="114"/>
      <c r="H127" s="114"/>
      <c r="I127" s="114"/>
      <c r="J127" s="114"/>
      <c r="K127" s="114"/>
      <c r="L127" s="114"/>
      <c r="M127" s="114"/>
      <c r="N127" s="98"/>
    </row>
    <row r="128" spans="1:60" ht="20" customHeight="1" thickBot="1">
      <c r="A128" s="95"/>
      <c r="B128" s="114"/>
      <c r="C128" s="114"/>
      <c r="D128" s="114"/>
      <c r="E128" s="114"/>
      <c r="F128" s="114"/>
      <c r="G128" s="114"/>
      <c r="H128" s="114"/>
      <c r="I128" s="114"/>
      <c r="J128" s="114"/>
      <c r="K128" s="114"/>
      <c r="L128" s="114"/>
      <c r="M128" s="114"/>
      <c r="N128" s="98"/>
    </row>
    <row r="129" spans="1:14" ht="20" customHeight="1">
      <c r="A129" s="95"/>
      <c r="B129" s="115" t="s">
        <v>118</v>
      </c>
      <c r="C129" s="116"/>
      <c r="D129" s="116"/>
      <c r="E129" s="117" t="s">
        <v>119</v>
      </c>
      <c r="F129" s="118"/>
      <c r="G129" s="118"/>
      <c r="H129" s="119"/>
      <c r="I129" s="116" t="s">
        <v>120</v>
      </c>
      <c r="J129" s="116"/>
      <c r="K129" s="116"/>
      <c r="L129" s="116"/>
      <c r="M129" s="120"/>
      <c r="N129" s="98"/>
    </row>
    <row r="130" spans="1:14" ht="20" customHeight="1" thickBot="1">
      <c r="A130" s="95"/>
      <c r="B130" s="121"/>
      <c r="C130" s="122"/>
      <c r="D130" s="122"/>
      <c r="E130" s="123"/>
      <c r="F130" s="124"/>
      <c r="G130" s="124"/>
      <c r="H130" s="125"/>
      <c r="I130" s="122"/>
      <c r="J130" s="122"/>
      <c r="K130" s="122"/>
      <c r="L130" s="122"/>
      <c r="M130" s="126"/>
      <c r="N130" s="98"/>
    </row>
    <row r="131" spans="1:14" ht="20" customHeight="1" thickBot="1">
      <c r="A131" s="95"/>
      <c r="B131" s="96"/>
      <c r="C131" s="96"/>
      <c r="D131" s="96"/>
      <c r="E131" s="96"/>
      <c r="F131" s="96"/>
      <c r="G131" s="96"/>
      <c r="H131" s="97"/>
      <c r="I131" s="96"/>
      <c r="J131" s="96"/>
      <c r="K131" s="96"/>
      <c r="L131" s="96"/>
      <c r="M131" s="96"/>
      <c r="N131" s="98"/>
    </row>
    <row r="132" spans="1:14" ht="20" customHeight="1" thickTop="1">
      <c r="A132" s="95"/>
      <c r="B132" s="127" t="s">
        <v>121</v>
      </c>
      <c r="C132" s="128"/>
      <c r="D132" s="128"/>
      <c r="E132" s="129" t="s">
        <v>122</v>
      </c>
      <c r="F132" s="130"/>
      <c r="G132" s="130"/>
      <c r="H132" s="131" t="str">
        <f>BB150</f>
        <v>"I'm thirsty."</v>
      </c>
      <c r="I132" s="131"/>
      <c r="J132" s="131"/>
      <c r="K132" s="132" t="str">
        <f>BB151</f>
        <v>"I'm thirsty."</v>
      </c>
      <c r="L132" s="132"/>
      <c r="M132" s="132"/>
      <c r="N132" s="98"/>
    </row>
    <row r="133" spans="1:14" ht="20" customHeight="1">
      <c r="A133" s="95"/>
      <c r="B133" s="133" t="str">
        <f>BB146</f>
        <v>We all feel the same need for bodily fluid balance.</v>
      </c>
      <c r="C133" s="133"/>
      <c r="D133" s="133"/>
      <c r="E133" s="133"/>
      <c r="F133" s="133"/>
      <c r="G133" s="130"/>
      <c r="H133" s="134"/>
      <c r="I133" s="134"/>
      <c r="J133" s="134"/>
      <c r="K133" s="135"/>
      <c r="L133" s="135"/>
      <c r="M133" s="135"/>
      <c r="N133" s="98"/>
    </row>
    <row r="134" spans="1:14" ht="20" customHeight="1" thickBot="1">
      <c r="A134" s="95"/>
      <c r="B134" s="133"/>
      <c r="C134" s="133"/>
      <c r="D134" s="133"/>
      <c r="E134" s="133"/>
      <c r="F134" s="133"/>
      <c r="G134" s="130"/>
      <c r="H134" s="136"/>
      <c r="I134" s="136"/>
      <c r="J134" s="136"/>
      <c r="K134" s="137"/>
      <c r="L134" s="137"/>
      <c r="M134" s="137"/>
      <c r="N134" s="98"/>
    </row>
    <row r="135" spans="1:14" ht="20" customHeight="1" thickTop="1" thickBot="1">
      <c r="A135" s="95"/>
      <c r="B135" s="130"/>
      <c r="C135" s="130"/>
      <c r="D135" s="130"/>
      <c r="E135" s="130"/>
      <c r="F135" s="130"/>
      <c r="G135" s="130"/>
      <c r="H135" s="138"/>
      <c r="I135" s="130"/>
      <c r="J135" s="130"/>
      <c r="K135" s="130"/>
      <c r="L135" s="130"/>
      <c r="M135" s="130"/>
      <c r="N135" s="98"/>
    </row>
    <row r="136" spans="1:14" ht="20" customHeight="1" thickTop="1">
      <c r="A136" s="95"/>
      <c r="B136" s="127" t="s">
        <v>123</v>
      </c>
      <c r="C136" s="139"/>
      <c r="D136" s="139"/>
      <c r="E136" s="140" t="s">
        <v>124</v>
      </c>
      <c r="F136" s="141"/>
      <c r="G136" s="141"/>
      <c r="H136" s="131" t="str">
        <f>BB152</f>
        <v>“I need a drink of water, or iced latte.”</v>
      </c>
      <c r="I136" s="131"/>
      <c r="J136" s="131"/>
      <c r="K136" s="132" t="str">
        <f>BB153</f>
        <v>“I need a drink of water, or cold beer.”</v>
      </c>
      <c r="L136" s="132"/>
      <c r="M136" s="132"/>
      <c r="N136" s="98"/>
    </row>
    <row r="137" spans="1:14" ht="20" customHeight="1">
      <c r="A137" s="95"/>
      <c r="B137" s="142" t="str">
        <f>BB147</f>
        <v>We all rely on something with water to restore fluid balance.</v>
      </c>
      <c r="C137" s="142"/>
      <c r="D137" s="142"/>
      <c r="E137" s="142"/>
      <c r="F137" s="142"/>
      <c r="G137" s="143"/>
      <c r="H137" s="134"/>
      <c r="I137" s="134"/>
      <c r="J137" s="134"/>
      <c r="K137" s="135"/>
      <c r="L137" s="135"/>
      <c r="M137" s="135"/>
      <c r="N137" s="98"/>
    </row>
    <row r="138" spans="1:14" ht="20" customHeight="1" thickBot="1">
      <c r="A138" s="95"/>
      <c r="B138" s="142"/>
      <c r="C138" s="142"/>
      <c r="D138" s="142"/>
      <c r="E138" s="142"/>
      <c r="F138" s="142"/>
      <c r="G138" s="141"/>
      <c r="H138" s="136"/>
      <c r="I138" s="136"/>
      <c r="J138" s="136"/>
      <c r="K138" s="137"/>
      <c r="L138" s="137"/>
      <c r="M138" s="137"/>
      <c r="N138" s="98"/>
    </row>
    <row r="139" spans="1:14" ht="20" customHeight="1" thickTop="1" thickBot="1">
      <c r="A139" s="95"/>
      <c r="B139" s="141"/>
      <c r="C139" s="141"/>
      <c r="D139" s="141"/>
      <c r="E139" s="141"/>
      <c r="F139" s="141"/>
      <c r="G139" s="141"/>
      <c r="H139" s="144"/>
      <c r="I139" s="141"/>
      <c r="J139" s="141"/>
      <c r="K139" s="141"/>
      <c r="L139" s="141"/>
      <c r="M139" s="141"/>
      <c r="N139" s="98"/>
    </row>
    <row r="140" spans="1:14" ht="20" customHeight="1" thickTop="1">
      <c r="A140" s="95"/>
      <c r="B140" s="127" t="s">
        <v>125</v>
      </c>
      <c r="C140" s="139"/>
      <c r="D140" s="139"/>
      <c r="E140" s="145" t="s">
        <v>126</v>
      </c>
      <c r="F140" s="146"/>
      <c r="G140" s="146"/>
      <c r="H140" s="131" t="str">
        <f>BB154</f>
        <v>“Government serves the demand.”</v>
      </c>
      <c r="I140" s="131"/>
      <c r="J140" s="131"/>
      <c r="K140" s="132" t="str">
        <f>BB155</f>
        <v>“The market ensures efficient supply.”</v>
      </c>
      <c r="L140" s="132"/>
      <c r="M140" s="132"/>
      <c r="N140" s="98"/>
    </row>
    <row r="141" spans="1:14" ht="20" customHeight="1">
      <c r="A141" s="95"/>
      <c r="B141" s="147" t="str">
        <f>BB148</f>
        <v>You get your water from a bottle, while I from a tap.</v>
      </c>
      <c r="C141" s="147"/>
      <c r="D141" s="147"/>
      <c r="E141" s="147"/>
      <c r="F141" s="147"/>
      <c r="G141" s="146"/>
      <c r="H141" s="134"/>
      <c r="I141" s="134"/>
      <c r="J141" s="134"/>
      <c r="K141" s="135"/>
      <c r="L141" s="135"/>
      <c r="M141" s="135"/>
      <c r="N141" s="98"/>
    </row>
    <row r="142" spans="1:14" ht="20" customHeight="1" thickBot="1">
      <c r="A142" s="95"/>
      <c r="B142" s="147"/>
      <c r="C142" s="147"/>
      <c r="D142" s="147"/>
      <c r="E142" s="147"/>
      <c r="F142" s="147"/>
      <c r="G142" s="146"/>
      <c r="H142" s="136"/>
      <c r="I142" s="136"/>
      <c r="J142" s="136"/>
      <c r="K142" s="137"/>
      <c r="L142" s="137"/>
      <c r="M142" s="137"/>
      <c r="N142" s="98"/>
    </row>
    <row r="143" spans="1:14" ht="20" customHeight="1" thickTop="1" thickBot="1">
      <c r="A143" s="95"/>
      <c r="B143" s="148"/>
      <c r="C143" s="148"/>
      <c r="D143" s="148"/>
      <c r="E143" s="148"/>
      <c r="F143" s="148"/>
      <c r="G143" s="148"/>
      <c r="H143" s="149"/>
      <c r="I143" s="148"/>
      <c r="J143" s="148"/>
      <c r="K143" s="148"/>
      <c r="L143" s="148"/>
      <c r="M143" s="148"/>
      <c r="N143" s="98"/>
    </row>
    <row r="144" spans="1:14" ht="20" customHeight="1" thickTop="1">
      <c r="A144" s="95"/>
      <c r="B144" s="127" t="s">
        <v>127</v>
      </c>
      <c r="C144" s="139"/>
      <c r="D144" s="139"/>
      <c r="E144" s="150" t="s">
        <v>128</v>
      </c>
      <c r="F144" s="62"/>
      <c r="G144" s="62"/>
      <c r="H144" s="131" t="str">
        <f>BB156</f>
        <v>“I rely on regulated city water.”</v>
      </c>
      <c r="I144" s="131"/>
      <c r="J144" s="131"/>
      <c r="K144" s="132" t="str">
        <f>BB157</f>
        <v>“I can dig my own well.”</v>
      </c>
      <c r="L144" s="132"/>
      <c r="M144" s="132"/>
      <c r="N144" s="98"/>
    </row>
    <row r="145" spans="1:66" ht="20" customHeight="1">
      <c r="A145" s="95"/>
      <c r="B145" s="151" t="str">
        <f>BB149</f>
        <v>I can buy it myself but must rely on many others in the market.</v>
      </c>
      <c r="C145" s="151"/>
      <c r="D145" s="151"/>
      <c r="E145" s="151"/>
      <c r="F145" s="151"/>
      <c r="G145" s="62"/>
      <c r="H145" s="134"/>
      <c r="I145" s="134"/>
      <c r="J145" s="134"/>
      <c r="K145" s="135"/>
      <c r="L145" s="135"/>
      <c r="M145" s="135"/>
      <c r="N145" s="98"/>
      <c r="BE145" s="152" t="str">
        <f>BM146</f>
        <v>WATER</v>
      </c>
      <c r="BF145" s="152" t="str">
        <f>BM147</f>
        <v>FOOD</v>
      </c>
      <c r="BG145" s="152" t="str">
        <f>BM148</f>
        <v>HOUSING</v>
      </c>
      <c r="BH145" s="152" t="str">
        <f>BM149</f>
        <v>HEALTH</v>
      </c>
      <c r="BI145" s="152" t="str">
        <f>BM150</f>
        <v>INCOME</v>
      </c>
      <c r="BJ145" s="152" t="str">
        <f>BM151</f>
        <v>SAFETY</v>
      </c>
      <c r="BK145" s="152" t="str">
        <f>BM152</f>
        <v>FUN</v>
      </c>
      <c r="BL145" s="152" t="str">
        <f>BM153</f>
        <v>TRAVEL</v>
      </c>
      <c r="BN145" s="152" t="str">
        <f>IF(E129=BM146,BN146,IF(E129=BM147,BN147,IF(E129=BM148,BN148,IF(E129=BM149,BN149,IF(E129=BM150,BN150,IF(E129=BM151,BN151,IF(E129=BM152,BN152,IF(E129=BM153,BN153,BN146))))))))</f>
        <v>water</v>
      </c>
    </row>
    <row r="146" spans="1:66" ht="20" customHeight="1" thickBot="1">
      <c r="A146" s="95"/>
      <c r="B146" s="151"/>
      <c r="C146" s="151"/>
      <c r="D146" s="151"/>
      <c r="E146" s="151"/>
      <c r="F146" s="151"/>
      <c r="G146" s="62"/>
      <c r="H146" s="136"/>
      <c r="I146" s="136"/>
      <c r="J146" s="136"/>
      <c r="K146" s="137"/>
      <c r="L146" s="137"/>
      <c r="M146" s="137"/>
      <c r="N146" s="98"/>
      <c r="BB146" s="4" t="str">
        <f t="shared" ref="BB146:BB157" si="0">IF($E$129=BM$146,BE146,IF($E$129=BM$147,BF146,IF($E$129=BM$148,BG146,IF($E$129=BM$149,BH146,IF($E$129=BM$150,BI146,IF($E$129=BM$151,BJ146,IF($E$129=BM$152,BK146,IF($E$129=BM$153,BL146,""))))))))</f>
        <v>We all feel the same need for bodily fluid balance.</v>
      </c>
      <c r="BD146" s="153" t="s">
        <v>129</v>
      </c>
      <c r="BE146" s="4" t="s">
        <v>130</v>
      </c>
      <c r="BF146" s="4" t="s">
        <v>131</v>
      </c>
      <c r="BG146" s="4" t="s">
        <v>132</v>
      </c>
      <c r="BH146" s="4" t="s">
        <v>133</v>
      </c>
      <c r="BI146" s="4" t="s">
        <v>134</v>
      </c>
      <c r="BJ146" s="4" t="s">
        <v>135</v>
      </c>
      <c r="BK146" s="4" t="s">
        <v>136</v>
      </c>
      <c r="BL146" s="4" t="s">
        <v>137</v>
      </c>
      <c r="BM146" s="154" t="s">
        <v>119</v>
      </c>
      <c r="BN146" s="101" t="s">
        <v>138</v>
      </c>
    </row>
    <row r="147" spans="1:66" ht="14.5" thickTop="1">
      <c r="A147" s="95"/>
      <c r="B147" s="62"/>
      <c r="C147" s="62"/>
      <c r="D147" s="62"/>
      <c r="E147" s="62"/>
      <c r="F147" s="62"/>
      <c r="G147" s="62"/>
      <c r="H147" s="63"/>
      <c r="I147" s="62"/>
      <c r="J147" s="62"/>
      <c r="K147" s="62"/>
      <c r="L147" s="62"/>
      <c r="M147" s="62"/>
      <c r="N147" s="98"/>
      <c r="BB147" s="4" t="str">
        <f t="shared" si="0"/>
        <v>We all rely on something with water to restore fluid balance.</v>
      </c>
      <c r="BD147" s="153" t="s">
        <v>139</v>
      </c>
      <c r="BE147" s="4" t="s">
        <v>140</v>
      </c>
      <c r="BF147" s="4" t="s">
        <v>141</v>
      </c>
      <c r="BG147" s="4" t="s">
        <v>142</v>
      </c>
      <c r="BH147" s="4" t="s">
        <v>143</v>
      </c>
      <c r="BI147" s="4" t="s">
        <v>144</v>
      </c>
      <c r="BJ147" s="4" t="s">
        <v>145</v>
      </c>
      <c r="BK147" s="4" t="s">
        <v>146</v>
      </c>
      <c r="BL147" s="4" t="s">
        <v>147</v>
      </c>
      <c r="BM147" s="154" t="s">
        <v>148</v>
      </c>
      <c r="BN147" s="101" t="s">
        <v>149</v>
      </c>
    </row>
    <row r="148" spans="1:66" ht="14">
      <c r="A148" s="95"/>
      <c r="B148" s="96"/>
      <c r="C148" s="96"/>
      <c r="D148" s="96"/>
      <c r="E148" s="96"/>
      <c r="F148" s="96"/>
      <c r="G148" s="96"/>
      <c r="H148" s="97"/>
      <c r="I148" s="96"/>
      <c r="J148" s="96"/>
      <c r="K148" s="96"/>
      <c r="L148" s="96"/>
      <c r="M148" s="96"/>
      <c r="N148" s="98"/>
      <c r="BB148" s="4" t="str">
        <f t="shared" si="0"/>
        <v>You get your water from a bottle, while I from a tap.</v>
      </c>
      <c r="BD148" s="153" t="s">
        <v>150</v>
      </c>
      <c r="BE148" s="4" t="s">
        <v>151</v>
      </c>
      <c r="BF148" s="4" t="s">
        <v>152</v>
      </c>
      <c r="BG148" s="4" t="s">
        <v>153</v>
      </c>
      <c r="BH148" s="4" t="s">
        <v>154</v>
      </c>
      <c r="BI148" s="4" t="s">
        <v>155</v>
      </c>
      <c r="BJ148" s="4" t="s">
        <v>156</v>
      </c>
      <c r="BK148" s="4" t="s">
        <v>157</v>
      </c>
      <c r="BL148" s="4" t="s">
        <v>158</v>
      </c>
      <c r="BM148" s="154" t="s">
        <v>159</v>
      </c>
      <c r="BN148" s="101" t="s">
        <v>160</v>
      </c>
    </row>
    <row r="149" spans="1:66" ht="14">
      <c r="A149" s="95"/>
      <c r="B149" s="96"/>
      <c r="C149" s="96"/>
      <c r="D149" s="96"/>
      <c r="E149" s="96"/>
      <c r="F149" s="96"/>
      <c r="G149" s="96"/>
      <c r="H149" s="97"/>
      <c r="I149" s="96"/>
      <c r="J149" s="96"/>
      <c r="K149" s="96"/>
      <c r="L149" s="96"/>
      <c r="M149" s="96"/>
      <c r="N149" s="98"/>
      <c r="BB149" s="4" t="str">
        <f t="shared" si="0"/>
        <v>I can buy it myself but must rely on many others in the market.</v>
      </c>
      <c r="BD149" s="153" t="s">
        <v>161</v>
      </c>
      <c r="BE149" s="4" t="s">
        <v>162</v>
      </c>
      <c r="BF149" s="4" t="s">
        <v>163</v>
      </c>
      <c r="BG149" s="4" t="s">
        <v>164</v>
      </c>
      <c r="BH149" s="4" t="s">
        <v>165</v>
      </c>
      <c r="BI149" s="4" t="s">
        <v>166</v>
      </c>
      <c r="BJ149" s="4" t="s">
        <v>167</v>
      </c>
      <c r="BK149" s="4" t="s">
        <v>168</v>
      </c>
      <c r="BL149" s="4" t="s">
        <v>169</v>
      </c>
      <c r="BM149" s="154" t="s">
        <v>170</v>
      </c>
      <c r="BN149" s="101" t="s">
        <v>171</v>
      </c>
    </row>
    <row r="150" spans="1:66" ht="14">
      <c r="A150" s="95"/>
      <c r="B150" s="96"/>
      <c r="C150" s="96"/>
      <c r="D150" s="96"/>
      <c r="E150" s="96"/>
      <c r="F150" s="96"/>
      <c r="G150" s="96"/>
      <c r="H150" s="97"/>
      <c r="I150" s="96"/>
      <c r="J150" s="96"/>
      <c r="K150" s="96"/>
      <c r="L150" s="96"/>
      <c r="M150" s="96"/>
      <c r="N150" s="98"/>
      <c r="BB150" s="4" t="str">
        <f t="shared" si="0"/>
        <v>"I'm thirsty."</v>
      </c>
      <c r="BD150" s="153" t="s">
        <v>172</v>
      </c>
      <c r="BE150" s="4" t="s">
        <v>173</v>
      </c>
      <c r="BF150" s="4" t="s">
        <v>174</v>
      </c>
      <c r="BG150" s="4" t="s">
        <v>175</v>
      </c>
      <c r="BH150" s="4" t="s">
        <v>176</v>
      </c>
      <c r="BI150" s="4" t="s">
        <v>177</v>
      </c>
      <c r="BJ150" s="4" t="s">
        <v>178</v>
      </c>
      <c r="BK150" s="4" t="s">
        <v>179</v>
      </c>
      <c r="BL150" s="4" t="s">
        <v>180</v>
      </c>
      <c r="BM150" s="154" t="s">
        <v>181</v>
      </c>
      <c r="BN150" s="101" t="s">
        <v>182</v>
      </c>
    </row>
    <row r="151" spans="1:66" ht="14">
      <c r="A151" s="95"/>
      <c r="B151" s="96"/>
      <c r="C151" s="96"/>
      <c r="D151" s="96"/>
      <c r="E151" s="96"/>
      <c r="F151" s="96"/>
      <c r="G151" s="96"/>
      <c r="H151" s="97"/>
      <c r="I151" s="96"/>
      <c r="J151" s="96"/>
      <c r="K151" s="96"/>
      <c r="L151" s="96"/>
      <c r="M151" s="96"/>
      <c r="N151" s="98"/>
      <c r="BB151" s="4" t="str">
        <f t="shared" si="0"/>
        <v>"I'm thirsty."</v>
      </c>
      <c r="BD151" s="153" t="s">
        <v>183</v>
      </c>
      <c r="BE151" s="4" t="str">
        <f>BE150</f>
        <v>"I'm thirsty."</v>
      </c>
      <c r="BF151" s="4" t="str">
        <f t="shared" ref="BF151:BL151" si="1">BF150</f>
        <v>"I'm hungry."</v>
      </c>
      <c r="BG151" s="4" t="str">
        <f t="shared" si="1"/>
        <v>"I'm cold."</v>
      </c>
      <c r="BH151" s="4" t="str">
        <f t="shared" si="1"/>
        <v>"I'm ill."</v>
      </c>
      <c r="BI151" s="4" t="str">
        <f t="shared" si="1"/>
        <v>"I'm broke."</v>
      </c>
      <c r="BJ151" s="4" t="str">
        <f t="shared" si="1"/>
        <v>"I'm scared."</v>
      </c>
      <c r="BK151" s="4" t="str">
        <f t="shared" si="1"/>
        <v>"I'm stuck."</v>
      </c>
      <c r="BL151" s="4" t="str">
        <f t="shared" si="1"/>
        <v>"I'm bored."</v>
      </c>
      <c r="BM151" s="154" t="s">
        <v>184</v>
      </c>
      <c r="BN151" s="101" t="s">
        <v>185</v>
      </c>
    </row>
    <row r="152" spans="1:66" ht="14">
      <c r="A152" s="95"/>
      <c r="B152" s="96"/>
      <c r="C152" s="96"/>
      <c r="D152" s="96"/>
      <c r="E152" s="96"/>
      <c r="F152" s="96"/>
      <c r="G152" s="96"/>
      <c r="H152" s="97"/>
      <c r="I152" s="96"/>
      <c r="J152" s="96"/>
      <c r="K152" s="96"/>
      <c r="L152" s="96"/>
      <c r="M152" s="96"/>
      <c r="N152" s="98"/>
      <c r="BB152" s="4" t="str">
        <f t="shared" si="0"/>
        <v>“I need a drink of water, or iced latte.”</v>
      </c>
      <c r="BD152" s="153" t="s">
        <v>186</v>
      </c>
      <c r="BE152" s="4" t="s">
        <v>187</v>
      </c>
      <c r="BF152" s="4" t="s">
        <v>188</v>
      </c>
      <c r="BG152" s="4" t="s">
        <v>189</v>
      </c>
      <c r="BH152" s="4" t="s">
        <v>190</v>
      </c>
      <c r="BI152" s="4" t="s">
        <v>191</v>
      </c>
      <c r="BJ152" s="4" t="s">
        <v>192</v>
      </c>
      <c r="BK152" s="4" t="s">
        <v>193</v>
      </c>
      <c r="BL152" s="4" t="s">
        <v>194</v>
      </c>
      <c r="BM152" s="154" t="s">
        <v>195</v>
      </c>
      <c r="BN152" s="101" t="s">
        <v>196</v>
      </c>
    </row>
    <row r="153" spans="1:66" ht="14">
      <c r="A153" s="95"/>
      <c r="B153" s="96"/>
      <c r="C153" s="96"/>
      <c r="D153" s="96"/>
      <c r="E153" s="96"/>
      <c r="F153" s="96"/>
      <c r="G153" s="96"/>
      <c r="H153" s="97"/>
      <c r="I153" s="96"/>
      <c r="J153" s="96"/>
      <c r="K153" s="96"/>
      <c r="L153" s="96"/>
      <c r="M153" s="96"/>
      <c r="N153" s="98"/>
      <c r="BB153" s="4" t="str">
        <f t="shared" si="0"/>
        <v>“I need a drink of water, or cold beer.”</v>
      </c>
      <c r="BD153" s="153" t="s">
        <v>197</v>
      </c>
      <c r="BE153" s="4" t="s">
        <v>198</v>
      </c>
      <c r="BF153" s="4" t="s">
        <v>199</v>
      </c>
      <c r="BG153" s="4" t="s">
        <v>200</v>
      </c>
      <c r="BH153" s="4" t="s">
        <v>201</v>
      </c>
      <c r="BI153" s="4" t="s">
        <v>202</v>
      </c>
      <c r="BJ153" s="4" t="s">
        <v>203</v>
      </c>
      <c r="BK153" s="4" t="s">
        <v>204</v>
      </c>
      <c r="BL153" s="4" t="s">
        <v>205</v>
      </c>
      <c r="BM153" s="154" t="s">
        <v>206</v>
      </c>
      <c r="BN153" s="101" t="s">
        <v>207</v>
      </c>
    </row>
    <row r="154" spans="1:66" ht="14">
      <c r="A154" s="95"/>
      <c r="B154" s="96"/>
      <c r="C154" s="96"/>
      <c r="D154" s="96"/>
      <c r="E154" s="96"/>
      <c r="F154" s="96"/>
      <c r="G154" s="96"/>
      <c r="H154" s="97"/>
      <c r="I154" s="96"/>
      <c r="J154" s="96"/>
      <c r="K154" s="96"/>
      <c r="L154" s="96"/>
      <c r="M154" s="96"/>
      <c r="N154" s="98"/>
      <c r="BB154" s="4" t="str">
        <f t="shared" si="0"/>
        <v>“Government serves the demand.”</v>
      </c>
      <c r="BD154" s="153" t="s">
        <v>208</v>
      </c>
      <c r="BE154" s="4" t="s">
        <v>209</v>
      </c>
      <c r="BF154" s="4" t="s">
        <v>210</v>
      </c>
      <c r="BG154" s="4" t="s">
        <v>210</v>
      </c>
      <c r="BH154" s="4" t="s">
        <v>211</v>
      </c>
      <c r="BI154" s="4" t="s">
        <v>212</v>
      </c>
      <c r="BJ154" s="4" t="s">
        <v>213</v>
      </c>
      <c r="BK154" s="4" t="s">
        <v>214</v>
      </c>
      <c r="BL154" s="4" t="s">
        <v>215</v>
      </c>
    </row>
    <row r="155" spans="1:66" ht="14">
      <c r="A155" s="95"/>
      <c r="B155" s="96"/>
      <c r="C155" s="96"/>
      <c r="D155" s="96"/>
      <c r="E155" s="96"/>
      <c r="F155" s="96"/>
      <c r="G155" s="96"/>
      <c r="H155" s="97"/>
      <c r="I155" s="96"/>
      <c r="J155" s="96"/>
      <c r="K155" s="96"/>
      <c r="L155" s="96"/>
      <c r="M155" s="96"/>
      <c r="N155" s="98"/>
      <c r="BB155" s="4" t="str">
        <f t="shared" si="0"/>
        <v>“The market ensures efficient supply.”</v>
      </c>
      <c r="BD155" s="153" t="s">
        <v>216</v>
      </c>
      <c r="BE155" s="4" t="s">
        <v>217</v>
      </c>
      <c r="BF155" s="4" t="s">
        <v>218</v>
      </c>
      <c r="BG155" s="4" t="s">
        <v>219</v>
      </c>
      <c r="BH155" s="4" t="s">
        <v>220</v>
      </c>
      <c r="BI155" s="4" t="s">
        <v>221</v>
      </c>
      <c r="BJ155" s="4" t="s">
        <v>222</v>
      </c>
      <c r="BK155" s="4" t="s">
        <v>223</v>
      </c>
      <c r="BL155" s="4" t="s">
        <v>224</v>
      </c>
    </row>
    <row r="156" spans="1:66" ht="14">
      <c r="A156" s="95"/>
      <c r="B156" s="96"/>
      <c r="C156" s="96"/>
      <c r="D156" s="96"/>
      <c r="E156" s="96"/>
      <c r="F156" s="96"/>
      <c r="G156" s="96"/>
      <c r="H156" s="97"/>
      <c r="I156" s="96"/>
      <c r="J156" s="96"/>
      <c r="K156" s="96"/>
      <c r="L156" s="96"/>
      <c r="M156" s="96"/>
      <c r="N156" s="98"/>
      <c r="BB156" s="4" t="str">
        <f t="shared" si="0"/>
        <v>“I rely on regulated city water.”</v>
      </c>
      <c r="BD156" s="153" t="s">
        <v>225</v>
      </c>
      <c r="BE156" s="4" t="s">
        <v>226</v>
      </c>
      <c r="BF156" s="4" t="s">
        <v>227</v>
      </c>
      <c r="BG156" s="4" t="s">
        <v>227</v>
      </c>
      <c r="BH156" s="4" t="s">
        <v>228</v>
      </c>
      <c r="BI156" s="4" t="s">
        <v>229</v>
      </c>
      <c r="BJ156" s="4" t="s">
        <v>230</v>
      </c>
      <c r="BK156" s="4" t="s">
        <v>231</v>
      </c>
      <c r="BL156" s="4" t="s">
        <v>232</v>
      </c>
    </row>
    <row r="157" spans="1:66" ht="5" customHeight="1">
      <c r="A157" s="106"/>
      <c r="B157" s="107"/>
      <c r="C157" s="107"/>
      <c r="D157" s="107"/>
      <c r="E157" s="107"/>
      <c r="F157" s="107"/>
      <c r="G157" s="107"/>
      <c r="H157" s="108"/>
      <c r="I157" s="107"/>
      <c r="J157" s="107"/>
      <c r="K157" s="107"/>
      <c r="L157" s="107"/>
      <c r="M157" s="107"/>
      <c r="N157" s="109"/>
      <c r="BB157" s="4" t="str">
        <f t="shared" si="0"/>
        <v>“I can dig my own well.”</v>
      </c>
      <c r="BD157" s="153" t="s">
        <v>233</v>
      </c>
      <c r="BE157" s="4" t="s">
        <v>234</v>
      </c>
      <c r="BF157" s="4" t="s">
        <v>235</v>
      </c>
      <c r="BG157" s="4" t="s">
        <v>235</v>
      </c>
      <c r="BH157" s="4" t="s">
        <v>236</v>
      </c>
      <c r="BI157" s="4" t="s">
        <v>237</v>
      </c>
      <c r="BJ157" s="4" t="s">
        <v>238</v>
      </c>
      <c r="BK157" s="4" t="s">
        <v>239</v>
      </c>
      <c r="BL157" s="4" t="s">
        <v>240</v>
      </c>
    </row>
    <row r="158" spans="1:66" ht="30" customHeight="1">
      <c r="A158" s="110" t="s">
        <v>66</v>
      </c>
      <c r="B158" s="111" t="s">
        <v>241</v>
      </c>
      <c r="C158" s="111"/>
      <c r="D158" s="111"/>
      <c r="E158" s="111"/>
      <c r="F158" s="111"/>
      <c r="G158" s="111"/>
      <c r="H158" s="111"/>
      <c r="I158" s="111"/>
      <c r="J158" s="111"/>
      <c r="K158" s="111"/>
      <c r="L158" s="111"/>
      <c r="M158" s="112"/>
      <c r="N158" s="113" t="s">
        <v>68</v>
      </c>
    </row>
    <row r="159" spans="1:66">
      <c r="A159" s="95"/>
      <c r="B159" s="96"/>
      <c r="C159" s="96"/>
      <c r="D159" s="96"/>
      <c r="E159" s="96"/>
      <c r="F159" s="96"/>
      <c r="G159" s="96"/>
      <c r="H159" s="97"/>
      <c r="I159" s="96"/>
      <c r="J159" s="96"/>
      <c r="K159" s="96"/>
      <c r="L159" s="96"/>
      <c r="M159" s="96"/>
      <c r="N159" s="98"/>
    </row>
    <row r="160" spans="1:66" ht="14" customHeight="1">
      <c r="A160" s="95"/>
      <c r="B160" s="155" t="str">
        <f>BB160</f>
        <v>If not getting enough water, you will naturally obsess more about water. Reasoning has little to do with it. You can use reasoning for how to get the water you need, but there is no rational choice involved when nature prioritizes your urgent need for water. Emotions then rule.</v>
      </c>
      <c r="C160" s="155"/>
      <c r="D160" s="155"/>
      <c r="E160" s="155"/>
      <c r="F160" s="155"/>
      <c r="G160" s="155"/>
      <c r="H160" s="155"/>
      <c r="I160" s="155"/>
      <c r="J160" s="155"/>
      <c r="K160" s="155"/>
      <c r="L160" s="155"/>
      <c r="M160" s="155"/>
      <c r="N160" s="98"/>
      <c r="BB160" s="4" t="str">
        <f>CONCATENATE(BE160,BF160,BG160,BH160,BI160,BJ160,BK160,BL160,BM160)</f>
        <v>If not getting enough water, you will naturally obsess more about water. Reasoning has little to do with it. You can use reasoning for how to get the water you need, but there is no rational choice involved when nature prioritizes your urgent need for water. Emotions then rule.</v>
      </c>
      <c r="BE160" s="4" t="s">
        <v>242</v>
      </c>
      <c r="BF160" s="4" t="str">
        <f>BN145</f>
        <v>water</v>
      </c>
      <c r="BG160" s="156" t="s">
        <v>243</v>
      </c>
      <c r="BH160" s="4" t="str">
        <f>BF160</f>
        <v>water</v>
      </c>
      <c r="BI160" s="4" t="s">
        <v>244</v>
      </c>
      <c r="BJ160" s="4" t="str">
        <f>BH160</f>
        <v>water</v>
      </c>
      <c r="BK160" s="4" t="s">
        <v>245</v>
      </c>
      <c r="BL160" s="4" t="str">
        <f>BJ160</f>
        <v>water</v>
      </c>
      <c r="BM160" s="4" t="s">
        <v>246</v>
      </c>
    </row>
    <row r="161" spans="1:64">
      <c r="A161" s="95"/>
      <c r="B161" s="155"/>
      <c r="C161" s="155"/>
      <c r="D161" s="155"/>
      <c r="E161" s="155"/>
      <c r="F161" s="155"/>
      <c r="G161" s="155"/>
      <c r="H161" s="155"/>
      <c r="I161" s="155"/>
      <c r="J161" s="155"/>
      <c r="K161" s="155"/>
      <c r="L161" s="155"/>
      <c r="M161" s="155"/>
      <c r="N161" s="98"/>
      <c r="BB161" s="4" t="str">
        <f>CONCATENATE(BE161,BF161,BG161,BH161,BI161,BJ161,BK161,BL161,BM161)</f>
        <v>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water you need completely on your own, or must you trust others?</v>
      </c>
      <c r="BE161" s="4" t="s">
        <v>247</v>
      </c>
      <c r="BF161" s="4" t="str">
        <f>BF160</f>
        <v>water</v>
      </c>
      <c r="BG161" s="4" t="s">
        <v>248</v>
      </c>
    </row>
    <row r="162" spans="1:64">
      <c r="A162" s="95"/>
      <c r="B162" s="155"/>
      <c r="C162" s="155"/>
      <c r="D162" s="155"/>
      <c r="E162" s="155"/>
      <c r="F162" s="155"/>
      <c r="G162" s="155"/>
      <c r="H162" s="155"/>
      <c r="I162" s="155"/>
      <c r="J162" s="155"/>
      <c r="K162" s="155"/>
      <c r="L162" s="155"/>
      <c r="M162" s="155"/>
      <c r="N162" s="98"/>
    </row>
    <row r="163" spans="1:64">
      <c r="A163" s="95"/>
      <c r="B163" s="155"/>
      <c r="C163" s="155"/>
      <c r="D163" s="155"/>
      <c r="E163" s="155"/>
      <c r="F163" s="155"/>
      <c r="G163" s="155"/>
      <c r="H163" s="155"/>
      <c r="I163" s="155"/>
      <c r="J163" s="155"/>
      <c r="K163" s="155"/>
      <c r="L163" s="155"/>
      <c r="M163" s="155"/>
      <c r="N163" s="98"/>
    </row>
    <row r="164" spans="1:64" ht="14.4" customHeight="1">
      <c r="A164" s="95"/>
      <c r="B164" s="155" t="str">
        <f>BB161</f>
        <v>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water you need completely on your own, or must you trust others?</v>
      </c>
      <c r="C164" s="155"/>
      <c r="D164" s="155"/>
      <c r="E164" s="155"/>
      <c r="F164" s="155"/>
      <c r="G164" s="155"/>
      <c r="H164" s="155"/>
      <c r="I164" s="155"/>
      <c r="J164" s="155"/>
      <c r="K164" s="155"/>
      <c r="L164" s="155"/>
      <c r="M164" s="155"/>
      <c r="N164" s="98"/>
    </row>
    <row r="165" spans="1:64" ht="16">
      <c r="A165" s="95"/>
      <c r="B165" s="155"/>
      <c r="C165" s="155"/>
      <c r="D165" s="155"/>
      <c r="E165" s="155"/>
      <c r="F165" s="155"/>
      <c r="G165" s="155"/>
      <c r="H165" s="155"/>
      <c r="I165" s="155"/>
      <c r="J165" s="155"/>
      <c r="K165" s="155"/>
      <c r="L165" s="155"/>
      <c r="M165" s="155"/>
      <c r="N165" s="98"/>
      <c r="BE165" s="157" t="s">
        <v>249</v>
      </c>
      <c r="BF165" s="157" t="s">
        <v>250</v>
      </c>
      <c r="BG165" s="157" t="s">
        <v>251</v>
      </c>
      <c r="BH165" s="157" t="s">
        <v>252</v>
      </c>
      <c r="BI165" s="157" t="s">
        <v>253</v>
      </c>
      <c r="BJ165" s="157" t="s">
        <v>254</v>
      </c>
      <c r="BK165" s="157" t="s">
        <v>255</v>
      </c>
      <c r="BL165" s="157" t="s">
        <v>256</v>
      </c>
    </row>
    <row r="166" spans="1:64" ht="15.65" customHeight="1">
      <c r="A166" s="95"/>
      <c r="B166" s="155"/>
      <c r="C166" s="155"/>
      <c r="D166" s="155"/>
      <c r="E166" s="155"/>
      <c r="F166" s="155"/>
      <c r="G166" s="155"/>
      <c r="H166" s="155"/>
      <c r="I166" s="155"/>
      <c r="J166" s="155"/>
      <c r="K166" s="155"/>
      <c r="L166" s="155"/>
      <c r="M166" s="155"/>
      <c r="N166" s="98"/>
    </row>
    <row r="167" spans="1:64" ht="17" customHeight="1">
      <c r="A167" s="95"/>
      <c r="B167" s="155"/>
      <c r="C167" s="155"/>
      <c r="D167" s="155"/>
      <c r="E167" s="155"/>
      <c r="F167" s="155"/>
      <c r="G167" s="155"/>
      <c r="H167" s="155"/>
      <c r="I167" s="155"/>
      <c r="J167" s="155"/>
      <c r="K167" s="155"/>
      <c r="L167" s="155"/>
      <c r="M167" s="155"/>
      <c r="N167" s="98"/>
      <c r="BB167" s="4" t="str">
        <f>IF($Q$92=BB$92,BE167,IF($Q$92=BB$93,BF167,IF($Q$92=BB$94,BG167,IF($Q$92=BB$95,BH167,IF($Q$92=BB$96,BI167,IF($Q$92=BB$97,BJ167,IF($Q$92=BB$98,BK167,IF($Q$92=BB$99,BL167,""))))))))</f>
        <v>OPEN BORDERS</v>
      </c>
      <c r="BD167" s="158" t="s">
        <v>257</v>
      </c>
      <c r="BE167" s="4" t="s">
        <v>258</v>
      </c>
      <c r="BF167" s="4" t="s">
        <v>259</v>
      </c>
      <c r="BG167" s="4" t="s">
        <v>260</v>
      </c>
      <c r="BH167" s="4" t="s">
        <v>261</v>
      </c>
      <c r="BI167" s="4" t="s">
        <v>262</v>
      </c>
      <c r="BJ167" s="4" t="s">
        <v>263</v>
      </c>
      <c r="BK167" s="4" t="s">
        <v>264</v>
      </c>
      <c r="BL167" s="4" t="s">
        <v>265</v>
      </c>
    </row>
    <row r="168" spans="1:64" ht="30" customHeight="1">
      <c r="A168" s="95"/>
      <c r="B168" s="159" t="s">
        <v>266</v>
      </c>
      <c r="C168" s="96"/>
      <c r="D168" s="96"/>
      <c r="E168" s="96"/>
      <c r="F168" s="96"/>
      <c r="G168" s="96"/>
      <c r="H168" s="159" t="s">
        <v>267</v>
      </c>
      <c r="I168" s="96"/>
      <c r="J168" s="96"/>
      <c r="K168" s="96"/>
      <c r="L168" s="96"/>
      <c r="M168" s="96"/>
      <c r="N168" s="98"/>
      <c r="BB168" s="4" t="str">
        <f t="shared" ref="BB168:BB180" si="2">IF($Q$92=BB$92,BE168,IF($Q$92=BB$93,BF168,IF($Q$92=BB$94,BG168,IF($Q$92=BB$95,BH168,IF($Q$92=BB$96,BI168,IF($Q$92=BB$97,BJ168,IF($Q$92=BB$98,BK168,IF($Q$92=BB$99,BL168,""))))))))</f>
        <v>RELAX BORDERS</v>
      </c>
      <c r="BD168" s="158" t="s">
        <v>268</v>
      </c>
      <c r="BE168" s="4" t="s">
        <v>269</v>
      </c>
      <c r="BF168" s="4" t="s">
        <v>270</v>
      </c>
      <c r="BG168" s="4" t="s">
        <v>271</v>
      </c>
      <c r="BH168" s="4" t="s">
        <v>272</v>
      </c>
      <c r="BI168" s="4" t="s">
        <v>273</v>
      </c>
      <c r="BJ168" s="4" t="s">
        <v>274</v>
      </c>
      <c r="BK168" s="4" t="s">
        <v>275</v>
      </c>
      <c r="BL168" s="4" t="s">
        <v>276</v>
      </c>
    </row>
    <row r="169" spans="1:64" ht="30" customHeight="1">
      <c r="A169" s="95"/>
      <c r="B169" s="160" t="s">
        <v>277</v>
      </c>
      <c r="C169" s="160"/>
      <c r="D169" s="160"/>
      <c r="E169" s="160"/>
      <c r="F169" s="160"/>
      <c r="G169" s="160"/>
      <c r="H169" s="160" t="s">
        <v>278</v>
      </c>
      <c r="I169" s="160"/>
      <c r="J169" s="160"/>
      <c r="K169" s="160"/>
      <c r="L169" s="160"/>
      <c r="M169" s="160"/>
      <c r="N169" s="98"/>
      <c r="BB169" s="4" t="str">
        <f t="shared" si="2"/>
        <v>EASY ENTRY</v>
      </c>
      <c r="BD169" s="158" t="s">
        <v>279</v>
      </c>
      <c r="BE169" s="4" t="s">
        <v>280</v>
      </c>
      <c r="BF169" s="4" t="s">
        <v>281</v>
      </c>
      <c r="BG169" s="4" t="s">
        <v>282</v>
      </c>
      <c r="BH169" s="4" t="s">
        <v>283</v>
      </c>
      <c r="BI169" s="4" t="s">
        <v>284</v>
      </c>
      <c r="BJ169" s="4" t="s">
        <v>285</v>
      </c>
      <c r="BK169" s="4" t="s">
        <v>286</v>
      </c>
      <c r="BL169" s="4" t="s">
        <v>287</v>
      </c>
    </row>
    <row r="170" spans="1:64" ht="30" customHeight="1">
      <c r="A170" s="95"/>
      <c r="B170" s="160"/>
      <c r="C170" s="160"/>
      <c r="D170" s="160"/>
      <c r="E170" s="160"/>
      <c r="F170" s="160"/>
      <c r="G170" s="160"/>
      <c r="H170" s="160"/>
      <c r="I170" s="160"/>
      <c r="J170" s="160"/>
      <c r="K170" s="160"/>
      <c r="L170" s="160"/>
      <c r="M170" s="160"/>
      <c r="N170" s="98"/>
      <c r="BB170" s="4" t="str">
        <f t="shared" si="2"/>
        <v>STEM ENTRY</v>
      </c>
      <c r="BD170" s="158" t="s">
        <v>288</v>
      </c>
      <c r="BE170" s="4" t="s">
        <v>289</v>
      </c>
      <c r="BF170" s="4" t="s">
        <v>290</v>
      </c>
      <c r="BG170" s="4" t="s">
        <v>291</v>
      </c>
      <c r="BH170" s="4" t="s">
        <v>292</v>
      </c>
      <c r="BI170" s="4" t="s">
        <v>293</v>
      </c>
      <c r="BJ170" s="4" t="s">
        <v>294</v>
      </c>
      <c r="BK170" s="4" t="s">
        <v>295</v>
      </c>
      <c r="BL170" s="4" t="s">
        <v>296</v>
      </c>
    </row>
    <row r="171" spans="1:64" ht="5" customHeight="1">
      <c r="A171" s="95"/>
      <c r="B171" s="161" t="s">
        <v>297</v>
      </c>
      <c r="C171" s="161"/>
      <c r="D171" s="161"/>
      <c r="E171" s="161"/>
      <c r="F171" s="161"/>
      <c r="G171" s="161"/>
      <c r="H171" s="161" t="s">
        <v>298</v>
      </c>
      <c r="I171" s="161"/>
      <c r="J171" s="161"/>
      <c r="K171" s="161"/>
      <c r="L171" s="161"/>
      <c r="M171" s="161"/>
      <c r="N171" s="98"/>
      <c r="BD171" s="158"/>
    </row>
    <row r="172" spans="1:64" ht="15" customHeight="1">
      <c r="A172" s="95"/>
      <c r="B172" s="162"/>
      <c r="C172" s="162"/>
      <c r="D172" s="162"/>
      <c r="E172" s="162"/>
      <c r="F172" s="162"/>
      <c r="G172" s="162"/>
      <c r="H172" s="162"/>
      <c r="I172" s="162"/>
      <c r="J172" s="162"/>
      <c r="K172" s="162"/>
      <c r="L172" s="162"/>
      <c r="M172" s="162"/>
      <c r="N172" s="98"/>
      <c r="BB172" s="4" t="str">
        <f t="shared" si="2"/>
        <v>MERIT ENTRY</v>
      </c>
      <c r="BD172" s="158" t="s">
        <v>299</v>
      </c>
      <c r="BE172" s="4" t="s">
        <v>300</v>
      </c>
      <c r="BF172" s="4" t="s">
        <v>301</v>
      </c>
      <c r="BG172" s="4" t="s">
        <v>302</v>
      </c>
      <c r="BH172" s="4" t="s">
        <v>303</v>
      </c>
      <c r="BI172" s="4" t="s">
        <v>304</v>
      </c>
      <c r="BJ172" s="4" t="s">
        <v>305</v>
      </c>
      <c r="BK172" s="4" t="s">
        <v>306</v>
      </c>
      <c r="BL172" s="4" t="s">
        <v>307</v>
      </c>
    </row>
    <row r="173" spans="1:64" ht="35" customHeight="1">
      <c r="A173" s="95"/>
      <c r="B173" s="163"/>
      <c r="C173" s="164"/>
      <c r="D173" s="164"/>
      <c r="E173" s="164"/>
      <c r="F173" s="164"/>
      <c r="G173" s="165"/>
      <c r="H173" s="164"/>
      <c r="I173" s="164"/>
      <c r="J173" s="164"/>
      <c r="K173" s="164"/>
      <c r="L173" s="164"/>
      <c r="M173" s="166"/>
      <c r="N173" s="98"/>
      <c r="BB173" s="4" t="str">
        <f t="shared" si="2"/>
        <v>NO ENTRY</v>
      </c>
      <c r="BD173" s="158" t="s">
        <v>308</v>
      </c>
      <c r="BE173" s="4" t="s">
        <v>309</v>
      </c>
      <c r="BF173" s="4" t="s">
        <v>310</v>
      </c>
      <c r="BG173" s="4" t="s">
        <v>311</v>
      </c>
      <c r="BH173" s="4" t="s">
        <v>312</v>
      </c>
      <c r="BI173" s="4" t="s">
        <v>313</v>
      </c>
      <c r="BJ173" s="4" t="s">
        <v>314</v>
      </c>
      <c r="BK173" s="4" t="s">
        <v>315</v>
      </c>
      <c r="BL173" s="4" t="s">
        <v>316</v>
      </c>
    </row>
    <row r="174" spans="1:64" ht="15" customHeight="1">
      <c r="A174" s="95"/>
      <c r="B174" s="96"/>
      <c r="C174" s="96"/>
      <c r="D174" s="96"/>
      <c r="E174" s="96"/>
      <c r="F174" s="96"/>
      <c r="G174" s="96"/>
      <c r="H174" s="97"/>
      <c r="I174" s="96"/>
      <c r="J174" s="96"/>
      <c r="K174" s="96"/>
      <c r="L174" s="96"/>
      <c r="M174" s="96"/>
      <c r="N174" s="98"/>
      <c r="BD174" s="167"/>
    </row>
    <row r="175" spans="1:64" ht="14.4" customHeight="1">
      <c r="A175" s="95"/>
      <c r="B175" s="168" t="s">
        <v>317</v>
      </c>
      <c r="C175" s="168"/>
      <c r="D175" s="168"/>
      <c r="E175" s="168"/>
      <c r="F175" s="168"/>
      <c r="G175" s="168"/>
      <c r="H175" s="168"/>
      <c r="I175" s="168"/>
      <c r="J175" s="168"/>
      <c r="K175" s="168"/>
      <c r="L175" s="168"/>
      <c r="M175" s="168"/>
      <c r="N175" s="98"/>
      <c r="BB175" s="4" t="str">
        <f>IF($Q$92=BB$92,BE175,IF($Q$92=BB$93,BF175,IF($Q$92=BB$94,BG175,IF($Q$92=BB$95,BH175,IF($Q$92=BB$96,BI175,IF($Q$92=BB$97,BJ175,IF($Q$92=BB$98,BK175,IF($Q$92=BB$99,BL175,""))))))))</f>
        <v>We as nontraditional people feel systemically excluded from advantaged spaces by arbitrary national borders</v>
      </c>
      <c r="BD175" s="158" t="s">
        <v>318</v>
      </c>
      <c r="BE175" s="4" t="s">
        <v>319</v>
      </c>
      <c r="BF175" s="4" t="s">
        <v>320</v>
      </c>
      <c r="BG175" s="4" t="s">
        <v>321</v>
      </c>
      <c r="BH175" s="4" t="s">
        <v>322</v>
      </c>
      <c r="BI175" s="4" t="s">
        <v>323</v>
      </c>
      <c r="BJ175" s="4" t="s">
        <v>324</v>
      </c>
      <c r="BK175" s="4" t="s">
        <v>325</v>
      </c>
      <c r="BL175" s="4" t="s">
        <v>326</v>
      </c>
    </row>
    <row r="176" spans="1:64" ht="14.4" customHeight="1">
      <c r="A176" s="95"/>
      <c r="B176" s="169"/>
      <c r="C176" s="170"/>
      <c r="D176" s="170"/>
      <c r="E176" s="170"/>
      <c r="F176" s="170"/>
      <c r="G176" s="170"/>
      <c r="H176" s="170"/>
      <c r="I176" s="170"/>
      <c r="J176" s="170"/>
      <c r="K176" s="170"/>
      <c r="L176" s="170"/>
      <c r="M176" s="171"/>
      <c r="N176" s="98"/>
      <c r="BB176" s="4" t="str">
        <f>IF($Q$92=BB$92,BE176,IF($Q$92=BB$93,BF176,IF($Q$92=BB$94,BG176,IF($Q$92=BB$95,BH176,IF($Q$92=BB$96,BI176,IF($Q$92=BB$97,BJ176,IF($Q$92=BB$98,BK176,IF($Q$92=BB$99,BL176,""))))))))</f>
        <v>We need to admit most immigrants are desperate to leave situations largely of our interventionists making</v>
      </c>
      <c r="BD176" s="158" t="s">
        <v>327</v>
      </c>
      <c r="BE176" s="4" t="s">
        <v>328</v>
      </c>
      <c r="BF176" s="4" t="s">
        <v>329</v>
      </c>
      <c r="BG176" s="4" t="s">
        <v>330</v>
      </c>
      <c r="BH176" s="4" t="s">
        <v>331</v>
      </c>
      <c r="BI176" s="4" t="s">
        <v>332</v>
      </c>
      <c r="BJ176" s="4" t="s">
        <v>333</v>
      </c>
      <c r="BK176" s="4" t="s">
        <v>334</v>
      </c>
      <c r="BL176" s="4" t="s">
        <v>335</v>
      </c>
    </row>
    <row r="177" spans="1:64" ht="14.4" customHeight="1">
      <c r="A177" s="95"/>
      <c r="B177" s="172"/>
      <c r="C177" s="173"/>
      <c r="D177" s="173"/>
      <c r="E177" s="173"/>
      <c r="F177" s="173"/>
      <c r="G177" s="173"/>
      <c r="H177" s="173"/>
      <c r="I177" s="173"/>
      <c r="J177" s="173"/>
      <c r="K177" s="173"/>
      <c r="L177" s="173"/>
      <c r="M177" s="174"/>
      <c r="N177" s="98"/>
      <c r="BB177" s="4" t="str">
        <f>IF($Q$92=BB$92,BE177,IF($Q$92=BB$93,BF177,IF($Q$92=BB$94,BG177,IF($Q$92=BB$95,BH177,IF($Q$92=BB$96,BI177,IF($Q$92=BB$97,BJ177,IF($Q$92=BB$98,BK177,IF($Q$92=BB$99,BL177,""))))))))</f>
        <v>We need immigrants willing to do jobs citizens won’t and offer amnesty for citizenship after they show such merit</v>
      </c>
      <c r="BD177" s="158" t="s">
        <v>336</v>
      </c>
      <c r="BE177" s="4" t="s">
        <v>337</v>
      </c>
      <c r="BF177" s="4" t="s">
        <v>338</v>
      </c>
      <c r="BG177" s="4" t="s">
        <v>339</v>
      </c>
      <c r="BH177" s="4" t="s">
        <v>340</v>
      </c>
      <c r="BI177" s="4" t="s">
        <v>341</v>
      </c>
      <c r="BJ177" s="4" t="s">
        <v>342</v>
      </c>
      <c r="BK177" s="4" t="s">
        <v>343</v>
      </c>
      <c r="BL177" s="4" t="s">
        <v>344</v>
      </c>
    </row>
    <row r="178" spans="1:64" ht="14.4" customHeight="1">
      <c r="A178" s="95"/>
      <c r="B178" s="175" t="s">
        <v>345</v>
      </c>
      <c r="C178" s="175"/>
      <c r="D178" s="175"/>
      <c r="E178" s="175"/>
      <c r="F178" s="175"/>
      <c r="G178" s="175"/>
      <c r="H178" s="175"/>
      <c r="I178" s="175"/>
      <c r="J178" s="175"/>
      <c r="K178" s="175"/>
      <c r="L178" s="175"/>
      <c r="M178" s="175"/>
      <c r="N178" s="98"/>
      <c r="BB178" s="4" t="str">
        <f t="shared" si="2"/>
        <v>We can offer amnesty to children born to illegal migrant parents after they show merit</v>
      </c>
      <c r="BD178" s="158" t="s">
        <v>346</v>
      </c>
      <c r="BE178" s="4" t="s">
        <v>347</v>
      </c>
      <c r="BF178" s="4" t="s">
        <v>348</v>
      </c>
      <c r="BG178" s="4" t="s">
        <v>349</v>
      </c>
      <c r="BH178" s="4" t="s">
        <v>350</v>
      </c>
      <c r="BI178" s="4" t="s">
        <v>351</v>
      </c>
      <c r="BJ178" s="4" t="s">
        <v>352</v>
      </c>
      <c r="BK178" s="4" t="s">
        <v>353</v>
      </c>
      <c r="BL178" s="4" t="s">
        <v>354</v>
      </c>
    </row>
    <row r="179" spans="1:64" ht="14.4" customHeight="1">
      <c r="A179" s="95"/>
      <c r="B179" s="96"/>
      <c r="C179" s="96"/>
      <c r="D179" s="96"/>
      <c r="E179" s="96"/>
      <c r="F179" s="96"/>
      <c r="G179" s="96"/>
      <c r="H179" s="97"/>
      <c r="I179" s="96"/>
      <c r="J179" s="96"/>
      <c r="K179" s="96"/>
      <c r="L179" s="96"/>
      <c r="M179" s="96"/>
      <c r="N179" s="98"/>
      <c r="BB179" s="4" t="str">
        <f t="shared" si="2"/>
        <v>We need to limit migration to those first showing merit before crossing any of our sacred borders</v>
      </c>
      <c r="BD179" s="158" t="s">
        <v>355</v>
      </c>
      <c r="BE179" s="4" t="s">
        <v>356</v>
      </c>
      <c r="BF179" s="4" t="s">
        <v>357</v>
      </c>
      <c r="BG179" s="4" t="s">
        <v>358</v>
      </c>
      <c r="BH179" s="4" t="s">
        <v>359</v>
      </c>
      <c r="BI179" s="4" t="s">
        <v>360</v>
      </c>
      <c r="BJ179" s="4" t="s">
        <v>361</v>
      </c>
      <c r="BK179" s="4" t="s">
        <v>362</v>
      </c>
      <c r="BL179" s="4" t="s">
        <v>363</v>
      </c>
    </row>
    <row r="180" spans="1:64" ht="14.4" customHeight="1">
      <c r="A180" s="95"/>
      <c r="B180" s="155" t="str">
        <f>BB182</f>
        <v>SELECT OPTIONS ABOVE TO ESTIMATE YOUR PRIORITIZING PSYCHOSOCIAL NEEDS</v>
      </c>
      <c r="C180" s="155"/>
      <c r="D180" s="155"/>
      <c r="E180" s="155"/>
      <c r="F180" s="155"/>
      <c r="G180" s="155"/>
      <c r="H180" s="155"/>
      <c r="I180" s="155"/>
      <c r="J180" s="155"/>
      <c r="K180" s="155"/>
      <c r="L180" s="155"/>
      <c r="M180" s="155"/>
      <c r="N180" s="98"/>
      <c r="BB180" s="4" t="str">
        <f t="shared" si="2"/>
        <v>Nativist Americans feel smothered by excessive immigration, pressurizing already strained cohesion</v>
      </c>
      <c r="BD180" s="158" t="s">
        <v>364</v>
      </c>
      <c r="BE180" s="4" t="s">
        <v>365</v>
      </c>
      <c r="BF180" s="4" t="s">
        <v>366</v>
      </c>
      <c r="BG180" s="4" t="s">
        <v>367</v>
      </c>
      <c r="BH180" s="4" t="s">
        <v>368</v>
      </c>
      <c r="BI180" s="4" t="s">
        <v>369</v>
      </c>
      <c r="BJ180" s="4" t="s">
        <v>370</v>
      </c>
      <c r="BK180" s="4" t="s">
        <v>371</v>
      </c>
      <c r="BL180" s="4" t="s">
        <v>372</v>
      </c>
    </row>
    <row r="181" spans="1:64" ht="15" customHeight="1">
      <c r="A181" s="95"/>
      <c r="B181" s="155"/>
      <c r="C181" s="155"/>
      <c r="D181" s="155"/>
      <c r="E181" s="155"/>
      <c r="F181" s="155"/>
      <c r="G181" s="155"/>
      <c r="H181" s="155"/>
      <c r="I181" s="155"/>
      <c r="J181" s="155"/>
      <c r="K181" s="155"/>
      <c r="L181" s="155"/>
      <c r="M181" s="155"/>
      <c r="N181" s="98"/>
    </row>
    <row r="182" spans="1:64" ht="35" customHeight="1">
      <c r="A182" s="95"/>
      <c r="B182" s="155"/>
      <c r="C182" s="155"/>
      <c r="D182" s="155"/>
      <c r="E182" s="155"/>
      <c r="F182" s="155"/>
      <c r="G182" s="155"/>
      <c r="H182" s="155"/>
      <c r="I182" s="155"/>
      <c r="J182" s="155"/>
      <c r="K182" s="155"/>
      <c r="L182" s="155"/>
      <c r="M182" s="155"/>
      <c r="N182" s="98"/>
      <c r="BB182" s="4" t="str">
        <f>IF(B176="",BB183,BE106)</f>
        <v>SELECT OPTIONS ABOVE TO ESTIMATE YOUR PRIORITIZING PSYCHOSOCIAL NEEDS</v>
      </c>
    </row>
    <row r="183" spans="1:64" ht="14">
      <c r="A183" s="95"/>
      <c r="B183" s="176"/>
      <c r="C183" s="176"/>
      <c r="D183" s="176"/>
      <c r="E183" s="176"/>
      <c r="F183" s="176"/>
      <c r="G183" s="176"/>
      <c r="H183" s="177"/>
      <c r="I183" s="176"/>
      <c r="J183" s="176"/>
      <c r="K183" s="176"/>
      <c r="L183" s="176"/>
      <c r="M183" s="176"/>
      <c r="N183" s="98"/>
      <c r="BB183" s="4" t="s">
        <v>373</v>
      </c>
    </row>
    <row r="184" spans="1:64" ht="14">
      <c r="A184" s="95"/>
      <c r="B184" s="176"/>
      <c r="C184" s="176"/>
      <c r="D184" s="176"/>
      <c r="E184" s="176"/>
      <c r="F184" s="176"/>
      <c r="G184" s="176"/>
      <c r="H184" s="177"/>
      <c r="I184" s="176"/>
      <c r="J184" s="176"/>
      <c r="K184" s="176"/>
      <c r="L184" s="176"/>
      <c r="M184" s="176"/>
      <c r="N184" s="98"/>
    </row>
    <row r="185" spans="1:64">
      <c r="A185" s="95"/>
      <c r="B185" s="96"/>
      <c r="C185" s="96"/>
      <c r="D185" s="96"/>
      <c r="E185" s="96"/>
      <c r="F185" s="96"/>
      <c r="G185" s="96"/>
      <c r="H185" s="97"/>
      <c r="I185" s="96"/>
      <c r="J185" s="96"/>
      <c r="K185" s="96"/>
      <c r="L185" s="96"/>
      <c r="M185" s="96"/>
      <c r="N185" s="98"/>
    </row>
    <row r="186" spans="1:64">
      <c r="A186" s="95"/>
      <c r="B186" s="96"/>
      <c r="C186" s="96"/>
      <c r="D186" s="96"/>
      <c r="E186" s="96"/>
      <c r="F186" s="96"/>
      <c r="G186" s="96"/>
      <c r="H186" s="97"/>
      <c r="I186" s="96"/>
      <c r="J186" s="96"/>
      <c r="K186" s="96"/>
      <c r="L186" s="96"/>
      <c r="M186" s="96"/>
      <c r="N186" s="98"/>
    </row>
    <row r="187" spans="1:64">
      <c r="A187" s="95"/>
      <c r="B187" s="96"/>
      <c r="C187" s="96"/>
      <c r="D187" s="96"/>
      <c r="E187" s="96"/>
      <c r="F187" s="96"/>
      <c r="G187" s="96"/>
      <c r="H187" s="97"/>
      <c r="I187" s="96"/>
      <c r="J187" s="96"/>
      <c r="K187" s="96"/>
      <c r="L187" s="96"/>
      <c r="M187" s="96"/>
      <c r="N187" s="98"/>
    </row>
    <row r="188" spans="1:64">
      <c r="A188" s="95"/>
      <c r="B188" s="96"/>
      <c r="C188" s="96"/>
      <c r="D188" s="96"/>
      <c r="E188" s="96"/>
      <c r="F188" s="96"/>
      <c r="G188" s="96"/>
      <c r="H188" s="97"/>
      <c r="I188" s="96"/>
      <c r="J188" s="96"/>
      <c r="K188" s="96"/>
      <c r="L188" s="96"/>
      <c r="M188" s="96"/>
      <c r="N188" s="98"/>
    </row>
    <row r="189" spans="1:64">
      <c r="A189" s="95"/>
      <c r="B189" s="96"/>
      <c r="C189" s="96"/>
      <c r="D189" s="96"/>
      <c r="E189" s="96"/>
      <c r="F189" s="96"/>
      <c r="G189" s="96"/>
      <c r="H189" s="97"/>
      <c r="I189" s="96"/>
      <c r="J189" s="96"/>
      <c r="K189" s="96"/>
      <c r="L189" s="96"/>
      <c r="M189" s="96"/>
      <c r="N189" s="98"/>
    </row>
    <row r="190" spans="1:64">
      <c r="A190" s="95"/>
      <c r="B190" s="96"/>
      <c r="C190" s="96"/>
      <c r="D190" s="96"/>
      <c r="E190" s="96"/>
      <c r="F190" s="96"/>
      <c r="G190" s="96"/>
      <c r="H190" s="97"/>
      <c r="I190" s="96"/>
      <c r="J190" s="96"/>
      <c r="K190" s="96"/>
      <c r="L190" s="96"/>
      <c r="M190" s="96"/>
      <c r="N190" s="98"/>
    </row>
    <row r="191" spans="1:64">
      <c r="A191" s="95"/>
      <c r="B191" s="96"/>
      <c r="C191" s="96"/>
      <c r="D191" s="96"/>
      <c r="E191" s="96"/>
      <c r="F191" s="96"/>
      <c r="G191" s="96"/>
      <c r="H191" s="97"/>
      <c r="I191" s="96"/>
      <c r="J191" s="96"/>
      <c r="K191" s="96"/>
      <c r="L191" s="96"/>
      <c r="M191" s="96"/>
      <c r="N191" s="98"/>
    </row>
    <row r="192" spans="1:64">
      <c r="A192" s="95"/>
      <c r="B192" s="96"/>
      <c r="C192" s="96"/>
      <c r="D192" s="96"/>
      <c r="E192" s="96"/>
      <c r="F192" s="96"/>
      <c r="G192" s="96"/>
      <c r="H192" s="97"/>
      <c r="I192" s="96"/>
      <c r="J192" s="96"/>
      <c r="K192" s="96"/>
      <c r="L192" s="96"/>
      <c r="M192" s="96"/>
      <c r="N192" s="98"/>
    </row>
    <row r="193" spans="1:81">
      <c r="A193" s="95"/>
      <c r="B193" s="96"/>
      <c r="C193" s="96"/>
      <c r="D193" s="96"/>
      <c r="E193" s="96"/>
      <c r="F193" s="96"/>
      <c r="G193" s="96"/>
      <c r="H193" s="97"/>
      <c r="I193" s="96"/>
      <c r="J193" s="96"/>
      <c r="K193" s="96"/>
      <c r="L193" s="96"/>
      <c r="M193" s="96"/>
      <c r="N193" s="98"/>
    </row>
    <row r="194" spans="1:81">
      <c r="A194" s="95"/>
      <c r="B194" s="96"/>
      <c r="C194" s="96"/>
      <c r="D194" s="96"/>
      <c r="E194" s="96"/>
      <c r="F194" s="96"/>
      <c r="G194" s="96"/>
      <c r="H194" s="97"/>
      <c r="I194" s="96"/>
      <c r="J194" s="96"/>
      <c r="K194" s="96"/>
      <c r="L194" s="96"/>
      <c r="M194" s="96"/>
      <c r="N194" s="98"/>
    </row>
    <row r="195" spans="1:81">
      <c r="A195" s="95"/>
      <c r="B195" s="96"/>
      <c r="C195" s="96"/>
      <c r="D195" s="96"/>
      <c r="E195" s="96"/>
      <c r="F195" s="96"/>
      <c r="G195" s="96"/>
      <c r="H195" s="97"/>
      <c r="I195" s="96"/>
      <c r="J195" s="96"/>
      <c r="K195" s="96"/>
      <c r="L195" s="96"/>
      <c r="M195" s="96"/>
      <c r="N195" s="98"/>
    </row>
    <row r="196" spans="1:81">
      <c r="A196" s="95"/>
      <c r="B196" s="96"/>
      <c r="C196" s="96"/>
      <c r="D196" s="96"/>
      <c r="E196" s="96"/>
      <c r="F196" s="96"/>
      <c r="G196" s="96"/>
      <c r="H196" s="97"/>
      <c r="I196" s="96"/>
      <c r="J196" s="96"/>
      <c r="K196" s="96"/>
      <c r="L196" s="96"/>
      <c r="M196" s="96"/>
      <c r="N196" s="98"/>
    </row>
    <row r="197" spans="1:81">
      <c r="A197" s="106"/>
      <c r="B197" s="107"/>
      <c r="C197" s="107"/>
      <c r="D197" s="107"/>
      <c r="E197" s="107"/>
      <c r="F197" s="107"/>
      <c r="G197" s="107"/>
      <c r="H197" s="108"/>
      <c r="I197" s="107"/>
      <c r="J197" s="107"/>
      <c r="K197" s="107"/>
      <c r="L197" s="107"/>
      <c r="M197" s="107"/>
      <c r="N197" s="109"/>
    </row>
    <row r="198" spans="1:81" ht="30" customHeight="1">
      <c r="A198" s="110" t="s">
        <v>66</v>
      </c>
      <c r="B198" s="111" t="s">
        <v>11</v>
      </c>
      <c r="C198" s="111"/>
      <c r="D198" s="111"/>
      <c r="E198" s="111"/>
      <c r="F198" s="111"/>
      <c r="G198" s="111"/>
      <c r="H198" s="111"/>
      <c r="I198" s="111"/>
      <c r="J198" s="111"/>
      <c r="K198" s="111"/>
      <c r="L198" s="111"/>
      <c r="M198" s="112"/>
      <c r="N198" s="113" t="s">
        <v>68</v>
      </c>
    </row>
    <row r="199" spans="1:81" ht="14.4" customHeight="1">
      <c r="A199" s="95"/>
      <c r="B199" s="178" t="str">
        <f>BB200</f>
        <v>Your inflexible needs orient your focus. We each experience this as a psychosocial orientation. Quick estimate your own psychosocial orientation, and see if it predicts your political outlook.</v>
      </c>
      <c r="C199" s="178"/>
      <c r="D199" s="178"/>
      <c r="E199" s="178"/>
      <c r="F199" s="178"/>
      <c r="G199" s="178"/>
      <c r="H199" s="178"/>
      <c r="I199" s="178"/>
      <c r="J199" s="178"/>
      <c r="K199" s="178"/>
      <c r="L199" s="178"/>
      <c r="M199" s="178"/>
      <c r="N199" s="98"/>
    </row>
    <row r="200" spans="1:81">
      <c r="A200" s="95"/>
      <c r="B200" s="178"/>
      <c r="C200" s="178"/>
      <c r="D200" s="178"/>
      <c r="E200" s="178"/>
      <c r="F200" s="178"/>
      <c r="G200" s="178"/>
      <c r="H200" s="178"/>
      <c r="I200" s="178"/>
      <c r="J200" s="178"/>
      <c r="K200" s="178"/>
      <c r="L200" s="178"/>
      <c r="M200" s="178"/>
      <c r="N200" s="98"/>
      <c r="BB200" s="101" t="str">
        <f>CONCATENATE(BC201,BC202)</f>
        <v>Your inflexible needs orient your focus. We each experience this as a psychosocial orientation. Quick estimate your own psychosocial orientation, and see if it predicts your political outlook.</v>
      </c>
    </row>
    <row r="201" spans="1:81" ht="13.5" thickBot="1">
      <c r="A201" s="95"/>
      <c r="B201" s="178"/>
      <c r="C201" s="178"/>
      <c r="D201" s="178"/>
      <c r="E201" s="178"/>
      <c r="F201" s="178"/>
      <c r="G201" s="178"/>
      <c r="H201" s="178"/>
      <c r="I201" s="178"/>
      <c r="J201" s="178"/>
      <c r="K201" s="178"/>
      <c r="L201" s="178"/>
      <c r="M201" s="178"/>
      <c r="N201" s="98"/>
      <c r="BC201" s="4" t="s">
        <v>374</v>
      </c>
    </row>
    <row r="202" spans="1:81" ht="20" customHeight="1" thickTop="1">
      <c r="A202" s="95"/>
      <c r="B202" s="96"/>
      <c r="C202" s="96"/>
      <c r="D202" s="179"/>
      <c r="E202" s="180"/>
      <c r="F202" s="180"/>
      <c r="G202" s="180"/>
      <c r="H202" s="180"/>
      <c r="I202" s="180"/>
      <c r="J202" s="180"/>
      <c r="K202" s="181"/>
      <c r="L202" s="96"/>
      <c r="M202" s="96"/>
      <c r="N202" s="98"/>
      <c r="BC202" s="4" t="s">
        <v>375</v>
      </c>
    </row>
    <row r="203" spans="1:81" ht="20" customHeight="1" thickBot="1">
      <c r="A203" s="95"/>
      <c r="B203" s="96"/>
      <c r="C203" s="96"/>
      <c r="D203" s="182"/>
      <c r="E203" s="183"/>
      <c r="F203" s="183"/>
      <c r="G203" s="183"/>
      <c r="H203" s="183"/>
      <c r="I203" s="183"/>
      <c r="J203" s="183"/>
      <c r="K203" s="184"/>
      <c r="L203" s="96"/>
      <c r="M203" s="96"/>
      <c r="N203" s="98"/>
      <c r="BQ203" s="4">
        <f>IF(D202="",0,1)</f>
        <v>0</v>
      </c>
      <c r="BS203" s="185">
        <f>IF(D202=BW203,"1",IF(D202=BW204,"-1",0))</f>
        <v>0</v>
      </c>
      <c r="BT203" s="4" t="str">
        <f>IF(D202=BW203,"DEEP",IF(D202=BW204,"WIDE",""))</f>
        <v/>
      </c>
      <c r="BV203" s="4">
        <v>1</v>
      </c>
      <c r="BW203" s="186" t="s">
        <v>376</v>
      </c>
      <c r="BX203" s="187"/>
      <c r="BY203" s="187"/>
      <c r="BZ203" s="187"/>
      <c r="CA203" s="187"/>
      <c r="CB203" s="187"/>
      <c r="CC203" s="188"/>
    </row>
    <row r="204" spans="1:81" ht="20" customHeight="1" thickTop="1">
      <c r="A204" s="95"/>
      <c r="B204" s="96"/>
      <c r="C204" s="96"/>
      <c r="D204" s="179"/>
      <c r="E204" s="180"/>
      <c r="F204" s="180"/>
      <c r="G204" s="180"/>
      <c r="H204" s="180"/>
      <c r="I204" s="180"/>
      <c r="J204" s="180"/>
      <c r="K204" s="181"/>
      <c r="L204" s="96"/>
      <c r="M204" s="96"/>
      <c r="N204" s="98"/>
      <c r="BS204" s="185"/>
      <c r="BW204" s="189" t="s">
        <v>377</v>
      </c>
      <c r="BX204" s="190"/>
      <c r="BY204" s="190"/>
      <c r="BZ204" s="190"/>
      <c r="CA204" s="190"/>
      <c r="CB204" s="190"/>
      <c r="CC204" s="191"/>
    </row>
    <row r="205" spans="1:81" ht="20" customHeight="1" thickBot="1">
      <c r="A205" s="95"/>
      <c r="B205" s="96"/>
      <c r="C205" s="96"/>
      <c r="D205" s="182"/>
      <c r="E205" s="183"/>
      <c r="F205" s="183"/>
      <c r="G205" s="183"/>
      <c r="H205" s="183"/>
      <c r="I205" s="183"/>
      <c r="J205" s="183"/>
      <c r="K205" s="184"/>
      <c r="L205" s="96"/>
      <c r="M205" s="96"/>
      <c r="N205" s="98"/>
      <c r="BQ205" s="4">
        <f>IF(D204="",0,1)</f>
        <v>0</v>
      </c>
      <c r="BS205" s="185">
        <f>IF(D204=BW205,"1",IF(D204=BW206,"-1",0))</f>
        <v>0</v>
      </c>
      <c r="BT205" s="4" t="str">
        <f>IF(D204=BW205,"DEEP",IF(D204=BW206,"WIDE",""))</f>
        <v/>
      </c>
      <c r="BV205" s="4">
        <v>2</v>
      </c>
      <c r="BW205" s="186" t="s">
        <v>378</v>
      </c>
      <c r="BX205" s="187"/>
      <c r="BY205" s="187"/>
      <c r="BZ205" s="187"/>
      <c r="CA205" s="187"/>
      <c r="CB205" s="187"/>
      <c r="CC205" s="188"/>
    </row>
    <row r="206" spans="1:81" ht="20" customHeight="1" thickTop="1">
      <c r="A206" s="95"/>
      <c r="B206" s="96"/>
      <c r="C206" s="96"/>
      <c r="D206" s="179"/>
      <c r="E206" s="180"/>
      <c r="F206" s="180"/>
      <c r="G206" s="180"/>
      <c r="H206" s="180"/>
      <c r="I206" s="180"/>
      <c r="J206" s="180"/>
      <c r="K206" s="181"/>
      <c r="L206" s="96"/>
      <c r="M206" s="96"/>
      <c r="N206" s="98"/>
      <c r="BS206" s="185"/>
      <c r="BW206" s="189" t="s">
        <v>379</v>
      </c>
      <c r="BX206" s="190"/>
      <c r="BY206" s="190"/>
      <c r="BZ206" s="190"/>
      <c r="CA206" s="190"/>
      <c r="CB206" s="190"/>
      <c r="CC206" s="191"/>
    </row>
    <row r="207" spans="1:81" ht="20" customHeight="1" thickBot="1">
      <c r="A207" s="95"/>
      <c r="B207" s="96"/>
      <c r="C207" s="96"/>
      <c r="D207" s="182"/>
      <c r="E207" s="183"/>
      <c r="F207" s="183"/>
      <c r="G207" s="183"/>
      <c r="H207" s="183"/>
      <c r="I207" s="183"/>
      <c r="J207" s="183"/>
      <c r="K207" s="184"/>
      <c r="L207" s="96"/>
      <c r="M207" s="96"/>
      <c r="N207" s="98"/>
      <c r="BQ207" s="4">
        <f>IF(D206="",0,1)</f>
        <v>0</v>
      </c>
      <c r="BS207" s="185">
        <f>IF(D206=BW207,"1",IF(D206=BW208,"-1",0))</f>
        <v>0</v>
      </c>
      <c r="BT207" s="4" t="str">
        <f>IF(D206=BW207,"DEEP",IF(D206=BW208,"WIDE",""))</f>
        <v/>
      </c>
      <c r="BV207" s="4">
        <v>3</v>
      </c>
      <c r="BW207" s="186" t="s">
        <v>380</v>
      </c>
      <c r="BX207" s="187"/>
      <c r="BY207" s="187"/>
      <c r="BZ207" s="187"/>
      <c r="CA207" s="187"/>
      <c r="CB207" s="187"/>
      <c r="CC207" s="188"/>
    </row>
    <row r="208" spans="1:81" ht="20" customHeight="1" thickTop="1">
      <c r="A208" s="95"/>
      <c r="B208" s="96"/>
      <c r="C208" s="96"/>
      <c r="D208" s="179"/>
      <c r="E208" s="180"/>
      <c r="F208" s="180"/>
      <c r="G208" s="180"/>
      <c r="H208" s="180"/>
      <c r="I208" s="180"/>
      <c r="J208" s="180"/>
      <c r="K208" s="181"/>
      <c r="L208" s="96"/>
      <c r="M208" s="96"/>
      <c r="N208" s="98"/>
      <c r="BS208" s="185"/>
      <c r="BW208" s="189" t="s">
        <v>381</v>
      </c>
      <c r="BX208" s="190"/>
      <c r="BY208" s="190"/>
      <c r="BZ208" s="190"/>
      <c r="CA208" s="190"/>
      <c r="CB208" s="190"/>
      <c r="CC208" s="191"/>
    </row>
    <row r="209" spans="1:81" ht="20" customHeight="1" thickBot="1">
      <c r="A209" s="95"/>
      <c r="B209" s="96"/>
      <c r="C209" s="96"/>
      <c r="D209" s="182"/>
      <c r="E209" s="183"/>
      <c r="F209" s="183"/>
      <c r="G209" s="183"/>
      <c r="H209" s="183"/>
      <c r="I209" s="183"/>
      <c r="J209" s="183"/>
      <c r="K209" s="184"/>
      <c r="L209" s="96"/>
      <c r="M209" s="96"/>
      <c r="N209" s="98"/>
      <c r="BQ209" s="4">
        <f>IF(D208="",0,1)</f>
        <v>0</v>
      </c>
      <c r="BS209" s="185">
        <f>IF(D208=BW209,"1",IF(D208=BW210,"-1",0))</f>
        <v>0</v>
      </c>
      <c r="BT209" s="4" t="str">
        <f>IF(D208=BW209,"DEEP",IF(D208=BW210,"WIDE",""))</f>
        <v/>
      </c>
      <c r="BV209" s="4">
        <v>4</v>
      </c>
      <c r="BW209" s="186" t="s">
        <v>382</v>
      </c>
      <c r="BX209" s="187"/>
      <c r="BY209" s="187"/>
      <c r="BZ209" s="187"/>
      <c r="CA209" s="187"/>
      <c r="CB209" s="187"/>
      <c r="CC209" s="188"/>
    </row>
    <row r="210" spans="1:81" ht="20" customHeight="1" thickTop="1">
      <c r="A210" s="95"/>
      <c r="B210" s="96"/>
      <c r="C210" s="96"/>
      <c r="D210" s="179"/>
      <c r="E210" s="180"/>
      <c r="F210" s="180"/>
      <c r="G210" s="180"/>
      <c r="H210" s="180"/>
      <c r="I210" s="180"/>
      <c r="J210" s="180"/>
      <c r="K210" s="181"/>
      <c r="L210" s="96"/>
      <c r="M210" s="96"/>
      <c r="N210" s="98"/>
      <c r="BS210" s="185"/>
      <c r="BW210" s="189" t="s">
        <v>383</v>
      </c>
      <c r="BX210" s="190"/>
      <c r="BY210" s="190"/>
      <c r="BZ210" s="190"/>
      <c r="CA210" s="190"/>
      <c r="CB210" s="190"/>
      <c r="CC210" s="191"/>
    </row>
    <row r="211" spans="1:81" ht="20" customHeight="1" thickBot="1">
      <c r="A211" s="95"/>
      <c r="B211" s="96"/>
      <c r="C211" s="96"/>
      <c r="D211" s="182"/>
      <c r="E211" s="183"/>
      <c r="F211" s="183"/>
      <c r="G211" s="183"/>
      <c r="H211" s="183"/>
      <c r="I211" s="183"/>
      <c r="J211" s="183"/>
      <c r="K211" s="184"/>
      <c r="L211" s="96"/>
      <c r="M211" s="96"/>
      <c r="N211" s="98"/>
      <c r="BB211" s="4">
        <f t="shared" ref="BB211:BB218" si="3">IF($Q$92=BB$92,BE211,IF($Q$92=BB$93,BF211,IF($Q$92=BB$94,BG211,IF($Q$92=BB$95,BH211,IF($Q$92=BB$96,BI211,IF($Q$92=BB$97,BJ211,IF($Q$92=BB$98,BK211,IF($Q$92=BB$99,BL211,""))))))))</f>
        <v>0</v>
      </c>
      <c r="BQ211" s="4">
        <f>IF(D210="",0,1)</f>
        <v>0</v>
      </c>
      <c r="BS211" s="185">
        <f>IF(D210=BW211,"1",IF(D210=BW212,"-1",0))</f>
        <v>0</v>
      </c>
      <c r="BT211" s="4" t="str">
        <f>IF(D210=BW211,"DEEP",IF(D210=BW212,"WIDE",""))</f>
        <v/>
      </c>
      <c r="BV211" s="4">
        <v>5</v>
      </c>
      <c r="BW211" s="186" t="s">
        <v>384</v>
      </c>
      <c r="BX211" s="187"/>
      <c r="BY211" s="187"/>
      <c r="BZ211" s="187"/>
      <c r="CA211" s="187"/>
      <c r="CB211" s="187"/>
      <c r="CC211" s="188"/>
    </row>
    <row r="212" spans="1:81" ht="20" customHeight="1" thickTop="1">
      <c r="A212" s="95"/>
      <c r="B212" s="96"/>
      <c r="C212" s="96"/>
      <c r="D212" s="179"/>
      <c r="E212" s="180"/>
      <c r="F212" s="180"/>
      <c r="G212" s="180"/>
      <c r="H212" s="180"/>
      <c r="I212" s="180"/>
      <c r="J212" s="180"/>
      <c r="K212" s="181"/>
      <c r="L212" s="96"/>
      <c r="M212" s="96"/>
      <c r="N212" s="98"/>
      <c r="BB212" s="4">
        <f t="shared" si="3"/>
        <v>0</v>
      </c>
      <c r="BS212" s="185"/>
      <c r="BW212" s="189" t="s">
        <v>385</v>
      </c>
      <c r="BX212" s="190"/>
      <c r="BY212" s="190"/>
      <c r="BZ212" s="190"/>
      <c r="CA212" s="190"/>
      <c r="CB212" s="190"/>
      <c r="CC212" s="191"/>
    </row>
    <row r="213" spans="1:81" ht="20" customHeight="1" thickBot="1">
      <c r="A213" s="95"/>
      <c r="B213" s="96"/>
      <c r="C213" s="96"/>
      <c r="D213" s="182"/>
      <c r="E213" s="183"/>
      <c r="F213" s="183"/>
      <c r="G213" s="183"/>
      <c r="H213" s="183"/>
      <c r="I213" s="183"/>
      <c r="J213" s="183"/>
      <c r="K213" s="184"/>
      <c r="L213" s="96"/>
      <c r="M213" s="96"/>
      <c r="N213" s="98"/>
      <c r="BB213" s="4">
        <f t="shared" si="3"/>
        <v>0</v>
      </c>
      <c r="BQ213" s="4">
        <f>IF(D212="",0,1)</f>
        <v>0</v>
      </c>
      <c r="BS213" s="185">
        <f>IF(D212=BW213,"1",IF(D212=BW214,"-1",0))</f>
        <v>0</v>
      </c>
      <c r="BT213" s="4" t="str">
        <f>IF(D212=BW213,"DEEP",IF(D212=BW214,"WIDE",""))</f>
        <v/>
      </c>
      <c r="BV213" s="4">
        <v>6</v>
      </c>
      <c r="BW213" s="186" t="s">
        <v>386</v>
      </c>
      <c r="BX213" s="187"/>
      <c r="BY213" s="187"/>
      <c r="BZ213" s="187"/>
      <c r="CA213" s="187"/>
      <c r="CB213" s="187"/>
      <c r="CC213" s="188"/>
    </row>
    <row r="214" spans="1:81" ht="20" customHeight="1" thickTop="1">
      <c r="A214" s="95"/>
      <c r="B214" s="96"/>
      <c r="C214" s="96"/>
      <c r="D214" s="179"/>
      <c r="E214" s="180"/>
      <c r="F214" s="180"/>
      <c r="G214" s="180"/>
      <c r="H214" s="180"/>
      <c r="I214" s="180"/>
      <c r="J214" s="180"/>
      <c r="K214" s="181"/>
      <c r="L214" s="96"/>
      <c r="M214" s="96"/>
      <c r="N214" s="98"/>
      <c r="BB214" s="4">
        <f t="shared" si="3"/>
        <v>0</v>
      </c>
      <c r="BS214" s="185"/>
      <c r="BW214" s="189" t="s">
        <v>387</v>
      </c>
      <c r="BX214" s="190"/>
      <c r="BY214" s="190"/>
      <c r="BZ214" s="190"/>
      <c r="CA214" s="190"/>
      <c r="CB214" s="190"/>
      <c r="CC214" s="191"/>
    </row>
    <row r="215" spans="1:81" ht="20" customHeight="1" thickBot="1">
      <c r="A215" s="95"/>
      <c r="B215" s="96"/>
      <c r="C215" s="96"/>
      <c r="D215" s="182"/>
      <c r="E215" s="183"/>
      <c r="F215" s="183"/>
      <c r="G215" s="183"/>
      <c r="H215" s="183"/>
      <c r="I215" s="183"/>
      <c r="J215" s="183"/>
      <c r="K215" s="184"/>
      <c r="L215" s="96"/>
      <c r="M215" s="96"/>
      <c r="N215" s="98"/>
      <c r="BB215" s="4">
        <f t="shared" si="3"/>
        <v>0</v>
      </c>
      <c r="BQ215" s="4">
        <f>IF(D214="",0,1)</f>
        <v>0</v>
      </c>
      <c r="BS215" s="185">
        <f>IF(D214=BW215,"1",IF(D214=BW216,"-1",0))</f>
        <v>0</v>
      </c>
      <c r="BT215" s="4" t="str">
        <f>IF(D214=BW215,"DEEP",IF(D214=BW216,"WIDE",""))</f>
        <v/>
      </c>
      <c r="BV215" s="4">
        <v>7</v>
      </c>
      <c r="BW215" s="186" t="s">
        <v>388</v>
      </c>
      <c r="BX215" s="187"/>
      <c r="BY215" s="187"/>
      <c r="BZ215" s="187"/>
      <c r="CA215" s="187"/>
      <c r="CB215" s="187"/>
      <c r="CC215" s="188"/>
    </row>
    <row r="216" spans="1:81" ht="20" customHeight="1" thickTop="1">
      <c r="A216" s="95"/>
      <c r="B216" s="96"/>
      <c r="C216" s="96"/>
      <c r="D216" s="179"/>
      <c r="E216" s="180"/>
      <c r="F216" s="180"/>
      <c r="G216" s="180"/>
      <c r="H216" s="180"/>
      <c r="I216" s="180"/>
      <c r="J216" s="180"/>
      <c r="K216" s="181"/>
      <c r="L216" s="96"/>
      <c r="M216" s="96"/>
      <c r="N216" s="98"/>
      <c r="BB216" s="4">
        <f t="shared" si="3"/>
        <v>0</v>
      </c>
      <c r="BS216" s="185"/>
      <c r="BW216" s="189" t="s">
        <v>389</v>
      </c>
      <c r="BX216" s="190"/>
      <c r="BY216" s="190"/>
      <c r="BZ216" s="190"/>
      <c r="CA216" s="190"/>
      <c r="CB216" s="190"/>
      <c r="CC216" s="191"/>
    </row>
    <row r="217" spans="1:81" ht="20" customHeight="1" thickBot="1">
      <c r="A217" s="95"/>
      <c r="B217" s="96"/>
      <c r="C217" s="96"/>
      <c r="D217" s="182"/>
      <c r="E217" s="183"/>
      <c r="F217" s="183"/>
      <c r="G217" s="183"/>
      <c r="H217" s="183"/>
      <c r="I217" s="183"/>
      <c r="J217" s="183"/>
      <c r="K217" s="184"/>
      <c r="L217" s="96"/>
      <c r="M217" s="96"/>
      <c r="N217" s="98"/>
      <c r="BB217" s="4">
        <f t="shared" si="3"/>
        <v>0</v>
      </c>
      <c r="BQ217" s="4">
        <f>IF(D216="",0,1)</f>
        <v>0</v>
      </c>
      <c r="BS217" s="185">
        <f>IF(D216=BW217,"1",IF(D216=BW218,"-1",0))</f>
        <v>0</v>
      </c>
      <c r="BT217" s="4" t="str">
        <f>IF(D216=BW217,"DEEP",IF(D216=BW218,"WIDE",""))</f>
        <v/>
      </c>
      <c r="BV217" s="4">
        <v>8</v>
      </c>
      <c r="BW217" s="186" t="s">
        <v>390</v>
      </c>
      <c r="BX217" s="187"/>
      <c r="BY217" s="187"/>
      <c r="BZ217" s="187"/>
      <c r="CA217" s="187"/>
      <c r="CB217" s="187"/>
      <c r="CC217" s="188"/>
    </row>
    <row r="218" spans="1:81" ht="20" customHeight="1" thickTop="1">
      <c r="A218" s="95"/>
      <c r="B218" s="96"/>
      <c r="C218" s="96"/>
      <c r="D218" s="179"/>
      <c r="E218" s="180"/>
      <c r="F218" s="180"/>
      <c r="G218" s="180"/>
      <c r="H218" s="180"/>
      <c r="I218" s="180"/>
      <c r="J218" s="180"/>
      <c r="K218" s="181"/>
      <c r="L218" s="96"/>
      <c r="M218" s="96"/>
      <c r="N218" s="98"/>
      <c r="BB218" s="4">
        <f t="shared" si="3"/>
        <v>0</v>
      </c>
      <c r="BS218" s="185"/>
      <c r="BW218" s="189" t="s">
        <v>391</v>
      </c>
      <c r="BX218" s="190"/>
      <c r="BY218" s="190"/>
      <c r="BZ218" s="190"/>
      <c r="CA218" s="190"/>
      <c r="CB218" s="190"/>
      <c r="CC218" s="191"/>
    </row>
    <row r="219" spans="1:81" ht="20" customHeight="1" thickBot="1">
      <c r="A219" s="95"/>
      <c r="B219" s="96"/>
      <c r="C219" s="96"/>
      <c r="D219" s="182"/>
      <c r="E219" s="183"/>
      <c r="F219" s="183"/>
      <c r="G219" s="183"/>
      <c r="H219" s="183"/>
      <c r="I219" s="183"/>
      <c r="J219" s="183"/>
      <c r="K219" s="184"/>
      <c r="L219" s="96"/>
      <c r="M219" s="96"/>
      <c r="N219" s="98"/>
      <c r="BQ219" s="4">
        <f>IF(D218="",0,1)</f>
        <v>0</v>
      </c>
      <c r="BS219" s="185">
        <f>IF(D218=BW219,"1",IF(D218=BW220,"-1",0))</f>
        <v>0</v>
      </c>
      <c r="BT219" s="4" t="str">
        <f>IF(D218=BW219,"DEEP",IF(D218=BW220,"WIDE",""))</f>
        <v/>
      </c>
      <c r="BV219" s="4">
        <v>9</v>
      </c>
      <c r="BW219" s="186" t="s">
        <v>392</v>
      </c>
      <c r="BX219" s="187"/>
      <c r="BY219" s="187"/>
      <c r="BZ219" s="187"/>
      <c r="CA219" s="187"/>
      <c r="CB219" s="187"/>
      <c r="CC219" s="188"/>
    </row>
    <row r="220" spans="1:81" ht="20" customHeight="1" thickTop="1">
      <c r="A220" s="95"/>
      <c r="B220" s="96"/>
      <c r="C220" s="96"/>
      <c r="D220" s="179"/>
      <c r="E220" s="180"/>
      <c r="F220" s="180"/>
      <c r="G220" s="180"/>
      <c r="H220" s="180"/>
      <c r="I220" s="180"/>
      <c r="J220" s="180"/>
      <c r="K220" s="181"/>
      <c r="L220" s="96"/>
      <c r="M220" s="96"/>
      <c r="N220" s="98"/>
      <c r="BS220" s="185"/>
      <c r="BW220" s="189" t="s">
        <v>393</v>
      </c>
      <c r="BX220" s="190"/>
      <c r="BY220" s="190"/>
      <c r="BZ220" s="190"/>
      <c r="CA220" s="190"/>
      <c r="CB220" s="190"/>
      <c r="CC220" s="191"/>
    </row>
    <row r="221" spans="1:81" ht="20" customHeight="1" thickBot="1">
      <c r="A221" s="95"/>
      <c r="B221" s="96"/>
      <c r="C221" s="96"/>
      <c r="D221" s="182"/>
      <c r="E221" s="183"/>
      <c r="F221" s="183"/>
      <c r="G221" s="183"/>
      <c r="H221" s="183"/>
      <c r="I221" s="183"/>
      <c r="J221" s="183"/>
      <c r="K221" s="184"/>
      <c r="L221" s="96"/>
      <c r="M221" s="96"/>
      <c r="N221" s="98"/>
      <c r="BQ221" s="4">
        <f>IF(D220="",0,1)</f>
        <v>0</v>
      </c>
      <c r="BS221" s="185">
        <f>IF(D220=BW221,"1",IF(D220=BW222,"-1",0))</f>
        <v>0</v>
      </c>
      <c r="BT221" s="4" t="str">
        <f>IF(D220=BW221,"DEEP",IF(D220=BW222,"WIDE",""))</f>
        <v/>
      </c>
      <c r="BV221" s="4">
        <v>10</v>
      </c>
      <c r="BW221" s="186" t="s">
        <v>394</v>
      </c>
      <c r="BX221" s="187"/>
      <c r="BY221" s="187"/>
      <c r="BZ221" s="187"/>
      <c r="CA221" s="187"/>
      <c r="CB221" s="187"/>
      <c r="CC221" s="188"/>
    </row>
    <row r="222" spans="1:81" ht="13.5" thickTop="1">
      <c r="A222" s="95"/>
      <c r="B222" s="96"/>
      <c r="C222" s="96"/>
      <c r="D222" s="96"/>
      <c r="E222" s="96"/>
      <c r="F222" s="96"/>
      <c r="G222" s="96"/>
      <c r="H222" s="97"/>
      <c r="I222" s="96"/>
      <c r="J222" s="96"/>
      <c r="K222" s="96"/>
      <c r="L222" s="96"/>
      <c r="M222" s="96"/>
      <c r="N222" s="98"/>
      <c r="BW222" s="189" t="s">
        <v>395</v>
      </c>
      <c r="BX222" s="190"/>
      <c r="BY222" s="190"/>
      <c r="BZ222" s="190"/>
      <c r="CA222" s="190"/>
      <c r="CB222" s="190"/>
      <c r="CC222" s="191"/>
    </row>
    <row r="223" spans="1:81">
      <c r="A223" s="95"/>
      <c r="B223" s="96"/>
      <c r="C223" s="192" t="str">
        <f>IF(BQ224&lt;10,BT231,BT228)</f>
        <v>Fill in each of these 10 blank fields above. Then check back here to find your estimated PSYCHOSOCIAL ORIENTATION. We all have one, shaped by our prioritizing needs. Then shaping our political views. What's yours?</v>
      </c>
      <c r="D223" s="192"/>
      <c r="E223" s="192"/>
      <c r="F223" s="192"/>
      <c r="G223" s="192"/>
      <c r="H223" s="192"/>
      <c r="I223" s="192"/>
      <c r="J223" s="192"/>
      <c r="K223" s="192"/>
      <c r="L223" s="192"/>
      <c r="M223" s="96"/>
      <c r="N223" s="98"/>
      <c r="BS223" s="193"/>
      <c r="BW223" s="194" t="s">
        <v>396</v>
      </c>
      <c r="BX223" s="194" t="s">
        <v>397</v>
      </c>
      <c r="BY223" s="194" t="s">
        <v>398</v>
      </c>
      <c r="BZ223" s="194" t="s">
        <v>399</v>
      </c>
      <c r="CA223" s="194" t="s">
        <v>400</v>
      </c>
      <c r="CB223" s="194" t="s">
        <v>401</v>
      </c>
    </row>
    <row r="224" spans="1:81">
      <c r="A224" s="95"/>
      <c r="B224" s="96"/>
      <c r="C224" s="192"/>
      <c r="D224" s="192"/>
      <c r="E224" s="192"/>
      <c r="F224" s="192"/>
      <c r="G224" s="192"/>
      <c r="H224" s="192"/>
      <c r="I224" s="192"/>
      <c r="J224" s="192"/>
      <c r="K224" s="192"/>
      <c r="L224" s="192"/>
      <c r="M224" s="96"/>
      <c r="N224" s="98"/>
      <c r="BQ224" s="4">
        <f>SUM(BQ203:BQ223)</f>
        <v>0</v>
      </c>
      <c r="BS224" s="195">
        <f>BS203+BS205+BS207+BS209+BS211+BS213+BS215+BS217+BS219+BS221</f>
        <v>0</v>
      </c>
      <c r="BT224" s="101" t="str">
        <f>IF(AND(BS224&gt;=BW226,BS224&lt;BW227),BW224,IF(AND(BS224&gt;=BX226,BS224&lt;BX227),BX224,IF(AND(BS224&gt;=BY226,BS224&lt;BY227),BY224,IF(AND(BS224&gt;=BZ226,BS224&lt;BZ227),BZ224,IF(AND(BS224&gt;=CA226,BS224&lt;CA227),CA224,IF(AND(BS224&gt;=CB226,BS224&lt;=CB227),CB224,""))))))</f>
        <v>DEEP-AND-WIDE</v>
      </c>
      <c r="BW224" s="4" t="s">
        <v>402</v>
      </c>
      <c r="BX224" s="4" t="s">
        <v>403</v>
      </c>
      <c r="BY224" s="4" t="s">
        <v>404</v>
      </c>
      <c r="BZ224" s="4" t="s">
        <v>405</v>
      </c>
      <c r="CA224" s="4" t="s">
        <v>406</v>
      </c>
      <c r="CB224" s="4" t="s">
        <v>407</v>
      </c>
    </row>
    <row r="225" spans="1:81">
      <c r="A225" s="95"/>
      <c r="B225" s="96"/>
      <c r="C225" s="192"/>
      <c r="D225" s="192"/>
      <c r="E225" s="192"/>
      <c r="F225" s="192"/>
      <c r="G225" s="192"/>
      <c r="H225" s="192"/>
      <c r="I225" s="192"/>
      <c r="J225" s="192"/>
      <c r="K225" s="192"/>
      <c r="L225" s="192"/>
      <c r="M225" s="96"/>
      <c r="N225" s="98"/>
      <c r="BT225" s="196" t="str">
        <f>IF(BT224=BW224,BW225,IF(BT224=BX224,BX225,IF(BT224=BY224,BY225,IF(BT224=BZ224,BZ225,IF(BT224=CA224,CA225,IF(BT224=CB224,CB225,""))))))</f>
        <v>CENTRIST CONSERVATIVE</v>
      </c>
      <c r="BW225" s="4" t="s">
        <v>408</v>
      </c>
      <c r="BX225" s="4" t="s">
        <v>409</v>
      </c>
      <c r="BY225" s="4" t="s">
        <v>410</v>
      </c>
      <c r="BZ225" s="4" t="s">
        <v>411</v>
      </c>
      <c r="CA225" s="4" t="s">
        <v>412</v>
      </c>
      <c r="CB225" s="4" t="s">
        <v>413</v>
      </c>
    </row>
    <row r="226" spans="1:81">
      <c r="A226" s="95"/>
      <c r="B226" s="96"/>
      <c r="C226" s="192"/>
      <c r="D226" s="192"/>
      <c r="E226" s="192"/>
      <c r="F226" s="192"/>
      <c r="G226" s="192"/>
      <c r="H226" s="192"/>
      <c r="I226" s="192"/>
      <c r="J226" s="192"/>
      <c r="K226" s="192"/>
      <c r="L226" s="192"/>
      <c r="M226" s="96"/>
      <c r="N226" s="98"/>
      <c r="BW226" s="185">
        <v>-10</v>
      </c>
      <c r="BX226" s="185">
        <v>-9</v>
      </c>
      <c r="BY226" s="185">
        <v>-4</v>
      </c>
      <c r="BZ226" s="185">
        <v>0</v>
      </c>
      <c r="CA226" s="185">
        <v>4</v>
      </c>
      <c r="CB226" s="185">
        <v>9</v>
      </c>
      <c r="CC226" s="185"/>
    </row>
    <row r="227" spans="1:81">
      <c r="A227" s="95"/>
      <c r="B227" s="96"/>
      <c r="C227" s="192"/>
      <c r="D227" s="192"/>
      <c r="E227" s="192"/>
      <c r="F227" s="192"/>
      <c r="G227" s="192"/>
      <c r="H227" s="192"/>
      <c r="I227" s="192"/>
      <c r="J227" s="192"/>
      <c r="K227" s="192"/>
      <c r="L227" s="192"/>
      <c r="M227" s="96"/>
      <c r="N227" s="98"/>
      <c r="BW227" s="185">
        <f>BX226</f>
        <v>-9</v>
      </c>
      <c r="BX227" s="185">
        <f>BY226</f>
        <v>-4</v>
      </c>
      <c r="BY227" s="185">
        <f>BZ226</f>
        <v>0</v>
      </c>
      <c r="BZ227" s="185">
        <f>CA226</f>
        <v>4</v>
      </c>
      <c r="CA227" s="185">
        <f>CB226</f>
        <v>9</v>
      </c>
      <c r="CB227" s="185">
        <v>10</v>
      </c>
      <c r="CC227" s="185"/>
    </row>
    <row r="228" spans="1:81">
      <c r="A228" s="95"/>
      <c r="B228" s="197" t="str">
        <f>IF(BQ224&lt;10,BT232,BT229)</f>
        <v>You likely find the most comfort for your publicly affected needs among other like-minded partisans and ideologues. Together, you oppose those of a different political outlook. Because they prioritize a clashing set of needs than yours. Your prioritized needs keep you different from their outlook, not reasoned arguments. But stubborn needs.</v>
      </c>
      <c r="C228" s="197"/>
      <c r="D228" s="197"/>
      <c r="E228" s="197"/>
      <c r="F228" s="197"/>
      <c r="G228" s="197"/>
      <c r="H228" s="197"/>
      <c r="I228" s="197"/>
      <c r="J228" s="197"/>
      <c r="K228" s="197"/>
      <c r="L228" s="197"/>
      <c r="M228" s="197"/>
      <c r="N228" s="98"/>
      <c r="BT228" s="4" t="str">
        <f>CONCATENATE(BW228,BX228,BY228,BZ228,CA228)</f>
        <v xml:space="preserve">Your responses indicate you have a DEEP-AND-WIDE psychosocial orientation. You likely express it best with CENTRIST CONSERVATIVE views. Your political outlook outwardly expresses your inward psychosocial orientation. </v>
      </c>
      <c r="BW228" s="4" t="s">
        <v>414</v>
      </c>
      <c r="BX228" s="4" t="str">
        <f>BT224</f>
        <v>DEEP-AND-WIDE</v>
      </c>
      <c r="BY228" s="185" t="s">
        <v>415</v>
      </c>
      <c r="BZ228" s="185" t="str">
        <f>BT225</f>
        <v>CENTRIST CONSERVATIVE</v>
      </c>
      <c r="CA228" s="185" t="s">
        <v>416</v>
      </c>
      <c r="CB228" s="185"/>
      <c r="CC228" s="185"/>
    </row>
    <row r="229" spans="1:81">
      <c r="A229" s="95"/>
      <c r="B229" s="197"/>
      <c r="C229" s="197"/>
      <c r="D229" s="197"/>
      <c r="E229" s="197"/>
      <c r="F229" s="197"/>
      <c r="G229" s="197"/>
      <c r="H229" s="197"/>
      <c r="I229" s="197"/>
      <c r="J229" s="197"/>
      <c r="K229" s="197"/>
      <c r="L229" s="197"/>
      <c r="M229" s="197"/>
      <c r="N229" s="98"/>
      <c r="BT229" s="4" t="str">
        <f>CONCATENATE(BW229,BX229,BY229)</f>
        <v>You likely find the most comfort for your publicly affected needs among other like-minded CENTRIST CONSERVATIVES. Together, you oppose those of a different political outlook. Because they prioritize a clashing set of needs than yours. Your prioritized needs keep you different from their outlook, not reasoned arguments. But stubborn needs.</v>
      </c>
      <c r="BW229" s="4" t="s">
        <v>417</v>
      </c>
      <c r="BX229" s="4" t="str">
        <f>BT225</f>
        <v>CENTRIST CONSERVATIVE</v>
      </c>
      <c r="BY229" s="4" t="s">
        <v>418</v>
      </c>
    </row>
    <row r="230" spans="1:81">
      <c r="A230" s="95"/>
      <c r="B230" s="197"/>
      <c r="C230" s="197"/>
      <c r="D230" s="197"/>
      <c r="E230" s="197"/>
      <c r="F230" s="197"/>
      <c r="G230" s="197"/>
      <c r="H230" s="197"/>
      <c r="I230" s="197"/>
      <c r="J230" s="197"/>
      <c r="K230" s="197"/>
      <c r="L230" s="197"/>
      <c r="M230" s="197"/>
      <c r="N230" s="98"/>
    </row>
    <row r="231" spans="1:81">
      <c r="A231" s="95"/>
      <c r="B231" s="197"/>
      <c r="C231" s="197"/>
      <c r="D231" s="197"/>
      <c r="E231" s="197"/>
      <c r="F231" s="197"/>
      <c r="G231" s="197"/>
      <c r="H231" s="197"/>
      <c r="I231" s="197"/>
      <c r="J231" s="197"/>
      <c r="K231" s="197"/>
      <c r="L231" s="197"/>
      <c r="M231" s="197"/>
      <c r="N231" s="98"/>
      <c r="BT231" s="4" t="s">
        <v>419</v>
      </c>
    </row>
    <row r="232" spans="1:81">
      <c r="A232" s="95"/>
      <c r="B232" s="197"/>
      <c r="C232" s="197"/>
      <c r="D232" s="197"/>
      <c r="E232" s="197"/>
      <c r="F232" s="197"/>
      <c r="G232" s="197"/>
      <c r="H232" s="197"/>
      <c r="I232" s="197"/>
      <c r="J232" s="197"/>
      <c r="K232" s="197"/>
      <c r="L232" s="197"/>
      <c r="M232" s="197"/>
      <c r="N232" s="98"/>
      <c r="BT232" s="4" t="s">
        <v>420</v>
      </c>
    </row>
    <row r="233" spans="1:81">
      <c r="A233" s="95"/>
      <c r="B233" s="197"/>
      <c r="C233" s="197"/>
      <c r="D233" s="197"/>
      <c r="E233" s="197"/>
      <c r="F233" s="197"/>
      <c r="G233" s="197"/>
      <c r="H233" s="197"/>
      <c r="I233" s="197"/>
      <c r="J233" s="197"/>
      <c r="K233" s="197"/>
      <c r="L233" s="197"/>
      <c r="M233" s="197"/>
      <c r="N233" s="98"/>
    </row>
    <row r="234" spans="1:81">
      <c r="A234" s="95"/>
      <c r="B234" s="197"/>
      <c r="C234" s="197"/>
      <c r="D234" s="197"/>
      <c r="E234" s="197"/>
      <c r="F234" s="197"/>
      <c r="G234" s="197"/>
      <c r="H234" s="197"/>
      <c r="I234" s="197"/>
      <c r="J234" s="197"/>
      <c r="K234" s="197"/>
      <c r="L234" s="197"/>
      <c r="M234" s="197"/>
      <c r="N234" s="98"/>
      <c r="BP234" s="4" t="s">
        <v>421</v>
      </c>
      <c r="BR234" s="4" t="s">
        <v>422</v>
      </c>
    </row>
    <row r="235" spans="1:81">
      <c r="A235" s="106"/>
      <c r="B235" s="107"/>
      <c r="C235" s="107"/>
      <c r="D235" s="107"/>
      <c r="E235" s="107"/>
      <c r="F235" s="107"/>
      <c r="G235" s="107"/>
      <c r="H235" s="108"/>
      <c r="I235" s="107"/>
      <c r="J235" s="107"/>
      <c r="K235" s="107"/>
      <c r="L235" s="107"/>
      <c r="M235" s="107"/>
      <c r="N235" s="109"/>
      <c r="BP235" s="4" t="s">
        <v>423</v>
      </c>
      <c r="BR235" s="4" t="s">
        <v>424</v>
      </c>
    </row>
    <row r="236" spans="1:81" ht="30" customHeight="1">
      <c r="A236" s="198" t="s">
        <v>66</v>
      </c>
      <c r="B236" s="199" t="s">
        <v>12</v>
      </c>
      <c r="C236" s="199"/>
      <c r="D236" s="199"/>
      <c r="E236" s="199"/>
      <c r="F236" s="199"/>
      <c r="G236" s="199"/>
      <c r="H236" s="199"/>
      <c r="I236" s="199"/>
      <c r="J236" s="199"/>
      <c r="K236" s="199"/>
      <c r="L236" s="199"/>
      <c r="M236" s="200"/>
      <c r="N236" s="201" t="s">
        <v>68</v>
      </c>
      <c r="BT236" s="4" t="s">
        <v>425</v>
      </c>
      <c r="BW236" s="4" t="s">
        <v>426</v>
      </c>
    </row>
    <row r="237" spans="1:81">
      <c r="A237" s="61"/>
      <c r="B237" s="62"/>
      <c r="C237" s="62"/>
      <c r="D237" s="62"/>
      <c r="E237" s="62"/>
      <c r="F237" s="62"/>
      <c r="G237" s="62"/>
      <c r="H237" s="63"/>
      <c r="I237" s="62"/>
      <c r="J237" s="62"/>
      <c r="K237" s="62"/>
      <c r="L237" s="62"/>
      <c r="M237" s="62"/>
      <c r="N237" s="64"/>
      <c r="BT237" s="4" t="s">
        <v>427</v>
      </c>
    </row>
    <row r="238" spans="1:81" ht="14.4" customHeight="1">
      <c r="A238" s="61"/>
      <c r="B238" s="62"/>
      <c r="C238" s="62"/>
      <c r="D238" s="62"/>
      <c r="E238" s="62"/>
      <c r="F238" s="62"/>
      <c r="G238" s="62"/>
      <c r="H238" s="63"/>
      <c r="I238" s="62"/>
      <c r="J238" s="62"/>
      <c r="K238" s="62"/>
      <c r="L238" s="62"/>
      <c r="M238" s="62"/>
      <c r="N238" s="64"/>
      <c r="BT238" s="4" t="s">
        <v>428</v>
      </c>
    </row>
    <row r="239" spans="1:81">
      <c r="A239" s="61"/>
      <c r="B239" s="62"/>
      <c r="C239" s="62"/>
      <c r="D239" s="62"/>
      <c r="E239" s="62"/>
      <c r="F239" s="62"/>
      <c r="G239" s="62"/>
      <c r="H239" s="63"/>
      <c r="I239" s="62"/>
      <c r="J239" s="62"/>
      <c r="K239" s="62"/>
      <c r="L239" s="62"/>
      <c r="M239" s="62"/>
      <c r="N239" s="64"/>
      <c r="BT239" s="4" t="s">
        <v>429</v>
      </c>
    </row>
    <row r="240" spans="1:81">
      <c r="A240" s="61"/>
      <c r="B240" s="62"/>
      <c r="C240" s="62"/>
      <c r="D240" s="62"/>
      <c r="E240" s="62"/>
      <c r="F240" s="62"/>
      <c r="G240" s="62"/>
      <c r="H240" s="63"/>
      <c r="I240" s="62"/>
      <c r="J240" s="62"/>
      <c r="K240" s="62"/>
      <c r="L240" s="62"/>
      <c r="M240" s="62"/>
      <c r="N240" s="64"/>
      <c r="BT240" s="4" t="s">
        <v>430</v>
      </c>
    </row>
    <row r="241" spans="1:78" ht="15.65" customHeight="1">
      <c r="A241" s="61"/>
      <c r="B241" s="202" t="s">
        <v>431</v>
      </c>
      <c r="C241" s="202"/>
      <c r="D241" s="202"/>
      <c r="E241" s="202"/>
      <c r="F241" s="202"/>
      <c r="G241" s="202"/>
      <c r="H241" s="202"/>
      <c r="I241" s="202"/>
      <c r="J241" s="202"/>
      <c r="K241" s="202"/>
      <c r="L241" s="202"/>
      <c r="M241" s="202"/>
      <c r="N241" s="64"/>
    </row>
    <row r="242" spans="1:78" ht="20" customHeight="1">
      <c r="A242" s="61"/>
      <c r="B242" s="202"/>
      <c r="C242" s="202"/>
      <c r="D242" s="202"/>
      <c r="E242" s="202"/>
      <c r="F242" s="202"/>
      <c r="G242" s="202"/>
      <c r="H242" s="202"/>
      <c r="I242" s="202"/>
      <c r="J242" s="202"/>
      <c r="K242" s="202"/>
      <c r="L242" s="202"/>
      <c r="M242" s="202"/>
      <c r="N242" s="64"/>
      <c r="BT242" s="4" t="str">
        <f>CONCATENATE(BW242,BX242,BY242,BZ242)</f>
        <v>MERIT ENTRY - "We can offer amnesty to children born to illegal migrant parents after they show merit."</v>
      </c>
      <c r="BV242" s="203" t="s">
        <v>432</v>
      </c>
      <c r="BW242" s="4" t="str">
        <f>IF($BT$224=BV$224,BE$167,IF($BT$224=BW$224,BE$168,IF($BT$224=BX$224,BE$169,IF($BT$224=BY$224,BE$170,IF($BT$224=BZ$224,BE$172,IF($BT$224=CA$224,BE$173,""))))))</f>
        <v>MERIT ENTRY</v>
      </c>
      <c r="BX242" s="203" t="s">
        <v>433</v>
      </c>
      <c r="BY242" s="4" t="str">
        <f>IF($BT$224=BW$224,BE$175,IF($BT$224=BX$224,BE$176,IF($BT$224=BY$224,BE$177,IF($BT$224=BZ$224,BE$178,IF($BT$224=CA$224,BE$179,IF($BT$224=CB$224,BE$180,""))))))</f>
        <v>We can offer amnesty to children born to illegal migrant parents after they show merit</v>
      </c>
      <c r="BZ242" s="4" t="s">
        <v>434</v>
      </c>
    </row>
    <row r="243" spans="1:78" ht="20" customHeight="1" thickBot="1">
      <c r="A243" s="61"/>
      <c r="B243" s="202"/>
      <c r="C243" s="202"/>
      <c r="D243" s="202"/>
      <c r="E243" s="202"/>
      <c r="F243" s="202"/>
      <c r="G243" s="202"/>
      <c r="H243" s="202"/>
      <c r="I243" s="202"/>
      <c r="J243" s="202"/>
      <c r="K243" s="202"/>
      <c r="L243" s="202"/>
      <c r="M243" s="202"/>
      <c r="N243" s="64"/>
      <c r="BU243" s="4">
        <f>IF($H244=$BT$236,BW$269,IF($H244=$BT$237,BX$269,IF($H244=$BT$238,BY$269,IF($H244=$BT$239,BZ$269,IF($H$1=$BT$240,CA$269,0)))))</f>
        <v>0</v>
      </c>
    </row>
    <row r="244" spans="1:78" ht="20" customHeight="1" thickBot="1">
      <c r="A244" s="61"/>
      <c r="B244" s="204" t="s">
        <v>435</v>
      </c>
      <c r="C244" s="62"/>
      <c r="D244" s="62"/>
      <c r="E244" s="62"/>
      <c r="F244" s="62"/>
      <c r="G244" s="62"/>
      <c r="H244" s="205"/>
      <c r="I244" s="206"/>
      <c r="J244" s="206"/>
      <c r="K244" s="206"/>
      <c r="L244" s="206"/>
      <c r="M244" s="207"/>
      <c r="N244" s="64"/>
    </row>
    <row r="245" spans="1:78" ht="20" customHeight="1">
      <c r="A245" s="61"/>
      <c r="B245" s="208" t="str">
        <f>IF($BQ$224&lt;10,$BW$236,BT242)</f>
        <v>COMPLETE THE ITEMS ABOVE TO SEE RESULTS HERE.</v>
      </c>
      <c r="C245" s="208"/>
      <c r="D245" s="208"/>
      <c r="E245" s="208"/>
      <c r="F245" s="208"/>
      <c r="G245" s="208"/>
      <c r="H245" s="208"/>
      <c r="I245" s="208"/>
      <c r="J245" s="208"/>
      <c r="K245" s="208"/>
      <c r="L245" s="208"/>
      <c r="M245" s="208"/>
      <c r="N245" s="64"/>
      <c r="BT245" s="4" t="str">
        <f>CONCATENATE(BW245,BX245,BY245,BZ245)</f>
        <v>LEFTIST  ALARMIST HOAX - "We admit it is possible human activity contributes to some climate change, but trust nature to correct it."</v>
      </c>
      <c r="BV245" s="203" t="s">
        <v>432</v>
      </c>
      <c r="BW245" s="4" t="str">
        <f>IF($BT$224=BV$224,BF$167,IF($BT$224=BW$224,BF$168,IF($BT$224=BX$224,BF$169,IF($BT$224=BY$224,BF$170,IF($BT$224=BZ$224,BF$172,IF($BT$224=CA$224,BF$173,""))))))</f>
        <v>LEFTIST  ALARMIST HOAX</v>
      </c>
      <c r="BX245" s="203" t="s">
        <v>433</v>
      </c>
      <c r="BY245" s="4" t="str">
        <f>IF($BT$224=BW$224,BF$175,IF($BT$224=BX$224,BF$176,IF($BT$224=BY$224,BF$177,IF($BT$224=BZ$224,BF$178,IF($BT$224=CA$224,BF$179,IF($BT$224=CB$224,BF$180,""))))))</f>
        <v>We admit it is possible human activity contributes to some climate change, but trust nature to correct it</v>
      </c>
      <c r="BZ245" s="4" t="s">
        <v>434</v>
      </c>
    </row>
    <row r="246" spans="1:78" ht="20" customHeight="1" thickBot="1">
      <c r="A246" s="61"/>
      <c r="B246" s="208"/>
      <c r="C246" s="208"/>
      <c r="D246" s="208"/>
      <c r="E246" s="208"/>
      <c r="F246" s="208"/>
      <c r="G246" s="208"/>
      <c r="H246" s="208"/>
      <c r="I246" s="208"/>
      <c r="J246" s="208"/>
      <c r="K246" s="208"/>
      <c r="L246" s="208"/>
      <c r="M246" s="208"/>
      <c r="N246" s="64"/>
      <c r="BU246" s="4">
        <f>IF($H247=$BT$236,BW$269,IF($H247=$BT$237,BX$269,IF($H247=$BT$238,BY$269,IF($H247=$BT$239,BZ$269,IF($H$1=$BT$240,CA$269,0)))))</f>
        <v>0</v>
      </c>
    </row>
    <row r="247" spans="1:78" ht="20" customHeight="1" thickBot="1">
      <c r="A247" s="61"/>
      <c r="B247" s="204" t="s">
        <v>436</v>
      </c>
      <c r="C247" s="209"/>
      <c r="D247" s="209"/>
      <c r="E247" s="209"/>
      <c r="F247" s="209"/>
      <c r="G247" s="209"/>
      <c r="H247" s="205"/>
      <c r="I247" s="206"/>
      <c r="J247" s="206"/>
      <c r="K247" s="206"/>
      <c r="L247" s="206"/>
      <c r="M247" s="207"/>
      <c r="N247" s="64"/>
    </row>
    <row r="248" spans="1:78" ht="20" customHeight="1">
      <c r="A248" s="61"/>
      <c r="B248" s="208" t="str">
        <f>IF($BQ$224&lt;10,$BW$236,BT245)</f>
        <v>COMPLETE THE ITEMS ABOVE TO SEE RESULTS HERE.</v>
      </c>
      <c r="C248" s="208"/>
      <c r="D248" s="208"/>
      <c r="E248" s="208"/>
      <c r="F248" s="208"/>
      <c r="G248" s="208"/>
      <c r="H248" s="208"/>
      <c r="I248" s="208"/>
      <c r="J248" s="208"/>
      <c r="K248" s="208"/>
      <c r="L248" s="208"/>
      <c r="M248" s="208"/>
      <c r="N248" s="64"/>
      <c r="BT248" s="4" t="str">
        <f>CONCATENATE(BW248,BX248,BY248,BZ248)</f>
        <v>UNRESTRICTED  GUN RIGHTS - "We need to protect gun rights by dealing with the few individuals most irresponsible with guns."</v>
      </c>
      <c r="BV248" s="203" t="s">
        <v>432</v>
      </c>
      <c r="BW248" s="4" t="str">
        <f>IF($BT$224=BV$224,BG$167,IF($BT$224=BW$224,BG$168,IF($BT$224=BX$224,BG$169,IF($BT$224=BY$224,BG$170,IF($BT$224=BZ$224,BG$172,IF($BT$224=CA$224,BG$173,""))))))</f>
        <v>UNRESTRICTED  GUN RIGHTS</v>
      </c>
      <c r="BX248" s="203" t="s">
        <v>433</v>
      </c>
      <c r="BY248" s="4" t="str">
        <f>IF($BT$224=BW$224,BG$175,IF($BT$224=BX$224,BG$176,IF($BT$224=BY$224,BG$177,IF($BT$224=BZ$224,BG$178,IF($BT$224=CA$224,BG$179,IF($BT$224=CB$224,BG$180,""))))))</f>
        <v>We need to protect gun rights by dealing with the few individuals most irresponsible with guns</v>
      </c>
      <c r="BZ248" s="4" t="s">
        <v>434</v>
      </c>
    </row>
    <row r="249" spans="1:78" ht="20" customHeight="1" thickBot="1">
      <c r="A249" s="61"/>
      <c r="B249" s="208"/>
      <c r="C249" s="208"/>
      <c r="D249" s="208"/>
      <c r="E249" s="208"/>
      <c r="F249" s="208"/>
      <c r="G249" s="208"/>
      <c r="H249" s="208"/>
      <c r="I249" s="208"/>
      <c r="J249" s="208"/>
      <c r="K249" s="208"/>
      <c r="L249" s="208"/>
      <c r="M249" s="208"/>
      <c r="N249" s="64"/>
      <c r="BU249" s="4">
        <f>IF($H250=$BT$236,BW$269,IF($H250=$BT$237,BX$269,IF($H250=$BT$238,BY$269,IF($H250=$BT$239,BZ$269,IF($H$1=$BT$240,CA$269,0)))))</f>
        <v>0</v>
      </c>
    </row>
    <row r="250" spans="1:78" ht="20" customHeight="1" thickBot="1">
      <c r="A250" s="61"/>
      <c r="B250" s="204" t="s">
        <v>437</v>
      </c>
      <c r="C250" s="209"/>
      <c r="D250" s="209"/>
      <c r="E250" s="209"/>
      <c r="F250" s="209"/>
      <c r="G250" s="209"/>
      <c r="H250" s="205"/>
      <c r="I250" s="206"/>
      <c r="J250" s="206"/>
      <c r="K250" s="206"/>
      <c r="L250" s="206"/>
      <c r="M250" s="207"/>
      <c r="N250" s="64"/>
    </row>
    <row r="251" spans="1:78" ht="20" customHeight="1">
      <c r="A251" s="61"/>
      <c r="B251" s="208" t="str">
        <f>IF($BQ$224&lt;10,$BW$236,BT248)</f>
        <v>COMPLETE THE ITEMS ABOVE TO SEE RESULTS HERE.</v>
      </c>
      <c r="C251" s="208"/>
      <c r="D251" s="208"/>
      <c r="E251" s="208"/>
      <c r="F251" s="208"/>
      <c r="G251" s="208"/>
      <c r="H251" s="208"/>
      <c r="I251" s="208"/>
      <c r="J251" s="208"/>
      <c r="K251" s="208"/>
      <c r="L251" s="208"/>
      <c r="M251" s="208"/>
      <c r="N251" s="64"/>
      <c r="BT251" s="4" t="str">
        <f>CONCATENATE(BW251,BX251,BY251,BZ251)</f>
        <v>ONLY IF LIFE OF MOTHER AT RISK - "We need to protect the unborn by allowing only rare exceptions like in cases of rape and incest."</v>
      </c>
      <c r="BV251" s="203" t="s">
        <v>432</v>
      </c>
      <c r="BW251" s="4" t="str">
        <f>IF($BT$224=BV$224,APE$167,IF($BT$224=BW$224,BH$168,IF($BT$224=BX$224,BH$169,IF($BT$224=BY$224,BH$170,IF($BT$224=BZ$224,BH$172,IF($BT$224=CA$224,BH$173,""))))))</f>
        <v>ONLY IF LIFE OF MOTHER AT RISK</v>
      </c>
      <c r="BX251" s="203" t="s">
        <v>433</v>
      </c>
      <c r="BY251" s="4" t="str">
        <f>IF($BT$224=BW$224,BH$175,IF($BT$224=BX$224,BH$176,IF($BT$224=BY$224,BH$177,IF($BT$224=BZ$224,BH$178,IF($BT$224=CA$224,BH$179,IF($BT$224=CB$224,BH$180,""))))))</f>
        <v>We need to protect the unborn by allowing only rare exceptions like in cases of rape and incest</v>
      </c>
      <c r="BZ251" s="4" t="s">
        <v>434</v>
      </c>
    </row>
    <row r="252" spans="1:78" ht="20" customHeight="1" thickBot="1">
      <c r="A252" s="61"/>
      <c r="B252" s="208"/>
      <c r="C252" s="208"/>
      <c r="D252" s="208"/>
      <c r="E252" s="208"/>
      <c r="F252" s="208"/>
      <c r="G252" s="208"/>
      <c r="H252" s="208"/>
      <c r="I252" s="208"/>
      <c r="J252" s="208"/>
      <c r="K252" s="208"/>
      <c r="L252" s="208"/>
      <c r="M252" s="208"/>
      <c r="N252" s="64"/>
      <c r="BU252" s="4">
        <f>IF($H253=$BT$236,BW$269,IF($H253=$BT$237,BX$269,IF($H253=$BT$238,BY$269,IF($H253=$BT$239,BZ$269,IF($H$1=$BT$240,CA$269,0)))))</f>
        <v>0</v>
      </c>
    </row>
    <row r="253" spans="1:78" ht="20" customHeight="1" thickBot="1">
      <c r="A253" s="61"/>
      <c r="B253" s="204" t="s">
        <v>438</v>
      </c>
      <c r="C253" s="209"/>
      <c r="D253" s="209"/>
      <c r="E253" s="209"/>
      <c r="F253" s="209"/>
      <c r="G253" s="209"/>
      <c r="H253" s="205"/>
      <c r="I253" s="206"/>
      <c r="J253" s="206"/>
      <c r="K253" s="206"/>
      <c r="L253" s="206"/>
      <c r="M253" s="207"/>
      <c r="N253" s="64"/>
    </row>
    <row r="254" spans="1:78" ht="20" customHeight="1">
      <c r="A254" s="61"/>
      <c r="B254" s="208" t="str">
        <f>IF($BQ$224&lt;10,$BW$236,BT251)</f>
        <v>COMPLETE THE ITEMS ABOVE TO SEE RESULTS HERE.</v>
      </c>
      <c r="C254" s="208"/>
      <c r="D254" s="208"/>
      <c r="E254" s="208"/>
      <c r="F254" s="208"/>
      <c r="G254" s="208"/>
      <c r="H254" s="208"/>
      <c r="I254" s="208"/>
      <c r="J254" s="208"/>
      <c r="K254" s="208"/>
      <c r="L254" s="208"/>
      <c r="M254" s="208"/>
      <c r="N254" s="64"/>
      <c r="BT254" s="4" t="str">
        <f>CONCATENATE(BW254,BX254,BY254,BZ254)</f>
        <v>PRIVATE INSURANCE - "We need to replace Obama-Care with a national or state level health exchange providing better choices."</v>
      </c>
      <c r="BV254" s="203" t="s">
        <v>432</v>
      </c>
      <c r="BW254" s="4" t="str">
        <f>IF($BT$224=BV$224,BI$167,IF($BT$224=BW$224,BI$168,IF($BT$224=BX$224,BI$169,IF($BT$224=BY$224,BI$170,IF($BT$224=BZ$224,BI$172,IF($BT$224=CA$224,BI$173,""))))))</f>
        <v>PRIVATE INSURANCE</v>
      </c>
      <c r="BX254" s="203" t="s">
        <v>433</v>
      </c>
      <c r="BY254" s="4" t="str">
        <f>IF($BT$224=BW$224,BI$175,IF($BT$224=BX$224,BI$176,IF($BT$224=BY$224,BI$177,IF($BT$224=BZ$224,BI$178,IF($BT$224=CA$224,BI$179,IF($BT$224=CB$224,BI$180,""))))))</f>
        <v>We need to replace Obama-Care with a national or state level health exchange providing better choices</v>
      </c>
      <c r="BZ254" s="4" t="s">
        <v>434</v>
      </c>
    </row>
    <row r="255" spans="1:78" ht="20" customHeight="1" thickBot="1">
      <c r="A255" s="61"/>
      <c r="B255" s="208"/>
      <c r="C255" s="208"/>
      <c r="D255" s="208"/>
      <c r="E255" s="208"/>
      <c r="F255" s="208"/>
      <c r="G255" s="208"/>
      <c r="H255" s="208"/>
      <c r="I255" s="208"/>
      <c r="J255" s="208"/>
      <c r="K255" s="208"/>
      <c r="L255" s="208"/>
      <c r="M255" s="208"/>
      <c r="N255" s="64"/>
      <c r="BU255" s="4">
        <f>IF($H256=$BT$236,BW$269,IF($H256=$BT$237,BX$269,IF($H256=$BT$238,BY$269,IF($H256=$BT$239,BZ$269,IF($H$1=$BT$240,CA$269,0)))))</f>
        <v>0</v>
      </c>
    </row>
    <row r="256" spans="1:78" ht="20" customHeight="1" thickBot="1">
      <c r="A256" s="61"/>
      <c r="B256" s="204" t="s">
        <v>439</v>
      </c>
      <c r="C256" s="209"/>
      <c r="D256" s="209"/>
      <c r="E256" s="209"/>
      <c r="F256" s="209"/>
      <c r="G256" s="209"/>
      <c r="H256" s="205"/>
      <c r="I256" s="206"/>
      <c r="J256" s="206"/>
      <c r="K256" s="206"/>
      <c r="L256" s="206"/>
      <c r="M256" s="207"/>
      <c r="N256" s="64"/>
    </row>
    <row r="257" spans="1:79" ht="20" customHeight="1">
      <c r="A257" s="61"/>
      <c r="B257" s="208" t="str">
        <f>IF($BQ$224&lt;10,$BW$236,BT254)</f>
        <v>COMPLETE THE ITEMS ABOVE TO SEE RESULTS HERE.</v>
      </c>
      <c r="C257" s="208"/>
      <c r="D257" s="208"/>
      <c r="E257" s="208"/>
      <c r="F257" s="208"/>
      <c r="G257" s="208"/>
      <c r="H257" s="208"/>
      <c r="I257" s="208"/>
      <c r="J257" s="208"/>
      <c r="K257" s="208"/>
      <c r="L257" s="208"/>
      <c r="M257" s="208"/>
      <c r="N257" s="64"/>
      <c r="BT257" s="4" t="str">
        <f>CONCATENATE(BW257,BX257,BY257,BZ257)</f>
        <v>MAKE AMERICA SAFE AGAIN - "We need to keep our communities safe by enabling individuals released from custody to better succeed."</v>
      </c>
      <c r="BV257" s="203" t="s">
        <v>432</v>
      </c>
      <c r="BW257" s="4" t="str">
        <f>IF($BT$224=BV$224,BJ$167,IF($BT$224=BW$224,BJ$168,IF($BT$224=BX$224,BJ$169,IF($BT$224=BY$224,BJ$170,IF($BT$224=BZ$224,BJ$172,IF($BT$224=CA$224,BJ$173,""))))))</f>
        <v>MAKE AMERICA SAFE AGAIN</v>
      </c>
      <c r="BX257" s="203" t="s">
        <v>433</v>
      </c>
      <c r="BY257" s="4" t="str">
        <f>IF($BT$224=BW$224,BJ$175,IF($BT$224=BX$224,BJ$176,IF($BT$224=BY$224,BJ$177,IF($BT$224=BZ$224,BJ$178,IF($BT$224=CA$224,BJ$179,IF($BT$224=CB$224,BJ$180,""))))))</f>
        <v>We need to keep our communities safe by enabling individuals released from custody to better succeed</v>
      </c>
      <c r="BZ257" s="4" t="s">
        <v>434</v>
      </c>
    </row>
    <row r="258" spans="1:79" ht="20" customHeight="1" thickBot="1">
      <c r="A258" s="61"/>
      <c r="B258" s="208"/>
      <c r="C258" s="208"/>
      <c r="D258" s="208"/>
      <c r="E258" s="208"/>
      <c r="F258" s="208"/>
      <c r="G258" s="208"/>
      <c r="H258" s="208"/>
      <c r="I258" s="208"/>
      <c r="J258" s="208"/>
      <c r="K258" s="208"/>
      <c r="L258" s="208"/>
      <c r="M258" s="208"/>
      <c r="N258" s="64"/>
      <c r="BU258" s="4">
        <f>IF($H259=$BT$236,BW$269,IF($H259=$BT$237,BX$269,IF($H259=$BT$238,BY$269,IF($H259=$BT$239,BZ$269,IF($H$1=$BT$240,CA$269,0)))))</f>
        <v>0</v>
      </c>
    </row>
    <row r="259" spans="1:79" ht="20" customHeight="1" thickBot="1">
      <c r="A259" s="61"/>
      <c r="B259" s="204" t="s">
        <v>440</v>
      </c>
      <c r="C259" s="209"/>
      <c r="D259" s="209"/>
      <c r="E259" s="209"/>
      <c r="F259" s="209"/>
      <c r="G259" s="209"/>
      <c r="H259" s="205"/>
      <c r="I259" s="206"/>
      <c r="J259" s="206"/>
      <c r="K259" s="206"/>
      <c r="L259" s="206"/>
      <c r="M259" s="207"/>
      <c r="N259" s="64"/>
    </row>
    <row r="260" spans="1:79" ht="20" customHeight="1">
      <c r="A260" s="61"/>
      <c r="B260" s="208" t="str">
        <f>IF($BQ$224&lt;10,$BW$236,BT257)</f>
        <v>COMPLETE THE ITEMS ABOVE TO SEE RESULTS HERE.</v>
      </c>
      <c r="C260" s="208"/>
      <c r="D260" s="208"/>
      <c r="E260" s="208"/>
      <c r="F260" s="208"/>
      <c r="G260" s="208"/>
      <c r="H260" s="208"/>
      <c r="I260" s="208"/>
      <c r="J260" s="208"/>
      <c r="K260" s="208"/>
      <c r="L260" s="208"/>
      <c r="M260" s="208"/>
      <c r="N260" s="64"/>
      <c r="BT260" s="4" t="str">
        <f>CONCATENATE(BW260,BX260,BY260,BZ260)</f>
        <v>LAISSEZ FAIRE MARKET - "We need a free market to produce the goods and services we all need, with minimal state regulation to keep markets fair for all."</v>
      </c>
      <c r="BV260" s="203" t="s">
        <v>432</v>
      </c>
      <c r="BW260" s="4" t="str">
        <f>IF($BT$224=BV$224,ASE$167,IF($BT$224=BW$224,BK$168,IF($BT$224=BX$224,BK$169,IF($BT$224=BY$224,BK$170,IF($BT$224=BZ$224,BK$172,IF($BT$224=CA$224,BK$173,""))))))</f>
        <v>LAISSEZ FAIRE MARKET</v>
      </c>
      <c r="BX260" s="203" t="s">
        <v>433</v>
      </c>
      <c r="BY260" s="4" t="str">
        <f>IF($BT$224=BW$224,BK$175,IF($BT$224=BX$224,BK$176,IF($BT$224=BY$224,BK$177,IF($BT$224=BZ$224,BK$178,IF($BT$224=CA$224,BK$179,IF($BT$224=CB$224,BK$180,""))))))</f>
        <v>We need a free market to produce the goods and services we all need, with minimal state regulation to keep markets fair for all</v>
      </c>
      <c r="BZ260" s="4" t="s">
        <v>434</v>
      </c>
    </row>
    <row r="261" spans="1:79" ht="20" customHeight="1" thickBot="1">
      <c r="A261" s="61"/>
      <c r="B261" s="208"/>
      <c r="C261" s="208"/>
      <c r="D261" s="208"/>
      <c r="E261" s="208"/>
      <c r="F261" s="208"/>
      <c r="G261" s="208"/>
      <c r="H261" s="208"/>
      <c r="I261" s="208"/>
      <c r="J261" s="208"/>
      <c r="K261" s="208"/>
      <c r="L261" s="208"/>
      <c r="M261" s="208"/>
      <c r="N261" s="64"/>
      <c r="BU261" s="4">
        <f>IF($H262=$BT$236,BW$269,IF($H262=$BT$237,BX$269,IF($H262=$BT$238,BY$269,IF($H262=$BT$239,BZ$269,IF($H$1=$BT$240,CA$269,0)))))</f>
        <v>0</v>
      </c>
    </row>
    <row r="262" spans="1:79" ht="20" customHeight="1" thickBot="1">
      <c r="A262" s="61"/>
      <c r="B262" s="204" t="s">
        <v>441</v>
      </c>
      <c r="C262" s="209"/>
      <c r="D262" s="209"/>
      <c r="E262" s="209"/>
      <c r="F262" s="209"/>
      <c r="G262" s="209"/>
      <c r="H262" s="205"/>
      <c r="I262" s="206"/>
      <c r="J262" s="206"/>
      <c r="K262" s="206"/>
      <c r="L262" s="206"/>
      <c r="M262" s="207"/>
      <c r="N262" s="64"/>
    </row>
    <row r="263" spans="1:79" ht="20" customHeight="1">
      <c r="A263" s="61"/>
      <c r="B263" s="208" t="str">
        <f>IF($BQ$224&lt;10,$BW$236,BT260)</f>
        <v>COMPLETE THE ITEMS ABOVE TO SEE RESULTS HERE.</v>
      </c>
      <c r="C263" s="208"/>
      <c r="D263" s="208"/>
      <c r="E263" s="208"/>
      <c r="F263" s="208"/>
      <c r="G263" s="208"/>
      <c r="H263" s="208"/>
      <c r="I263" s="208"/>
      <c r="J263" s="208"/>
      <c r="K263" s="208"/>
      <c r="L263" s="208"/>
      <c r="M263" s="208"/>
      <c r="N263" s="64"/>
      <c r="BT263" s="4" t="str">
        <f>CONCATENATE(BW263,BX263,BY263,BZ263)</f>
        <v>PERSONAL YET RARE - "We need to celebrate the vast improvements in racial relationships and focus less on a past we cannot change."</v>
      </c>
      <c r="BV263" s="203" t="s">
        <v>432</v>
      </c>
      <c r="BW263" s="4" t="str">
        <f>IF($BT$224=BV$224,BL$167,IF($BT$224=BW$224,BL$168,IF($BT$224=BX$224,BL$169,IF($BT$224=BY$224,BL$170,IF($BT$224=BZ$224,BL$172,IF($BT$224=CA$224,BL$173,""))))))</f>
        <v>PERSONAL YET RARE</v>
      </c>
      <c r="BX263" s="203" t="s">
        <v>433</v>
      </c>
      <c r="BY263" s="4" t="str">
        <f>IF($BT$224=BW$224,BL$175,IF($BT$224=BX$224,BL$176,IF($BT$224=BY$224,BL$177,IF($BT$224=BZ$224,BL$178,IF($BT$224=CA$224,BL$179,IF($BT$224=CB$224,BL$180,""))))))</f>
        <v>We need to celebrate the vast improvements in racial relationships and focus less on a past we cannot change</v>
      </c>
      <c r="BZ263" s="4" t="s">
        <v>434</v>
      </c>
    </row>
    <row r="264" spans="1:79" ht="20" customHeight="1" thickBot="1">
      <c r="A264" s="61"/>
      <c r="B264" s="208"/>
      <c r="C264" s="208"/>
      <c r="D264" s="208"/>
      <c r="E264" s="208"/>
      <c r="F264" s="208"/>
      <c r="G264" s="208"/>
      <c r="H264" s="208"/>
      <c r="I264" s="208"/>
      <c r="J264" s="208"/>
      <c r="K264" s="208"/>
      <c r="L264" s="208"/>
      <c r="M264" s="208"/>
      <c r="N264" s="64"/>
      <c r="BU264" s="4">
        <f>IF($H265=$BT$236,BW$269,IF($H265=$BT$237,BX$269,IF($H265=$BT$238,BY$269,IF($H265=$BT$239,BZ$269,IF($H$1=$BT$240,CA$269,0)))))</f>
        <v>0</v>
      </c>
    </row>
    <row r="265" spans="1:79" ht="20" customHeight="1" thickBot="1">
      <c r="A265" s="61"/>
      <c r="B265" s="204" t="s">
        <v>442</v>
      </c>
      <c r="C265" s="209"/>
      <c r="D265" s="209"/>
      <c r="E265" s="209"/>
      <c r="F265" s="209"/>
      <c r="G265" s="209"/>
      <c r="H265" s="205"/>
      <c r="I265" s="206"/>
      <c r="J265" s="206"/>
      <c r="K265" s="206"/>
      <c r="L265" s="206"/>
      <c r="M265" s="207"/>
      <c r="N265" s="64"/>
    </row>
    <row r="266" spans="1:79" ht="20" customHeight="1">
      <c r="A266" s="61"/>
      <c r="B266" s="208" t="str">
        <f>IF($BQ$224&lt;10,$BW$236,BT263)</f>
        <v>COMPLETE THE ITEMS ABOVE TO SEE RESULTS HERE.</v>
      </c>
      <c r="C266" s="208"/>
      <c r="D266" s="208"/>
      <c r="E266" s="208"/>
      <c r="F266" s="208"/>
      <c r="G266" s="208"/>
      <c r="H266" s="208"/>
      <c r="I266" s="208"/>
      <c r="J266" s="208"/>
      <c r="K266" s="208"/>
      <c r="L266" s="208"/>
      <c r="M266" s="208"/>
      <c r="N266" s="64"/>
      <c r="BT266" s="4" t="str">
        <f>CONCATENATE(BW266,BX266,BY266)</f>
        <v xml:space="preserve">You show insignificant correlation between your estimated psychosocial orientation and political views. </v>
      </c>
      <c r="BV266" s="203"/>
      <c r="BW266" s="4" t="s">
        <v>443</v>
      </c>
      <c r="BX266" s="4" t="str">
        <f>IF(AND(BU268&gt;=CA270,BU268&lt;CA269),CA268,IF(AND(BU268&gt;=BZ270,BU268&lt;BZ269),BZ268,IF(AND(BU268&gt;=BY270,BU268&lt;BY269),BY268,IF(AND(BU268&gt;=BX270,BU268&lt;BX269),BX268,IF(AND(BU268&gt;=BW270,BU268&lt;=BW269),BW268,"")))))</f>
        <v>insignificant</v>
      </c>
      <c r="BY266" s="4" t="s">
        <v>444</v>
      </c>
    </row>
    <row r="267" spans="1:79" ht="20" customHeight="1">
      <c r="A267" s="61"/>
      <c r="B267" s="208"/>
      <c r="C267" s="208"/>
      <c r="D267" s="208"/>
      <c r="E267" s="208"/>
      <c r="F267" s="208"/>
      <c r="G267" s="208"/>
      <c r="H267" s="208"/>
      <c r="I267" s="208"/>
      <c r="J267" s="208"/>
      <c r="K267" s="208"/>
      <c r="L267" s="208"/>
      <c r="M267" s="208"/>
      <c r="N267" s="64"/>
    </row>
    <row r="268" spans="1:79" ht="20" customHeight="1">
      <c r="A268" s="61"/>
      <c r="B268" s="210" t="str">
        <f>IF($H$265="","","+")</f>
        <v/>
      </c>
      <c r="C268" s="211" t="str">
        <f>IF(H265="","ANSWER ALL ITEMS ABOVE TO SEE RESULTS HERE.",BT266)</f>
        <v>ANSWER ALL ITEMS ABOVE TO SEE RESULTS HERE.</v>
      </c>
      <c r="D268" s="211"/>
      <c r="E268" s="211"/>
      <c r="F268" s="211"/>
      <c r="G268" s="211"/>
      <c r="H268" s="211"/>
      <c r="I268" s="211"/>
      <c r="J268" s="211"/>
      <c r="K268" s="211"/>
      <c r="L268" s="211"/>
      <c r="M268" s="210" t="str">
        <f>IF($H$265="","","+")</f>
        <v/>
      </c>
      <c r="N268" s="64"/>
      <c r="BU268" s="4">
        <f>(BU243+BU246+BU249+BU252+BU255+BU258+BU261+BU264)/8</f>
        <v>0</v>
      </c>
      <c r="BW268" s="4" t="s">
        <v>445</v>
      </c>
      <c r="BX268" s="4" t="s">
        <v>446</v>
      </c>
      <c r="BY268" s="4" t="s">
        <v>447</v>
      </c>
      <c r="BZ268" s="4" t="s">
        <v>448</v>
      </c>
      <c r="CA268" s="4" t="s">
        <v>449</v>
      </c>
    </row>
    <row r="269" spans="1:79" ht="15" customHeight="1">
      <c r="A269" s="61"/>
      <c r="B269" s="210"/>
      <c r="C269" s="211"/>
      <c r="D269" s="211"/>
      <c r="E269" s="211"/>
      <c r="F269" s="211"/>
      <c r="G269" s="211"/>
      <c r="H269" s="211"/>
      <c r="I269" s="211"/>
      <c r="J269" s="211"/>
      <c r="K269" s="211"/>
      <c r="L269" s="211"/>
      <c r="M269" s="210"/>
      <c r="N269" s="64"/>
      <c r="BV269" s="203" t="s">
        <v>432</v>
      </c>
      <c r="BW269" s="185">
        <v>1</v>
      </c>
      <c r="BX269" s="185">
        <v>0.8</v>
      </c>
      <c r="BY269" s="185">
        <v>0.6</v>
      </c>
      <c r="BZ269" s="185">
        <v>0.4</v>
      </c>
      <c r="CA269" s="185">
        <v>0.2</v>
      </c>
    </row>
    <row r="270" spans="1:79" ht="5" customHeight="1">
      <c r="A270" s="61"/>
      <c r="B270" s="210"/>
      <c r="C270" s="211"/>
      <c r="D270" s="211"/>
      <c r="E270" s="211"/>
      <c r="F270" s="211"/>
      <c r="G270" s="211"/>
      <c r="H270" s="211"/>
      <c r="I270" s="211"/>
      <c r="J270" s="211"/>
      <c r="K270" s="211"/>
      <c r="L270" s="211"/>
      <c r="M270" s="210"/>
      <c r="N270" s="64"/>
      <c r="BW270" s="185">
        <f>BX269</f>
        <v>0.8</v>
      </c>
      <c r="BX270" s="185">
        <f>BY269</f>
        <v>0.6</v>
      </c>
      <c r="BY270" s="185">
        <f>BZ269</f>
        <v>0.4</v>
      </c>
      <c r="BZ270" s="185">
        <f>CA269</f>
        <v>0.2</v>
      </c>
      <c r="CA270" s="185">
        <v>0</v>
      </c>
    </row>
    <row r="271" spans="1:79" ht="5" customHeight="1">
      <c r="A271" s="87"/>
      <c r="B271" s="212"/>
      <c r="C271" s="212"/>
      <c r="D271" s="212"/>
      <c r="E271" s="212"/>
      <c r="F271" s="212"/>
      <c r="G271" s="212"/>
      <c r="H271" s="213"/>
      <c r="I271" s="212"/>
      <c r="J271" s="212"/>
      <c r="K271" s="212"/>
      <c r="L271" s="212"/>
      <c r="M271" s="212"/>
      <c r="N271" s="90"/>
      <c r="BW271" s="185"/>
      <c r="BX271" s="185"/>
      <c r="BY271" s="185"/>
      <c r="BZ271" s="185"/>
      <c r="CA271" s="185"/>
    </row>
    <row r="272" spans="1:79" ht="30" customHeight="1">
      <c r="A272" s="198" t="s">
        <v>66</v>
      </c>
      <c r="B272" s="199" t="s">
        <v>13</v>
      </c>
      <c r="C272" s="199"/>
      <c r="D272" s="199"/>
      <c r="E272" s="199"/>
      <c r="F272" s="199"/>
      <c r="G272" s="199"/>
      <c r="H272" s="199"/>
      <c r="I272" s="199"/>
      <c r="J272" s="199"/>
      <c r="K272" s="199"/>
      <c r="L272" s="199"/>
      <c r="M272" s="200"/>
      <c r="N272" s="201" t="s">
        <v>68</v>
      </c>
    </row>
    <row r="273" spans="1:74">
      <c r="A273" s="61"/>
      <c r="B273" s="62"/>
      <c r="C273" s="62"/>
      <c r="D273" s="62"/>
      <c r="E273" s="62"/>
      <c r="F273" s="62"/>
      <c r="G273" s="62"/>
      <c r="H273" s="63"/>
      <c r="I273" s="62"/>
      <c r="J273" s="62"/>
      <c r="K273" s="62"/>
      <c r="L273" s="62"/>
      <c r="M273" s="62"/>
      <c r="N273" s="64"/>
      <c r="BT273" s="4" t="str">
        <f>CONCATENATE(BW273,BX273)</f>
        <v/>
      </c>
      <c r="BV273" s="203" t="s">
        <v>432</v>
      </c>
    </row>
    <row r="274" spans="1:74">
      <c r="A274" s="61"/>
      <c r="B274" s="62"/>
      <c r="C274" s="62"/>
      <c r="D274" s="62"/>
      <c r="E274" s="62"/>
      <c r="F274" s="62"/>
      <c r="G274" s="62"/>
      <c r="H274" s="63"/>
      <c r="I274" s="62"/>
      <c r="J274" s="62"/>
      <c r="K274" s="62"/>
      <c r="L274" s="62"/>
      <c r="M274" s="62"/>
      <c r="N274" s="64"/>
    </row>
    <row r="275" spans="1:74">
      <c r="A275" s="61"/>
      <c r="B275" s="62"/>
      <c r="C275" s="62"/>
      <c r="D275" s="62"/>
      <c r="E275" s="62"/>
      <c r="F275" s="62"/>
      <c r="G275" s="62"/>
      <c r="H275" s="63"/>
      <c r="I275" s="62"/>
      <c r="J275" s="62"/>
      <c r="K275" s="62"/>
      <c r="L275" s="62"/>
      <c r="M275" s="62"/>
      <c r="N275" s="64"/>
    </row>
    <row r="276" spans="1:74">
      <c r="A276" s="61"/>
      <c r="B276" s="62"/>
      <c r="C276" s="62"/>
      <c r="D276" s="62"/>
      <c r="E276" s="62"/>
      <c r="F276" s="62"/>
      <c r="G276" s="62"/>
      <c r="H276" s="63"/>
      <c r="I276" s="62"/>
      <c r="J276" s="62"/>
      <c r="K276" s="62"/>
      <c r="L276" s="62"/>
      <c r="M276" s="62"/>
      <c r="N276" s="64"/>
      <c r="BT276" s="4" t="str">
        <f>CONCATENATE(BW276,BX276)</f>
        <v/>
      </c>
      <c r="BV276" s="203" t="s">
        <v>432</v>
      </c>
    </row>
    <row r="277" spans="1:74">
      <c r="A277" s="61"/>
      <c r="B277" s="62"/>
      <c r="C277" s="62"/>
      <c r="D277" s="62"/>
      <c r="E277" s="62"/>
      <c r="F277" s="62"/>
      <c r="G277" s="62"/>
      <c r="H277" s="63"/>
      <c r="I277" s="62"/>
      <c r="J277" s="62"/>
      <c r="K277" s="62"/>
      <c r="L277" s="62"/>
      <c r="M277" s="62"/>
      <c r="N277" s="64"/>
    </row>
    <row r="278" spans="1:74">
      <c r="A278" s="61"/>
      <c r="B278" s="62"/>
      <c r="C278" s="62"/>
      <c r="D278" s="62"/>
      <c r="E278" s="62"/>
      <c r="F278" s="62"/>
      <c r="G278" s="62"/>
      <c r="H278" s="63"/>
      <c r="I278" s="62"/>
      <c r="J278" s="62"/>
      <c r="K278" s="62"/>
      <c r="L278" s="62"/>
      <c r="M278" s="62"/>
      <c r="N278" s="64"/>
    </row>
    <row r="279" spans="1:74">
      <c r="A279" s="61"/>
      <c r="B279" s="62"/>
      <c r="C279" s="62"/>
      <c r="D279" s="62"/>
      <c r="E279" s="62"/>
      <c r="F279" s="62"/>
      <c r="G279" s="62"/>
      <c r="H279" s="63"/>
      <c r="I279" s="62"/>
      <c r="J279" s="62"/>
      <c r="K279" s="62"/>
      <c r="L279" s="62"/>
      <c r="M279" s="62"/>
      <c r="N279" s="64"/>
      <c r="BV279" s="203" t="s">
        <v>432</v>
      </c>
    </row>
    <row r="280" spans="1:74">
      <c r="A280" s="61"/>
      <c r="B280" s="62"/>
      <c r="C280" s="62"/>
      <c r="D280" s="62"/>
      <c r="E280" s="62"/>
      <c r="F280" s="62"/>
      <c r="G280" s="62"/>
      <c r="H280" s="63"/>
      <c r="I280" s="62"/>
      <c r="J280" s="62"/>
      <c r="K280" s="62"/>
      <c r="L280" s="62"/>
      <c r="M280" s="62"/>
      <c r="N280" s="64"/>
    </row>
    <row r="281" spans="1:74">
      <c r="A281" s="61"/>
      <c r="B281" s="62"/>
      <c r="C281" s="62"/>
      <c r="D281" s="62"/>
      <c r="E281" s="62"/>
      <c r="F281" s="62"/>
      <c r="G281" s="62"/>
      <c r="H281" s="63"/>
      <c r="I281" s="62"/>
      <c r="J281" s="62"/>
      <c r="K281" s="62"/>
      <c r="L281" s="62"/>
      <c r="M281" s="62"/>
      <c r="N281" s="64"/>
    </row>
    <row r="282" spans="1:74">
      <c r="A282" s="61"/>
      <c r="B282" s="62"/>
      <c r="C282" s="62"/>
      <c r="D282" s="62"/>
      <c r="E282" s="62"/>
      <c r="F282" s="62"/>
      <c r="G282" s="62"/>
      <c r="H282" s="63"/>
      <c r="I282" s="62"/>
      <c r="J282" s="62"/>
      <c r="K282" s="62"/>
      <c r="L282" s="62"/>
      <c r="M282" s="62"/>
      <c r="N282" s="64"/>
      <c r="BV282" s="203" t="s">
        <v>432</v>
      </c>
    </row>
    <row r="283" spans="1:74">
      <c r="A283" s="61"/>
      <c r="B283" s="62"/>
      <c r="C283" s="62"/>
      <c r="D283" s="62"/>
      <c r="E283" s="62"/>
      <c r="F283" s="62"/>
      <c r="G283" s="62"/>
      <c r="H283" s="63"/>
      <c r="I283" s="62"/>
      <c r="J283" s="62"/>
      <c r="K283" s="62"/>
      <c r="L283" s="62"/>
      <c r="M283" s="62"/>
      <c r="N283" s="64"/>
    </row>
    <row r="284" spans="1:74">
      <c r="A284" s="61"/>
      <c r="B284" s="62"/>
      <c r="C284" s="62"/>
      <c r="D284" s="62"/>
      <c r="E284" s="62"/>
      <c r="F284" s="62"/>
      <c r="G284" s="62"/>
      <c r="H284" s="63"/>
      <c r="I284" s="62"/>
      <c r="J284" s="62"/>
      <c r="K284" s="62"/>
      <c r="L284" s="62"/>
      <c r="M284" s="62"/>
      <c r="N284" s="64"/>
    </row>
    <row r="285" spans="1:74">
      <c r="A285" s="61"/>
      <c r="B285" s="62"/>
      <c r="C285" s="62"/>
      <c r="D285" s="62"/>
      <c r="E285" s="62"/>
      <c r="F285" s="62"/>
      <c r="G285" s="62"/>
      <c r="H285" s="63"/>
      <c r="I285" s="62"/>
      <c r="J285" s="62"/>
      <c r="K285" s="62"/>
      <c r="L285" s="62"/>
      <c r="M285" s="62"/>
      <c r="N285" s="64"/>
      <c r="BV285" s="203" t="s">
        <v>432</v>
      </c>
    </row>
    <row r="286" spans="1:74">
      <c r="A286" s="61"/>
      <c r="B286" s="62"/>
      <c r="C286" s="62"/>
      <c r="D286" s="62"/>
      <c r="E286" s="62"/>
      <c r="F286" s="62"/>
      <c r="G286" s="62"/>
      <c r="H286" s="63"/>
      <c r="I286" s="62"/>
      <c r="J286" s="62"/>
      <c r="K286" s="62"/>
      <c r="L286" s="62"/>
      <c r="M286" s="62"/>
      <c r="N286" s="64"/>
    </row>
    <row r="287" spans="1:74">
      <c r="A287" s="61"/>
      <c r="B287" s="62"/>
      <c r="C287" s="62"/>
      <c r="D287" s="62"/>
      <c r="E287" s="62"/>
      <c r="F287" s="62"/>
      <c r="G287" s="62"/>
      <c r="H287" s="63"/>
      <c r="I287" s="62"/>
      <c r="J287" s="62"/>
      <c r="K287" s="62"/>
      <c r="L287" s="62"/>
      <c r="M287" s="62"/>
      <c r="N287" s="64"/>
    </row>
    <row r="288" spans="1:74">
      <c r="A288" s="61"/>
      <c r="B288" s="62"/>
      <c r="C288" s="62"/>
      <c r="D288" s="62"/>
      <c r="E288" s="62"/>
      <c r="F288" s="62"/>
      <c r="G288" s="62"/>
      <c r="H288" s="63"/>
      <c r="I288" s="62"/>
      <c r="J288" s="62"/>
      <c r="K288" s="62"/>
      <c r="L288" s="62"/>
      <c r="M288" s="62"/>
      <c r="N288" s="64"/>
      <c r="BV288" s="203" t="s">
        <v>432</v>
      </c>
    </row>
    <row r="289" spans="1:74">
      <c r="A289" s="61"/>
      <c r="B289" s="62"/>
      <c r="C289" s="62"/>
      <c r="D289" s="62"/>
      <c r="E289" s="62"/>
      <c r="F289" s="62"/>
      <c r="G289" s="62"/>
      <c r="H289" s="63"/>
      <c r="I289" s="62"/>
      <c r="J289" s="62"/>
      <c r="K289" s="62"/>
      <c r="L289" s="62"/>
      <c r="M289" s="62"/>
      <c r="N289" s="64"/>
    </row>
    <row r="290" spans="1:74">
      <c r="A290" s="61"/>
      <c r="B290" s="62"/>
      <c r="C290" s="62"/>
      <c r="D290" s="62"/>
      <c r="E290" s="62"/>
      <c r="F290" s="62"/>
      <c r="G290" s="62"/>
      <c r="H290" s="63"/>
      <c r="I290" s="62"/>
      <c r="J290" s="62"/>
      <c r="K290" s="62"/>
      <c r="L290" s="62"/>
      <c r="M290" s="62"/>
      <c r="N290" s="64"/>
    </row>
    <row r="291" spans="1:74">
      <c r="A291" s="61"/>
      <c r="B291" s="62"/>
      <c r="C291" s="62"/>
      <c r="D291" s="62"/>
      <c r="E291" s="62"/>
      <c r="F291" s="62"/>
      <c r="G291" s="62"/>
      <c r="H291" s="63"/>
      <c r="I291" s="62"/>
      <c r="J291" s="62"/>
      <c r="K291" s="62"/>
      <c r="L291" s="62"/>
      <c r="M291" s="62"/>
      <c r="N291" s="64"/>
      <c r="BV291" s="203" t="s">
        <v>432</v>
      </c>
    </row>
    <row r="292" spans="1:74">
      <c r="A292" s="61"/>
      <c r="B292" s="62"/>
      <c r="C292" s="62"/>
      <c r="D292" s="62"/>
      <c r="E292" s="62"/>
      <c r="F292" s="62"/>
      <c r="G292" s="62"/>
      <c r="H292" s="63"/>
      <c r="I292" s="62"/>
      <c r="J292" s="62"/>
      <c r="K292" s="62"/>
      <c r="L292" s="62"/>
      <c r="M292" s="62"/>
      <c r="N292" s="64"/>
    </row>
    <row r="293" spans="1:74">
      <c r="A293" s="61"/>
      <c r="B293" s="62"/>
      <c r="C293" s="62"/>
      <c r="D293" s="62"/>
      <c r="E293" s="62"/>
      <c r="F293" s="62"/>
      <c r="G293" s="62"/>
      <c r="H293" s="63"/>
      <c r="I293" s="62"/>
      <c r="J293" s="62"/>
      <c r="K293" s="62"/>
      <c r="L293" s="62"/>
      <c r="M293" s="62"/>
      <c r="N293" s="64"/>
    </row>
    <row r="294" spans="1:74">
      <c r="A294" s="61"/>
      <c r="B294" s="62"/>
      <c r="C294" s="62"/>
      <c r="D294" s="62"/>
      <c r="E294" s="62"/>
      <c r="F294" s="62"/>
      <c r="G294" s="62"/>
      <c r="H294" s="63"/>
      <c r="I294" s="62"/>
      <c r="J294" s="62"/>
      <c r="K294" s="62"/>
      <c r="L294" s="62"/>
      <c r="M294" s="62"/>
      <c r="N294" s="64"/>
    </row>
    <row r="295" spans="1:74">
      <c r="A295" s="61"/>
      <c r="B295" s="62"/>
      <c r="C295" s="62"/>
      <c r="D295" s="62"/>
      <c r="E295" s="62"/>
      <c r="F295" s="62"/>
      <c r="G295" s="62"/>
      <c r="H295" s="63"/>
      <c r="I295" s="62"/>
      <c r="J295" s="62"/>
      <c r="K295" s="62"/>
      <c r="L295" s="62"/>
      <c r="M295" s="62"/>
      <c r="N295" s="64"/>
    </row>
    <row r="296" spans="1:74">
      <c r="A296" s="61"/>
      <c r="B296" s="62"/>
      <c r="C296" s="62"/>
      <c r="D296" s="62"/>
      <c r="E296" s="62"/>
      <c r="F296" s="62"/>
      <c r="G296" s="62"/>
      <c r="H296" s="63"/>
      <c r="I296" s="62"/>
      <c r="J296" s="62"/>
      <c r="K296" s="62"/>
      <c r="L296" s="62"/>
      <c r="M296" s="62"/>
      <c r="N296" s="64"/>
    </row>
    <row r="297" spans="1:74">
      <c r="A297" s="61"/>
      <c r="B297" s="62"/>
      <c r="C297" s="62"/>
      <c r="D297" s="62"/>
      <c r="E297" s="62"/>
      <c r="F297" s="62"/>
      <c r="G297" s="62"/>
      <c r="H297" s="63"/>
      <c r="I297" s="62"/>
      <c r="J297" s="62"/>
      <c r="K297" s="62"/>
      <c r="L297" s="62"/>
      <c r="M297" s="62"/>
      <c r="N297" s="64"/>
    </row>
    <row r="298" spans="1:74">
      <c r="A298" s="61"/>
      <c r="B298" s="62"/>
      <c r="C298" s="62"/>
      <c r="D298" s="62"/>
      <c r="E298" s="62"/>
      <c r="F298" s="62"/>
      <c r="G298" s="62"/>
      <c r="H298" s="63"/>
      <c r="I298" s="62"/>
      <c r="J298" s="62"/>
      <c r="K298" s="62"/>
      <c r="L298" s="62"/>
      <c r="M298" s="62"/>
      <c r="N298" s="64"/>
    </row>
    <row r="299" spans="1:74">
      <c r="A299" s="61"/>
      <c r="B299" s="62"/>
      <c r="C299" s="62"/>
      <c r="D299" s="62"/>
      <c r="E299" s="62"/>
      <c r="F299" s="62"/>
      <c r="G299" s="62"/>
      <c r="H299" s="63"/>
      <c r="I299" s="62"/>
      <c r="J299" s="62"/>
      <c r="K299" s="62"/>
      <c r="L299" s="62"/>
      <c r="M299" s="62"/>
      <c r="N299" s="64"/>
    </row>
    <row r="300" spans="1:74">
      <c r="A300" s="61"/>
      <c r="B300" s="62"/>
      <c r="C300" s="62"/>
      <c r="D300" s="62"/>
      <c r="E300" s="62"/>
      <c r="F300" s="62"/>
      <c r="G300" s="62"/>
      <c r="H300" s="63"/>
      <c r="I300" s="62"/>
      <c r="J300" s="62"/>
      <c r="K300" s="62"/>
      <c r="L300" s="62"/>
      <c r="M300" s="62"/>
      <c r="N300" s="64"/>
    </row>
    <row r="301" spans="1:74">
      <c r="A301" s="61"/>
      <c r="B301" s="62"/>
      <c r="C301" s="62"/>
      <c r="D301" s="62"/>
      <c r="E301" s="62"/>
      <c r="F301" s="62"/>
      <c r="G301" s="62"/>
      <c r="H301" s="63"/>
      <c r="I301" s="62"/>
      <c r="J301" s="62"/>
      <c r="K301" s="62"/>
      <c r="L301" s="62"/>
      <c r="M301" s="62"/>
      <c r="N301" s="64"/>
    </row>
    <row r="302" spans="1:74">
      <c r="A302" s="61"/>
      <c r="B302" s="62"/>
      <c r="C302" s="62"/>
      <c r="D302" s="62"/>
      <c r="E302" s="62"/>
      <c r="F302" s="62"/>
      <c r="G302" s="62"/>
      <c r="H302" s="63"/>
      <c r="I302" s="62"/>
      <c r="J302" s="62"/>
      <c r="K302" s="62"/>
      <c r="L302" s="62"/>
      <c r="M302" s="62"/>
      <c r="N302" s="64"/>
    </row>
    <row r="303" spans="1:74">
      <c r="A303" s="61"/>
      <c r="B303" s="62"/>
      <c r="C303" s="62"/>
      <c r="D303" s="62"/>
      <c r="E303" s="62"/>
      <c r="F303" s="62"/>
      <c r="G303" s="62"/>
      <c r="H303" s="63"/>
      <c r="I303" s="62"/>
      <c r="J303" s="62"/>
      <c r="K303" s="62"/>
      <c r="L303" s="62"/>
      <c r="M303" s="62"/>
      <c r="N303" s="64"/>
    </row>
    <row r="304" spans="1:74">
      <c r="A304" s="61"/>
      <c r="B304" s="62"/>
      <c r="C304" s="62"/>
      <c r="D304" s="62"/>
      <c r="E304" s="62"/>
      <c r="F304" s="62"/>
      <c r="G304" s="62"/>
      <c r="H304" s="63"/>
      <c r="I304" s="62"/>
      <c r="J304" s="62"/>
      <c r="K304" s="62"/>
      <c r="L304" s="62"/>
      <c r="M304" s="62"/>
      <c r="N304" s="64"/>
    </row>
    <row r="305" spans="1:14">
      <c r="A305" s="61"/>
      <c r="B305" s="62"/>
      <c r="C305" s="62"/>
      <c r="D305" s="62"/>
      <c r="E305" s="62"/>
      <c r="F305" s="62"/>
      <c r="G305" s="62"/>
      <c r="H305" s="63"/>
      <c r="I305" s="62"/>
      <c r="J305" s="62"/>
      <c r="K305" s="62"/>
      <c r="L305" s="62"/>
      <c r="M305" s="62"/>
      <c r="N305" s="64"/>
    </row>
    <row r="306" spans="1:14">
      <c r="A306" s="61"/>
      <c r="B306" s="62"/>
      <c r="C306" s="62"/>
      <c r="D306" s="62"/>
      <c r="E306" s="62"/>
      <c r="F306" s="62"/>
      <c r="G306" s="62"/>
      <c r="H306" s="63"/>
      <c r="I306" s="62"/>
      <c r="J306" s="62"/>
      <c r="K306" s="62"/>
      <c r="L306" s="62"/>
      <c r="M306" s="62"/>
      <c r="N306" s="64"/>
    </row>
    <row r="307" spans="1:14">
      <c r="A307" s="61"/>
      <c r="B307" s="62"/>
      <c r="C307" s="62"/>
      <c r="D307" s="62"/>
      <c r="E307" s="62"/>
      <c r="F307" s="62"/>
      <c r="G307" s="62"/>
      <c r="H307" s="63"/>
      <c r="I307" s="62"/>
      <c r="J307" s="62"/>
      <c r="K307" s="62"/>
      <c r="L307" s="62"/>
      <c r="M307" s="62"/>
      <c r="N307" s="64"/>
    </row>
    <row r="308" spans="1:14">
      <c r="A308" s="61"/>
      <c r="B308" s="62"/>
      <c r="C308" s="62"/>
      <c r="D308" s="62"/>
      <c r="E308" s="62"/>
      <c r="F308" s="62"/>
      <c r="G308" s="62"/>
      <c r="H308" s="63"/>
      <c r="I308" s="62"/>
      <c r="J308" s="62"/>
      <c r="K308" s="62"/>
      <c r="L308" s="62"/>
      <c r="M308" s="62"/>
      <c r="N308" s="64"/>
    </row>
    <row r="309" spans="1:14">
      <c r="A309" s="61"/>
      <c r="B309" s="62"/>
      <c r="C309" s="62"/>
      <c r="D309" s="62"/>
      <c r="E309" s="62"/>
      <c r="F309" s="62"/>
      <c r="G309" s="62"/>
      <c r="H309" s="63"/>
      <c r="I309" s="62"/>
      <c r="J309" s="62"/>
      <c r="K309" s="62"/>
      <c r="L309" s="62"/>
      <c r="M309" s="62"/>
      <c r="N309" s="64"/>
    </row>
    <row r="310" spans="1:14">
      <c r="A310" s="61"/>
      <c r="B310" s="62"/>
      <c r="C310" s="62"/>
      <c r="D310" s="62"/>
      <c r="E310" s="62"/>
      <c r="F310" s="62"/>
      <c r="G310" s="62"/>
      <c r="H310" s="63"/>
      <c r="I310" s="62"/>
      <c r="J310" s="62"/>
      <c r="K310" s="62"/>
      <c r="L310" s="62"/>
      <c r="M310" s="62"/>
      <c r="N310" s="64"/>
    </row>
    <row r="311" spans="1:14">
      <c r="A311" s="61"/>
      <c r="B311" s="62"/>
      <c r="C311" s="62"/>
      <c r="D311" s="62"/>
      <c r="E311" s="62"/>
      <c r="F311" s="62"/>
      <c r="G311" s="62"/>
      <c r="H311" s="63"/>
      <c r="I311" s="62"/>
      <c r="J311" s="62"/>
      <c r="K311" s="62"/>
      <c r="L311" s="62"/>
      <c r="M311" s="62"/>
      <c r="N311" s="64"/>
    </row>
    <row r="312" spans="1:14">
      <c r="A312" s="61"/>
      <c r="B312" s="62"/>
      <c r="C312" s="62"/>
      <c r="D312" s="62"/>
      <c r="E312" s="62"/>
      <c r="F312" s="62"/>
      <c r="G312" s="62"/>
      <c r="H312" s="63"/>
      <c r="I312" s="62"/>
      <c r="J312" s="62"/>
      <c r="K312" s="62"/>
      <c r="L312" s="62"/>
      <c r="M312" s="62"/>
      <c r="N312" s="64"/>
    </row>
    <row r="313" spans="1:14">
      <c r="A313" s="61"/>
      <c r="B313" s="62"/>
      <c r="C313" s="62"/>
      <c r="D313" s="62"/>
      <c r="E313" s="62"/>
      <c r="F313" s="62"/>
      <c r="G313" s="62"/>
      <c r="H313" s="63"/>
      <c r="I313" s="62"/>
      <c r="J313" s="62"/>
      <c r="K313" s="62"/>
      <c r="L313" s="62"/>
      <c r="M313" s="62"/>
      <c r="N313" s="64"/>
    </row>
    <row r="314" spans="1:14">
      <c r="A314" s="61"/>
      <c r="B314" s="62"/>
      <c r="C314" s="62"/>
      <c r="D314" s="62"/>
      <c r="E314" s="62"/>
      <c r="F314" s="62"/>
      <c r="G314" s="62"/>
      <c r="H314" s="63"/>
      <c r="I314" s="62"/>
      <c r="J314" s="62"/>
      <c r="K314" s="62"/>
      <c r="L314" s="62"/>
      <c r="M314" s="62"/>
      <c r="N314" s="64"/>
    </row>
    <row r="315" spans="1:14">
      <c r="A315" s="61"/>
      <c r="B315" s="62"/>
      <c r="C315" s="62"/>
      <c r="D315" s="62"/>
      <c r="E315" s="62"/>
      <c r="F315" s="62"/>
      <c r="G315" s="62"/>
      <c r="H315" s="63"/>
      <c r="I315" s="62"/>
      <c r="J315" s="62"/>
      <c r="K315" s="62"/>
      <c r="L315" s="62"/>
      <c r="M315" s="62"/>
      <c r="N315" s="64"/>
    </row>
    <row r="316" spans="1:14">
      <c r="A316" s="61"/>
      <c r="B316" s="62"/>
      <c r="C316" s="62"/>
      <c r="D316" s="62"/>
      <c r="E316" s="62"/>
      <c r="F316" s="62"/>
      <c r="G316" s="62"/>
      <c r="H316" s="63"/>
      <c r="I316" s="62"/>
      <c r="J316" s="62"/>
      <c r="K316" s="62"/>
      <c r="L316" s="62"/>
      <c r="M316" s="62"/>
      <c r="N316" s="64"/>
    </row>
    <row r="317" spans="1:14">
      <c r="A317" s="61"/>
      <c r="B317" s="62"/>
      <c r="C317" s="62"/>
      <c r="D317" s="62"/>
      <c r="E317" s="62"/>
      <c r="F317" s="62"/>
      <c r="G317" s="62"/>
      <c r="H317" s="63"/>
      <c r="I317" s="62"/>
      <c r="J317" s="62"/>
      <c r="K317" s="62"/>
      <c r="L317" s="62"/>
      <c r="M317" s="62"/>
      <c r="N317" s="64"/>
    </row>
    <row r="318" spans="1:14" ht="35" customHeight="1">
      <c r="A318" s="61"/>
      <c r="B318" s="62"/>
      <c r="C318" s="62"/>
      <c r="D318" s="62"/>
      <c r="E318" s="62"/>
      <c r="F318" s="62"/>
      <c r="G318" s="62"/>
      <c r="H318" s="63"/>
      <c r="I318" s="62"/>
      <c r="J318" s="62"/>
      <c r="K318" s="62"/>
      <c r="L318" s="62"/>
      <c r="M318" s="62"/>
      <c r="N318" s="64"/>
    </row>
    <row r="319" spans="1:14" ht="30" customHeight="1">
      <c r="A319" s="198" t="s">
        <v>66</v>
      </c>
      <c r="B319" s="199" t="s">
        <v>14</v>
      </c>
      <c r="C319" s="199"/>
      <c r="D319" s="199"/>
      <c r="E319" s="199"/>
      <c r="F319" s="199"/>
      <c r="G319" s="199"/>
      <c r="H319" s="199"/>
      <c r="I319" s="199"/>
      <c r="J319" s="199"/>
      <c r="K319" s="199"/>
      <c r="L319" s="199"/>
      <c r="M319" s="200"/>
      <c r="N319" s="201" t="s">
        <v>68</v>
      </c>
    </row>
    <row r="320" spans="1:14">
      <c r="A320" s="214"/>
      <c r="B320" s="215"/>
      <c r="C320" s="215"/>
      <c r="D320" s="215"/>
      <c r="E320" s="215"/>
      <c r="F320" s="215"/>
      <c r="G320" s="215"/>
      <c r="H320" s="216"/>
      <c r="I320" s="215"/>
      <c r="J320" s="215"/>
      <c r="K320" s="215"/>
      <c r="L320" s="215"/>
      <c r="M320" s="215"/>
      <c r="N320" s="217"/>
    </row>
    <row r="321" spans="1:14">
      <c r="A321" s="214"/>
      <c r="B321" s="215"/>
      <c r="C321" s="215"/>
      <c r="D321" s="215"/>
      <c r="E321" s="215"/>
      <c r="F321" s="215"/>
      <c r="G321" s="215"/>
      <c r="H321" s="216"/>
      <c r="I321" s="215"/>
      <c r="J321" s="215"/>
      <c r="K321" s="215"/>
      <c r="L321" s="215"/>
      <c r="M321" s="215"/>
      <c r="N321" s="217"/>
    </row>
    <row r="322" spans="1:14">
      <c r="A322" s="214"/>
      <c r="B322" s="215"/>
      <c r="C322" s="215"/>
      <c r="D322" s="215"/>
      <c r="E322" s="215"/>
      <c r="F322" s="215"/>
      <c r="G322" s="215"/>
      <c r="H322" s="216"/>
      <c r="I322" s="215"/>
      <c r="J322" s="215"/>
      <c r="K322" s="215"/>
      <c r="L322" s="215"/>
      <c r="M322" s="215"/>
      <c r="N322" s="217"/>
    </row>
    <row r="323" spans="1:14">
      <c r="A323" s="214"/>
      <c r="B323" s="215"/>
      <c r="C323" s="215"/>
      <c r="D323" s="215"/>
      <c r="E323" s="215"/>
      <c r="F323" s="215"/>
      <c r="G323" s="215"/>
      <c r="H323" s="216"/>
      <c r="I323" s="215"/>
      <c r="J323" s="215"/>
      <c r="K323" s="215"/>
      <c r="L323" s="215"/>
      <c r="M323" s="215"/>
      <c r="N323" s="217"/>
    </row>
    <row r="324" spans="1:14">
      <c r="A324" s="214"/>
      <c r="B324" s="215"/>
      <c r="C324" s="215"/>
      <c r="D324" s="215"/>
      <c r="E324" s="215"/>
      <c r="F324" s="215"/>
      <c r="G324" s="215"/>
      <c r="H324" s="216"/>
      <c r="I324" s="215"/>
      <c r="J324" s="215"/>
      <c r="K324" s="215"/>
      <c r="L324" s="215"/>
      <c r="M324" s="215"/>
      <c r="N324" s="217"/>
    </row>
    <row r="325" spans="1:14">
      <c r="A325" s="214"/>
      <c r="B325" s="215"/>
      <c r="C325" s="215"/>
      <c r="D325" s="215"/>
      <c r="E325" s="215"/>
      <c r="F325" s="215"/>
      <c r="G325" s="215"/>
      <c r="H325" s="216"/>
      <c r="I325" s="215"/>
      <c r="J325" s="215"/>
      <c r="K325" s="215"/>
      <c r="L325" s="215"/>
      <c r="M325" s="215"/>
      <c r="N325" s="217"/>
    </row>
    <row r="326" spans="1:14">
      <c r="A326" s="214"/>
      <c r="B326" s="215"/>
      <c r="C326" s="215"/>
      <c r="D326" s="215"/>
      <c r="E326" s="215"/>
      <c r="F326" s="215"/>
      <c r="G326" s="215"/>
      <c r="H326" s="216"/>
      <c r="I326" s="215"/>
      <c r="J326" s="215"/>
      <c r="K326" s="215"/>
      <c r="L326" s="215"/>
      <c r="M326" s="215"/>
      <c r="N326" s="217"/>
    </row>
    <row r="327" spans="1:14">
      <c r="A327" s="214"/>
      <c r="B327" s="215"/>
      <c r="C327" s="215"/>
      <c r="D327" s="215"/>
      <c r="E327" s="215"/>
      <c r="F327" s="215"/>
      <c r="G327" s="215"/>
      <c r="H327" s="216"/>
      <c r="I327" s="215"/>
      <c r="J327" s="215"/>
      <c r="K327" s="215"/>
      <c r="L327" s="215"/>
      <c r="M327" s="215"/>
      <c r="N327" s="217"/>
    </row>
    <row r="328" spans="1:14">
      <c r="A328" s="214"/>
      <c r="B328" s="215"/>
      <c r="C328" s="215"/>
      <c r="D328" s="215"/>
      <c r="E328" s="215"/>
      <c r="F328" s="215"/>
      <c r="G328" s="215"/>
      <c r="H328" s="216"/>
      <c r="I328" s="215"/>
      <c r="J328" s="215"/>
      <c r="K328" s="215"/>
      <c r="L328" s="215"/>
      <c r="M328" s="215"/>
      <c r="N328" s="217"/>
    </row>
    <row r="329" spans="1:14">
      <c r="A329" s="214"/>
      <c r="B329" s="215"/>
      <c r="C329" s="215"/>
      <c r="D329" s="215"/>
      <c r="E329" s="215"/>
      <c r="F329" s="215"/>
      <c r="G329" s="215"/>
      <c r="H329" s="216"/>
      <c r="I329" s="215"/>
      <c r="J329" s="215"/>
      <c r="K329" s="215"/>
      <c r="L329" s="215"/>
      <c r="M329" s="215"/>
      <c r="N329" s="217"/>
    </row>
    <row r="330" spans="1:14">
      <c r="A330" s="214"/>
      <c r="B330" s="215"/>
      <c r="C330" s="215"/>
      <c r="D330" s="215"/>
      <c r="E330" s="215"/>
      <c r="F330" s="215"/>
      <c r="G330" s="215"/>
      <c r="H330" s="216"/>
      <c r="I330" s="215"/>
      <c r="J330" s="215"/>
      <c r="K330" s="215"/>
      <c r="L330" s="215"/>
      <c r="M330" s="215"/>
      <c r="N330" s="217"/>
    </row>
    <row r="331" spans="1:14">
      <c r="A331" s="214"/>
      <c r="B331" s="215"/>
      <c r="C331" s="215"/>
      <c r="D331" s="215"/>
      <c r="E331" s="215"/>
      <c r="F331" s="215"/>
      <c r="G331" s="215"/>
      <c r="H331" s="216"/>
      <c r="I331" s="215"/>
      <c r="J331" s="215"/>
      <c r="K331" s="215"/>
      <c r="L331" s="215"/>
      <c r="M331" s="215"/>
      <c r="N331" s="217"/>
    </row>
    <row r="332" spans="1:14">
      <c r="A332" s="214"/>
      <c r="B332" s="215"/>
      <c r="C332" s="215"/>
      <c r="D332" s="215"/>
      <c r="E332" s="215"/>
      <c r="F332" s="215"/>
      <c r="G332" s="215"/>
      <c r="H332" s="216"/>
      <c r="I332" s="215"/>
      <c r="J332" s="215"/>
      <c r="K332" s="215"/>
      <c r="L332" s="215"/>
      <c r="M332" s="215"/>
      <c r="N332" s="217"/>
    </row>
    <row r="333" spans="1:14">
      <c r="A333" s="214"/>
      <c r="B333" s="215"/>
      <c r="C333" s="215"/>
      <c r="D333" s="215"/>
      <c r="E333" s="215"/>
      <c r="F333" s="215"/>
      <c r="G333" s="215"/>
      <c r="H333" s="216"/>
      <c r="I333" s="215"/>
      <c r="J333" s="215"/>
      <c r="K333" s="215"/>
      <c r="L333" s="215"/>
      <c r="M333" s="215"/>
      <c r="N333" s="217"/>
    </row>
    <row r="334" spans="1:14">
      <c r="A334" s="214"/>
      <c r="B334" s="215"/>
      <c r="C334" s="215"/>
      <c r="D334" s="215"/>
      <c r="E334" s="215"/>
      <c r="F334" s="215"/>
      <c r="G334" s="215"/>
      <c r="H334" s="216"/>
      <c r="I334" s="215"/>
      <c r="J334" s="215"/>
      <c r="K334" s="215"/>
      <c r="L334" s="215"/>
      <c r="M334" s="215"/>
      <c r="N334" s="217"/>
    </row>
    <row r="335" spans="1:14">
      <c r="A335" s="214"/>
      <c r="B335" s="215"/>
      <c r="C335" s="215"/>
      <c r="D335" s="215"/>
      <c r="E335" s="215"/>
      <c r="F335" s="215"/>
      <c r="G335" s="215"/>
      <c r="H335" s="216"/>
      <c r="I335" s="215"/>
      <c r="J335" s="215"/>
      <c r="K335" s="215"/>
      <c r="L335" s="215"/>
      <c r="M335" s="215"/>
      <c r="N335" s="217"/>
    </row>
    <row r="336" spans="1:14">
      <c r="A336" s="214"/>
      <c r="B336" s="215"/>
      <c r="C336" s="215"/>
      <c r="D336" s="215"/>
      <c r="E336" s="215"/>
      <c r="F336" s="215"/>
      <c r="G336" s="215"/>
      <c r="H336" s="216"/>
      <c r="I336" s="215"/>
      <c r="J336" s="215"/>
      <c r="K336" s="215"/>
      <c r="L336" s="215"/>
      <c r="M336" s="215"/>
      <c r="N336" s="217"/>
    </row>
    <row r="337" spans="1:14">
      <c r="A337" s="214"/>
      <c r="B337" s="215"/>
      <c r="C337" s="215"/>
      <c r="D337" s="215"/>
      <c r="E337" s="215"/>
      <c r="F337" s="215"/>
      <c r="G337" s="215"/>
      <c r="H337" s="216"/>
      <c r="I337" s="215"/>
      <c r="J337" s="215"/>
      <c r="K337" s="215"/>
      <c r="L337" s="215"/>
      <c r="M337" s="215"/>
      <c r="N337" s="217"/>
    </row>
    <row r="338" spans="1:14">
      <c r="A338" s="214"/>
      <c r="B338" s="215"/>
      <c r="C338" s="215"/>
      <c r="D338" s="215"/>
      <c r="E338" s="215"/>
      <c r="F338" s="215"/>
      <c r="G338" s="215"/>
      <c r="H338" s="216"/>
      <c r="I338" s="215"/>
      <c r="J338" s="215"/>
      <c r="K338" s="215"/>
      <c r="L338" s="215"/>
      <c r="M338" s="215"/>
      <c r="N338" s="217"/>
    </row>
    <row r="339" spans="1:14">
      <c r="A339" s="214"/>
      <c r="B339" s="215"/>
      <c r="C339" s="215"/>
      <c r="D339" s="215"/>
      <c r="E339" s="215"/>
      <c r="F339" s="215"/>
      <c r="G339" s="215"/>
      <c r="H339" s="216"/>
      <c r="I339" s="215"/>
      <c r="J339" s="215"/>
      <c r="K339" s="215"/>
      <c r="L339" s="215"/>
      <c r="M339" s="215"/>
      <c r="N339" s="217"/>
    </row>
    <row r="340" spans="1:14">
      <c r="A340" s="214"/>
      <c r="B340" s="215"/>
      <c r="C340" s="215"/>
      <c r="D340" s="215"/>
      <c r="E340" s="215"/>
      <c r="F340" s="215"/>
      <c r="G340" s="215"/>
      <c r="H340" s="216"/>
      <c r="I340" s="215"/>
      <c r="J340" s="215"/>
      <c r="K340" s="215"/>
      <c r="L340" s="215"/>
      <c r="M340" s="215"/>
      <c r="N340" s="217"/>
    </row>
    <row r="341" spans="1:14">
      <c r="A341" s="214"/>
      <c r="B341" s="215"/>
      <c r="C341" s="215"/>
      <c r="D341" s="215"/>
      <c r="E341" s="215"/>
      <c r="F341" s="215"/>
      <c r="G341" s="215"/>
      <c r="H341" s="216"/>
      <c r="I341" s="215"/>
      <c r="J341" s="215"/>
      <c r="K341" s="215"/>
      <c r="L341" s="215"/>
      <c r="M341" s="215"/>
      <c r="N341" s="217"/>
    </row>
    <row r="342" spans="1:14">
      <c r="A342" s="214"/>
      <c r="B342" s="215"/>
      <c r="C342" s="215"/>
      <c r="D342" s="215"/>
      <c r="E342" s="215"/>
      <c r="F342" s="215"/>
      <c r="G342" s="215"/>
      <c r="H342" s="216"/>
      <c r="I342" s="215"/>
      <c r="J342" s="215"/>
      <c r="K342" s="215"/>
      <c r="L342" s="215"/>
      <c r="M342" s="215"/>
      <c r="N342" s="217"/>
    </row>
    <row r="343" spans="1:14">
      <c r="A343" s="214"/>
      <c r="B343" s="215"/>
      <c r="C343" s="215"/>
      <c r="D343" s="215"/>
      <c r="E343" s="215"/>
      <c r="F343" s="215"/>
      <c r="G343" s="215"/>
      <c r="H343" s="216"/>
      <c r="I343" s="215"/>
      <c r="J343" s="215"/>
      <c r="K343" s="215"/>
      <c r="L343" s="215"/>
      <c r="M343" s="215"/>
      <c r="N343" s="217"/>
    </row>
    <row r="344" spans="1:14">
      <c r="A344" s="214"/>
      <c r="B344" s="215"/>
      <c r="C344" s="215"/>
      <c r="D344" s="215"/>
      <c r="E344" s="215"/>
      <c r="F344" s="215"/>
      <c r="G344" s="215"/>
      <c r="H344" s="216"/>
      <c r="I344" s="215"/>
      <c r="J344" s="215"/>
      <c r="K344" s="215"/>
      <c r="L344" s="215"/>
      <c r="M344" s="215"/>
      <c r="N344" s="217"/>
    </row>
    <row r="345" spans="1:14">
      <c r="A345" s="214"/>
      <c r="B345" s="215"/>
      <c r="C345" s="215"/>
      <c r="D345" s="215"/>
      <c r="E345" s="215"/>
      <c r="F345" s="215"/>
      <c r="G345" s="215"/>
      <c r="H345" s="216"/>
      <c r="I345" s="215"/>
      <c r="J345" s="215"/>
      <c r="K345" s="215"/>
      <c r="L345" s="215"/>
      <c r="M345" s="215"/>
      <c r="N345" s="217"/>
    </row>
    <row r="346" spans="1:14">
      <c r="A346" s="214"/>
      <c r="B346" s="215"/>
      <c r="C346" s="215"/>
      <c r="D346" s="215"/>
      <c r="E346" s="215"/>
      <c r="F346" s="215"/>
      <c r="G346" s="215"/>
      <c r="H346" s="216"/>
      <c r="I346" s="215"/>
      <c r="J346" s="215"/>
      <c r="K346" s="215"/>
      <c r="L346" s="215"/>
      <c r="M346" s="215"/>
      <c r="N346" s="217"/>
    </row>
    <row r="347" spans="1:14">
      <c r="A347" s="214"/>
      <c r="B347" s="215"/>
      <c r="C347" s="215"/>
      <c r="D347" s="215"/>
      <c r="E347" s="215"/>
      <c r="F347" s="215"/>
      <c r="G347" s="215"/>
      <c r="H347" s="216"/>
      <c r="I347" s="215"/>
      <c r="J347" s="215"/>
      <c r="K347" s="215"/>
      <c r="L347" s="215"/>
      <c r="M347" s="215"/>
      <c r="N347" s="217"/>
    </row>
    <row r="348" spans="1:14">
      <c r="A348" s="214"/>
      <c r="B348" s="215"/>
      <c r="C348" s="215"/>
      <c r="D348" s="215"/>
      <c r="E348" s="215"/>
      <c r="F348" s="215"/>
      <c r="G348" s="215"/>
      <c r="H348" s="216"/>
      <c r="I348" s="215"/>
      <c r="J348" s="215"/>
      <c r="K348" s="215"/>
      <c r="L348" s="215"/>
      <c r="M348" s="215"/>
      <c r="N348" s="217"/>
    </row>
    <row r="349" spans="1:14">
      <c r="A349" s="214"/>
      <c r="B349" s="215"/>
      <c r="C349" s="215"/>
      <c r="D349" s="215"/>
      <c r="E349" s="215"/>
      <c r="F349" s="215"/>
      <c r="G349" s="215"/>
      <c r="H349" s="216"/>
      <c r="I349" s="215"/>
      <c r="J349" s="215"/>
      <c r="K349" s="215"/>
      <c r="L349" s="215"/>
      <c r="M349" s="215"/>
      <c r="N349" s="217"/>
    </row>
    <row r="350" spans="1:14">
      <c r="A350" s="214"/>
      <c r="B350" s="215"/>
      <c r="C350" s="215"/>
      <c r="D350" s="215"/>
      <c r="E350" s="215"/>
      <c r="F350" s="215"/>
      <c r="G350" s="215"/>
      <c r="H350" s="216"/>
      <c r="I350" s="215"/>
      <c r="J350" s="215"/>
      <c r="K350" s="215"/>
      <c r="L350" s="215"/>
      <c r="M350" s="215"/>
      <c r="N350" s="217"/>
    </row>
    <row r="351" spans="1:14">
      <c r="A351" s="214"/>
      <c r="B351" s="215"/>
      <c r="C351" s="215"/>
      <c r="D351" s="215"/>
      <c r="E351" s="215"/>
      <c r="F351" s="215"/>
      <c r="G351" s="215"/>
      <c r="H351" s="216"/>
      <c r="I351" s="215"/>
      <c r="J351" s="215"/>
      <c r="K351" s="215"/>
      <c r="L351" s="215"/>
      <c r="M351" s="215"/>
      <c r="N351" s="217"/>
    </row>
    <row r="352" spans="1:14">
      <c r="A352" s="214"/>
      <c r="B352" s="215"/>
      <c r="C352" s="215"/>
      <c r="D352" s="215"/>
      <c r="E352" s="215"/>
      <c r="F352" s="215"/>
      <c r="G352" s="215"/>
      <c r="H352" s="216"/>
      <c r="I352" s="215"/>
      <c r="J352" s="215"/>
      <c r="K352" s="215"/>
      <c r="L352" s="215"/>
      <c r="M352" s="215"/>
      <c r="N352" s="217"/>
    </row>
    <row r="353" spans="1:14">
      <c r="A353" s="214"/>
      <c r="B353" s="215"/>
      <c r="C353" s="215"/>
      <c r="D353" s="215"/>
      <c r="E353" s="215"/>
      <c r="F353" s="215"/>
      <c r="G353" s="215"/>
      <c r="H353" s="216"/>
      <c r="I353" s="215"/>
      <c r="J353" s="215"/>
      <c r="K353" s="215"/>
      <c r="L353" s="215"/>
      <c r="M353" s="215"/>
      <c r="N353" s="217"/>
    </row>
    <row r="354" spans="1:14">
      <c r="A354" s="214"/>
      <c r="B354" s="215"/>
      <c r="C354" s="215"/>
      <c r="D354" s="215"/>
      <c r="E354" s="215"/>
      <c r="F354" s="215"/>
      <c r="G354" s="215"/>
      <c r="H354" s="216"/>
      <c r="I354" s="215"/>
      <c r="J354" s="215"/>
      <c r="K354" s="215"/>
      <c r="L354" s="215"/>
      <c r="M354" s="215"/>
      <c r="N354" s="217"/>
    </row>
    <row r="355" spans="1:14">
      <c r="A355" s="214"/>
      <c r="B355" s="215"/>
      <c r="C355" s="215"/>
      <c r="D355" s="215"/>
      <c r="E355" s="215"/>
      <c r="F355" s="215"/>
      <c r="G355" s="215"/>
      <c r="H355" s="216"/>
      <c r="I355" s="215"/>
      <c r="J355" s="215"/>
      <c r="K355" s="215"/>
      <c r="L355" s="215"/>
      <c r="M355" s="215"/>
      <c r="N355" s="217"/>
    </row>
    <row r="356" spans="1:14">
      <c r="A356" s="214"/>
      <c r="B356" s="215"/>
      <c r="C356" s="215"/>
      <c r="D356" s="215"/>
      <c r="E356" s="215"/>
      <c r="F356" s="215"/>
      <c r="G356" s="215"/>
      <c r="H356" s="216"/>
      <c r="I356" s="215"/>
      <c r="J356" s="215"/>
      <c r="K356" s="215"/>
      <c r="L356" s="215"/>
      <c r="M356" s="215"/>
      <c r="N356" s="217"/>
    </row>
    <row r="357" spans="1:14">
      <c r="A357" s="214"/>
      <c r="B357" s="215"/>
      <c r="C357" s="215"/>
      <c r="D357" s="215"/>
      <c r="E357" s="215"/>
      <c r="F357" s="215"/>
      <c r="G357" s="215"/>
      <c r="H357" s="216"/>
      <c r="I357" s="215"/>
      <c r="J357" s="215"/>
      <c r="K357" s="215"/>
      <c r="L357" s="215"/>
      <c r="M357" s="215"/>
      <c r="N357" s="217"/>
    </row>
    <row r="358" spans="1:14">
      <c r="A358" s="214"/>
      <c r="B358" s="215"/>
      <c r="C358" s="215"/>
      <c r="D358" s="215"/>
      <c r="E358" s="215"/>
      <c r="F358" s="215"/>
      <c r="G358" s="215"/>
      <c r="H358" s="216"/>
      <c r="I358" s="215"/>
      <c r="J358" s="215"/>
      <c r="K358" s="215"/>
      <c r="L358" s="215"/>
      <c r="M358" s="215"/>
      <c r="N358" s="217"/>
    </row>
    <row r="359" spans="1:14">
      <c r="A359" s="214"/>
      <c r="B359" s="215"/>
      <c r="C359" s="215"/>
      <c r="D359" s="215"/>
      <c r="E359" s="215"/>
      <c r="F359" s="215"/>
      <c r="G359" s="215"/>
      <c r="H359" s="216"/>
      <c r="I359" s="215"/>
      <c r="J359" s="215"/>
      <c r="K359" s="215"/>
      <c r="L359" s="215"/>
      <c r="M359" s="215"/>
      <c r="N359" s="217"/>
    </row>
    <row r="360" spans="1:14">
      <c r="A360" s="214"/>
      <c r="B360" s="215"/>
      <c r="C360" s="215"/>
      <c r="D360" s="215"/>
      <c r="E360" s="215"/>
      <c r="F360" s="215"/>
      <c r="G360" s="215"/>
      <c r="H360" s="216"/>
      <c r="I360" s="215"/>
      <c r="J360" s="215"/>
      <c r="K360" s="215"/>
      <c r="L360" s="215"/>
      <c r="M360" s="215"/>
      <c r="N360" s="217"/>
    </row>
    <row r="361" spans="1:14">
      <c r="A361" s="214"/>
      <c r="B361" s="215"/>
      <c r="C361" s="215"/>
      <c r="D361" s="215"/>
      <c r="E361" s="215"/>
      <c r="F361" s="215"/>
      <c r="G361" s="215"/>
      <c r="H361" s="216"/>
      <c r="I361" s="215"/>
      <c r="J361" s="215"/>
      <c r="K361" s="215"/>
      <c r="L361" s="215"/>
      <c r="M361" s="215"/>
      <c r="N361" s="217"/>
    </row>
    <row r="362" spans="1:14">
      <c r="A362" s="214"/>
      <c r="B362" s="215"/>
      <c r="C362" s="215"/>
      <c r="D362" s="215"/>
      <c r="E362" s="215"/>
      <c r="F362" s="215"/>
      <c r="G362" s="215"/>
      <c r="H362" s="216"/>
      <c r="I362" s="215"/>
      <c r="J362" s="215"/>
      <c r="K362" s="215"/>
      <c r="L362" s="215"/>
      <c r="M362" s="215"/>
      <c r="N362" s="217"/>
    </row>
    <row r="363" spans="1:14">
      <c r="A363" s="214"/>
      <c r="B363" s="215"/>
      <c r="C363" s="215"/>
      <c r="D363" s="215"/>
      <c r="E363" s="215"/>
      <c r="F363" s="215"/>
      <c r="G363" s="215"/>
      <c r="H363" s="216"/>
      <c r="I363" s="215"/>
      <c r="J363" s="215"/>
      <c r="K363" s="215"/>
      <c r="L363" s="215"/>
      <c r="M363" s="215"/>
      <c r="N363" s="217"/>
    </row>
    <row r="364" spans="1:14">
      <c r="A364" s="214"/>
      <c r="B364" s="215"/>
      <c r="C364" s="215"/>
      <c r="D364" s="215"/>
      <c r="E364" s="215"/>
      <c r="F364" s="215"/>
      <c r="G364" s="215"/>
      <c r="H364" s="216"/>
      <c r="I364" s="215"/>
      <c r="J364" s="215"/>
      <c r="K364" s="215"/>
      <c r="L364" s="215"/>
      <c r="M364" s="215"/>
      <c r="N364" s="217"/>
    </row>
    <row r="365" spans="1:14" ht="35" customHeight="1">
      <c r="A365" s="218"/>
      <c r="B365" s="219"/>
      <c r="C365" s="219"/>
      <c r="D365" s="219"/>
      <c r="E365" s="219"/>
      <c r="F365" s="219"/>
      <c r="G365" s="219"/>
      <c r="H365" s="220"/>
      <c r="I365" s="219"/>
      <c r="J365" s="219"/>
      <c r="K365" s="219"/>
      <c r="L365" s="219"/>
      <c r="M365" s="219"/>
      <c r="N365" s="221"/>
    </row>
    <row r="366" spans="1:14" ht="30" customHeight="1">
      <c r="A366" s="110" t="s">
        <v>66</v>
      </c>
      <c r="B366" s="111" t="s">
        <v>15</v>
      </c>
      <c r="C366" s="111"/>
      <c r="D366" s="111"/>
      <c r="E366" s="111"/>
      <c r="F366" s="111"/>
      <c r="G366" s="111"/>
      <c r="H366" s="111"/>
      <c r="I366" s="111"/>
      <c r="J366" s="111"/>
      <c r="K366" s="111"/>
      <c r="L366" s="111"/>
      <c r="M366" s="112"/>
      <c r="N366" s="113" t="s">
        <v>68</v>
      </c>
    </row>
    <row r="367" spans="1:14">
      <c r="A367" s="222"/>
      <c r="B367" s="215"/>
      <c r="C367" s="215"/>
      <c r="D367" s="215"/>
      <c r="E367" s="215"/>
      <c r="F367" s="215"/>
      <c r="G367" s="215"/>
      <c r="H367" s="216"/>
      <c r="I367" s="215"/>
      <c r="J367" s="215"/>
      <c r="K367" s="215"/>
      <c r="L367" s="215"/>
      <c r="M367" s="215"/>
      <c r="N367" s="217"/>
    </row>
    <row r="368" spans="1:14">
      <c r="A368" s="222"/>
      <c r="B368" s="215"/>
      <c r="C368" s="215"/>
      <c r="D368" s="215"/>
      <c r="E368" s="215"/>
      <c r="F368" s="215"/>
      <c r="G368" s="215"/>
      <c r="H368" s="216"/>
      <c r="I368" s="215"/>
      <c r="J368" s="215"/>
      <c r="K368" s="215"/>
      <c r="L368" s="215"/>
      <c r="M368" s="215"/>
      <c r="N368" s="217"/>
    </row>
    <row r="369" spans="1:14">
      <c r="A369" s="222"/>
      <c r="B369" s="215"/>
      <c r="C369" s="215"/>
      <c r="D369" s="215"/>
      <c r="E369" s="215"/>
      <c r="F369" s="215"/>
      <c r="G369" s="215"/>
      <c r="H369" s="216"/>
      <c r="I369" s="215"/>
      <c r="J369" s="215"/>
      <c r="K369" s="215"/>
      <c r="L369" s="215"/>
      <c r="M369" s="215"/>
      <c r="N369" s="217"/>
    </row>
    <row r="370" spans="1:14" ht="14.4" customHeight="1">
      <c r="A370" s="222"/>
      <c r="B370" s="215"/>
      <c r="C370" s="215"/>
      <c r="D370" s="215"/>
      <c r="E370" s="215"/>
      <c r="F370" s="215"/>
      <c r="G370" s="215"/>
      <c r="H370" s="216"/>
      <c r="I370" s="215"/>
      <c r="J370" s="215"/>
      <c r="K370" s="215"/>
      <c r="L370" s="215"/>
      <c r="M370" s="215"/>
      <c r="N370" s="217"/>
    </row>
    <row r="371" spans="1:14" ht="14" customHeight="1">
      <c r="A371" s="222"/>
      <c r="B371" s="215"/>
      <c r="C371" s="215"/>
      <c r="D371" s="215"/>
      <c r="E371" s="215"/>
      <c r="F371" s="215"/>
      <c r="G371" s="215"/>
      <c r="H371" s="216"/>
      <c r="I371" s="215"/>
      <c r="J371" s="215"/>
      <c r="K371" s="215"/>
      <c r="L371" s="215"/>
      <c r="M371" s="215"/>
      <c r="N371" s="217"/>
    </row>
    <row r="372" spans="1:14" ht="14.4" customHeight="1">
      <c r="A372" s="222"/>
      <c r="B372" s="215"/>
      <c r="C372" s="215"/>
      <c r="D372" s="215"/>
      <c r="E372" s="215"/>
      <c r="F372" s="215"/>
      <c r="G372" s="215"/>
      <c r="H372" s="216"/>
      <c r="I372" s="215"/>
      <c r="J372" s="215"/>
      <c r="K372" s="215"/>
      <c r="L372" s="215"/>
      <c r="M372" s="215"/>
      <c r="N372" s="217"/>
    </row>
    <row r="373" spans="1:14">
      <c r="A373" s="222"/>
      <c r="B373" s="215"/>
      <c r="C373" s="215"/>
      <c r="D373" s="215"/>
      <c r="E373" s="215"/>
      <c r="F373" s="215"/>
      <c r="G373" s="215"/>
      <c r="H373" s="216"/>
      <c r="I373" s="215"/>
      <c r="J373" s="215"/>
      <c r="K373" s="215"/>
      <c r="L373" s="215"/>
      <c r="M373" s="215"/>
      <c r="N373" s="217"/>
    </row>
    <row r="374" spans="1:14">
      <c r="A374" s="222"/>
      <c r="B374" s="215"/>
      <c r="C374" s="215"/>
      <c r="D374" s="215"/>
      <c r="E374" s="215"/>
      <c r="F374" s="215"/>
      <c r="G374" s="215"/>
      <c r="H374" s="216"/>
      <c r="I374" s="215"/>
      <c r="J374" s="215"/>
      <c r="K374" s="215"/>
      <c r="L374" s="215"/>
      <c r="M374" s="215"/>
      <c r="N374" s="217"/>
    </row>
    <row r="375" spans="1:14" ht="13.25" customHeight="1">
      <c r="A375" s="222"/>
      <c r="B375" s="215"/>
      <c r="C375" s="215"/>
      <c r="D375" s="215"/>
      <c r="E375" s="215"/>
      <c r="F375" s="215"/>
      <c r="G375" s="215"/>
      <c r="H375" s="216"/>
      <c r="I375" s="215"/>
      <c r="J375" s="215"/>
      <c r="K375" s="215"/>
      <c r="L375" s="215"/>
      <c r="M375" s="215"/>
      <c r="N375" s="217"/>
    </row>
    <row r="376" spans="1:14">
      <c r="A376" s="222"/>
      <c r="B376" s="215"/>
      <c r="C376" s="215"/>
      <c r="D376" s="215"/>
      <c r="E376" s="215"/>
      <c r="F376" s="215"/>
      <c r="G376" s="215"/>
      <c r="H376" s="216"/>
      <c r="I376" s="215"/>
      <c r="J376" s="215"/>
      <c r="K376" s="215"/>
      <c r="L376" s="215"/>
      <c r="M376" s="215"/>
      <c r="N376" s="217"/>
    </row>
    <row r="377" spans="1:14">
      <c r="A377" s="222"/>
      <c r="B377" s="215"/>
      <c r="C377" s="215"/>
      <c r="D377" s="215"/>
      <c r="E377" s="215"/>
      <c r="F377" s="215"/>
      <c r="G377" s="215"/>
      <c r="H377" s="216"/>
      <c r="I377" s="215"/>
      <c r="J377" s="215"/>
      <c r="K377" s="215"/>
      <c r="L377" s="215"/>
      <c r="M377" s="215"/>
      <c r="N377" s="217"/>
    </row>
    <row r="378" spans="1:14">
      <c r="A378" s="222"/>
      <c r="B378" s="215"/>
      <c r="C378" s="215"/>
      <c r="D378" s="215"/>
      <c r="E378" s="215"/>
      <c r="F378" s="215"/>
      <c r="G378" s="215"/>
      <c r="H378" s="216"/>
      <c r="I378" s="215"/>
      <c r="J378" s="215"/>
      <c r="K378" s="215"/>
      <c r="L378" s="215"/>
      <c r="M378" s="215"/>
      <c r="N378" s="217"/>
    </row>
    <row r="379" spans="1:14">
      <c r="A379" s="222"/>
      <c r="B379" s="215"/>
      <c r="C379" s="215"/>
      <c r="D379" s="215"/>
      <c r="E379" s="215"/>
      <c r="F379" s="215"/>
      <c r="G379" s="215"/>
      <c r="H379" s="216"/>
      <c r="I379" s="215"/>
      <c r="J379" s="215"/>
      <c r="K379" s="215"/>
      <c r="L379" s="215"/>
      <c r="M379" s="215"/>
      <c r="N379" s="217"/>
    </row>
    <row r="380" spans="1:14">
      <c r="A380" s="222"/>
      <c r="B380" s="215"/>
      <c r="C380" s="215"/>
      <c r="D380" s="215"/>
      <c r="E380" s="215"/>
      <c r="F380" s="215"/>
      <c r="G380" s="215"/>
      <c r="H380" s="216"/>
      <c r="I380" s="215"/>
      <c r="J380" s="215"/>
      <c r="K380" s="215"/>
      <c r="L380" s="215"/>
      <c r="M380" s="215"/>
      <c r="N380" s="217"/>
    </row>
    <row r="381" spans="1:14">
      <c r="A381" s="222"/>
      <c r="B381" s="215"/>
      <c r="C381" s="215"/>
      <c r="D381" s="215"/>
      <c r="E381" s="215"/>
      <c r="F381" s="215"/>
      <c r="G381" s="215"/>
      <c r="H381" s="216"/>
      <c r="I381" s="215"/>
      <c r="J381" s="215"/>
      <c r="K381" s="215"/>
      <c r="L381" s="215"/>
      <c r="M381" s="215"/>
      <c r="N381" s="217"/>
    </row>
    <row r="382" spans="1:14" ht="14" customHeight="1">
      <c r="A382" s="222"/>
      <c r="B382" s="215"/>
      <c r="C382" s="215"/>
      <c r="D382" s="215"/>
      <c r="E382" s="215"/>
      <c r="F382" s="215"/>
      <c r="G382" s="215"/>
      <c r="H382" s="216"/>
      <c r="I382" s="215"/>
      <c r="J382" s="215"/>
      <c r="K382" s="215"/>
      <c r="L382" s="215"/>
      <c r="M382" s="215"/>
      <c r="N382" s="217"/>
    </row>
    <row r="383" spans="1:14" ht="14" customHeight="1">
      <c r="A383" s="222"/>
      <c r="B383" s="215"/>
      <c r="C383" s="215"/>
      <c r="D383" s="215"/>
      <c r="E383" s="215"/>
      <c r="F383" s="215"/>
      <c r="G383" s="215"/>
      <c r="H383" s="216"/>
      <c r="I383" s="215"/>
      <c r="J383" s="215"/>
      <c r="K383" s="215"/>
      <c r="L383" s="215"/>
      <c r="M383" s="215"/>
      <c r="N383" s="217"/>
    </row>
    <row r="384" spans="1:14" ht="14" customHeight="1">
      <c r="A384" s="222"/>
      <c r="B384" s="215"/>
      <c r="C384" s="215"/>
      <c r="D384" s="215"/>
      <c r="E384" s="215"/>
      <c r="F384" s="215"/>
      <c r="G384" s="215"/>
      <c r="H384" s="216"/>
      <c r="I384" s="215"/>
      <c r="J384" s="215"/>
      <c r="K384" s="215"/>
      <c r="L384" s="215"/>
      <c r="M384" s="215"/>
      <c r="N384" s="217"/>
    </row>
    <row r="385" spans="1:14" ht="14" customHeight="1">
      <c r="A385" s="222"/>
      <c r="B385" s="215"/>
      <c r="C385" s="215"/>
      <c r="D385" s="215"/>
      <c r="E385" s="215"/>
      <c r="F385" s="215"/>
      <c r="G385" s="215"/>
      <c r="H385" s="216"/>
      <c r="I385" s="215"/>
      <c r="J385" s="215"/>
      <c r="K385" s="215"/>
      <c r="L385" s="215"/>
      <c r="M385" s="215"/>
      <c r="N385" s="217"/>
    </row>
    <row r="386" spans="1:14" ht="14" customHeight="1">
      <c r="A386" s="222"/>
      <c r="B386" s="215"/>
      <c r="C386" s="215"/>
      <c r="D386" s="215"/>
      <c r="E386" s="215"/>
      <c r="F386" s="215"/>
      <c r="G386" s="215"/>
      <c r="H386" s="216"/>
      <c r="I386" s="215"/>
      <c r="J386" s="215"/>
      <c r="K386" s="215"/>
      <c r="L386" s="215"/>
      <c r="M386" s="215"/>
      <c r="N386" s="217"/>
    </row>
    <row r="387" spans="1:14" ht="14" customHeight="1">
      <c r="A387" s="222"/>
      <c r="B387" s="215"/>
      <c r="C387" s="215"/>
      <c r="D387" s="215"/>
      <c r="E387" s="215"/>
      <c r="F387" s="215"/>
      <c r="G387" s="215"/>
      <c r="H387" s="216"/>
      <c r="I387" s="215"/>
      <c r="J387" s="215"/>
      <c r="K387" s="215"/>
      <c r="L387" s="215"/>
      <c r="M387" s="215"/>
      <c r="N387" s="217"/>
    </row>
    <row r="388" spans="1:14" ht="14" customHeight="1">
      <c r="A388" s="222"/>
      <c r="B388" s="215"/>
      <c r="C388" s="215"/>
      <c r="D388" s="215"/>
      <c r="E388" s="215"/>
      <c r="F388" s="215"/>
      <c r="G388" s="215"/>
      <c r="H388" s="216"/>
      <c r="I388" s="215"/>
      <c r="J388" s="215"/>
      <c r="K388" s="215"/>
      <c r="L388" s="215"/>
      <c r="M388" s="215"/>
      <c r="N388" s="217"/>
    </row>
    <row r="389" spans="1:14" ht="14" customHeight="1">
      <c r="A389" s="222"/>
      <c r="B389" s="215"/>
      <c r="C389" s="215"/>
      <c r="D389" s="215"/>
      <c r="E389" s="215"/>
      <c r="F389" s="215"/>
      <c r="G389" s="215"/>
      <c r="H389" s="216"/>
      <c r="I389" s="215"/>
      <c r="J389" s="215"/>
      <c r="K389" s="215"/>
      <c r="L389" s="215"/>
      <c r="M389" s="215"/>
      <c r="N389" s="217"/>
    </row>
    <row r="390" spans="1:14" ht="14" customHeight="1">
      <c r="A390" s="222"/>
      <c r="B390" s="215"/>
      <c r="C390" s="215"/>
      <c r="D390" s="215"/>
      <c r="E390" s="215"/>
      <c r="F390" s="215"/>
      <c r="G390" s="215"/>
      <c r="H390" s="216"/>
      <c r="I390" s="215"/>
      <c r="J390" s="215"/>
      <c r="K390" s="215"/>
      <c r="L390" s="215"/>
      <c r="M390" s="215"/>
      <c r="N390" s="217"/>
    </row>
    <row r="391" spans="1:14" ht="14" customHeight="1">
      <c r="A391" s="222"/>
      <c r="B391" s="215"/>
      <c r="C391" s="215"/>
      <c r="D391" s="215"/>
      <c r="E391" s="215"/>
      <c r="F391" s="215"/>
      <c r="G391" s="215"/>
      <c r="H391" s="216"/>
      <c r="I391" s="215"/>
      <c r="J391" s="215"/>
      <c r="K391" s="215"/>
      <c r="L391" s="215"/>
      <c r="M391" s="215"/>
      <c r="N391" s="217"/>
    </row>
    <row r="392" spans="1:14" ht="14" customHeight="1">
      <c r="A392" s="222"/>
      <c r="B392" s="215"/>
      <c r="C392" s="215"/>
      <c r="D392" s="215"/>
      <c r="E392" s="215"/>
      <c r="F392" s="215"/>
      <c r="G392" s="215"/>
      <c r="H392" s="216"/>
      <c r="I392" s="215"/>
      <c r="J392" s="215"/>
      <c r="K392" s="215"/>
      <c r="L392" s="215"/>
      <c r="M392" s="215"/>
      <c r="N392" s="217"/>
    </row>
    <row r="393" spans="1:14" ht="14" customHeight="1">
      <c r="A393" s="222"/>
      <c r="B393" s="215"/>
      <c r="C393" s="215"/>
      <c r="D393" s="215"/>
      <c r="E393" s="215"/>
      <c r="F393" s="215"/>
      <c r="G393" s="215"/>
      <c r="H393" s="216"/>
      <c r="I393" s="215"/>
      <c r="J393" s="215"/>
      <c r="K393" s="215"/>
      <c r="L393" s="215"/>
      <c r="M393" s="215"/>
      <c r="N393" s="217"/>
    </row>
    <row r="394" spans="1:14" ht="14" customHeight="1">
      <c r="A394" s="222"/>
      <c r="B394" s="215"/>
      <c r="C394" s="215"/>
      <c r="D394" s="215"/>
      <c r="E394" s="215"/>
      <c r="F394" s="215"/>
      <c r="G394" s="215"/>
      <c r="H394" s="216"/>
      <c r="I394" s="215"/>
      <c r="J394" s="215"/>
      <c r="K394" s="215"/>
      <c r="L394" s="215"/>
      <c r="M394" s="215"/>
      <c r="N394" s="217"/>
    </row>
    <row r="395" spans="1:14" ht="14" customHeight="1">
      <c r="A395" s="222"/>
      <c r="B395" s="215"/>
      <c r="C395" s="215"/>
      <c r="D395" s="215"/>
      <c r="E395" s="215"/>
      <c r="F395" s="215"/>
      <c r="G395" s="215"/>
      <c r="H395" s="216"/>
      <c r="I395" s="215"/>
      <c r="J395" s="215"/>
      <c r="K395" s="215"/>
      <c r="L395" s="215"/>
      <c r="M395" s="215"/>
      <c r="N395" s="217"/>
    </row>
    <row r="396" spans="1:14" ht="14" customHeight="1">
      <c r="A396" s="222"/>
      <c r="B396" s="215"/>
      <c r="C396" s="215"/>
      <c r="D396" s="215"/>
      <c r="E396" s="215"/>
      <c r="F396" s="215"/>
      <c r="G396" s="215"/>
      <c r="H396" s="216"/>
      <c r="I396" s="215"/>
      <c r="J396" s="215"/>
      <c r="K396" s="215"/>
      <c r="L396" s="215"/>
      <c r="M396" s="215"/>
      <c r="N396" s="217"/>
    </row>
    <row r="397" spans="1:14" ht="14" customHeight="1">
      <c r="A397" s="222"/>
      <c r="B397" s="215"/>
      <c r="C397" s="215"/>
      <c r="D397" s="215"/>
      <c r="E397" s="215"/>
      <c r="F397" s="215"/>
      <c r="G397" s="215"/>
      <c r="H397" s="216"/>
      <c r="I397" s="215"/>
      <c r="J397" s="215"/>
      <c r="K397" s="215"/>
      <c r="L397" s="215"/>
      <c r="M397" s="215"/>
      <c r="N397" s="217"/>
    </row>
    <row r="398" spans="1:14" ht="14" customHeight="1">
      <c r="A398" s="222"/>
      <c r="B398" s="215"/>
      <c r="C398" s="215"/>
      <c r="D398" s="215"/>
      <c r="E398" s="215"/>
      <c r="F398" s="215"/>
      <c r="G398" s="215"/>
      <c r="H398" s="216"/>
      <c r="I398" s="215"/>
      <c r="J398" s="215"/>
      <c r="K398" s="215"/>
      <c r="L398" s="215"/>
      <c r="M398" s="215"/>
      <c r="N398" s="217"/>
    </row>
    <row r="399" spans="1:14" ht="14" customHeight="1">
      <c r="A399" s="222"/>
      <c r="B399" s="215"/>
      <c r="C399" s="215"/>
      <c r="D399" s="215"/>
      <c r="E399" s="215"/>
      <c r="F399" s="215"/>
      <c r="G399" s="215"/>
      <c r="H399" s="216"/>
      <c r="I399" s="215"/>
      <c r="J399" s="215"/>
      <c r="K399" s="215"/>
      <c r="L399" s="215"/>
      <c r="M399" s="215"/>
      <c r="N399" s="217"/>
    </row>
    <row r="400" spans="1:14" ht="14" customHeight="1">
      <c r="A400" s="222"/>
      <c r="B400" s="215"/>
      <c r="C400" s="215"/>
      <c r="D400" s="215"/>
      <c r="E400" s="215"/>
      <c r="F400" s="215"/>
      <c r="G400" s="215"/>
      <c r="H400" s="216"/>
      <c r="I400" s="215"/>
      <c r="J400" s="215"/>
      <c r="K400" s="215"/>
      <c r="L400" s="215"/>
      <c r="M400" s="215"/>
      <c r="N400" s="217"/>
    </row>
    <row r="401" spans="1:14" ht="14" customHeight="1">
      <c r="A401" s="222"/>
      <c r="B401" s="215"/>
      <c r="C401" s="215"/>
      <c r="D401" s="215"/>
      <c r="E401" s="215"/>
      <c r="F401" s="215"/>
      <c r="G401" s="215"/>
      <c r="H401" s="216"/>
      <c r="I401" s="215"/>
      <c r="J401" s="215"/>
      <c r="K401" s="215"/>
      <c r="L401" s="215"/>
      <c r="M401" s="215"/>
      <c r="N401" s="217"/>
    </row>
    <row r="402" spans="1:14" ht="14" customHeight="1">
      <c r="A402" s="222"/>
      <c r="B402" s="215"/>
      <c r="C402" s="215"/>
      <c r="D402" s="215"/>
      <c r="E402" s="215"/>
      <c r="F402" s="215"/>
      <c r="G402" s="215"/>
      <c r="H402" s="216"/>
      <c r="I402" s="215"/>
      <c r="J402" s="215"/>
      <c r="K402" s="215"/>
      <c r="L402" s="215"/>
      <c r="M402" s="215"/>
      <c r="N402" s="217"/>
    </row>
    <row r="403" spans="1:14">
      <c r="A403" s="222"/>
      <c r="B403" s="215"/>
      <c r="C403" s="215"/>
      <c r="D403" s="215"/>
      <c r="E403" s="215"/>
      <c r="F403" s="215"/>
      <c r="G403" s="215"/>
      <c r="H403" s="216"/>
      <c r="I403" s="215"/>
      <c r="J403" s="215"/>
      <c r="K403" s="215"/>
      <c r="L403" s="215"/>
      <c r="M403" s="215"/>
      <c r="N403" s="217"/>
    </row>
    <row r="404" spans="1:14" ht="14.4" customHeight="1">
      <c r="A404" s="222"/>
      <c r="B404" s="215"/>
      <c r="C404" s="215"/>
      <c r="D404" s="215"/>
      <c r="E404" s="215"/>
      <c r="F404" s="215"/>
      <c r="G404" s="215"/>
      <c r="H404" s="216"/>
      <c r="I404" s="215"/>
      <c r="J404" s="215"/>
      <c r="K404" s="215"/>
      <c r="L404" s="215"/>
      <c r="M404" s="215"/>
      <c r="N404" s="217"/>
    </row>
    <row r="405" spans="1:14" ht="14" customHeight="1">
      <c r="A405" s="222"/>
      <c r="B405" s="215"/>
      <c r="C405" s="215"/>
      <c r="D405" s="215"/>
      <c r="E405" s="215"/>
      <c r="F405" s="215"/>
      <c r="G405" s="215"/>
      <c r="H405" s="216"/>
      <c r="I405" s="215"/>
      <c r="J405" s="215"/>
      <c r="K405" s="215"/>
      <c r="L405" s="215"/>
      <c r="M405" s="215"/>
      <c r="N405" s="217"/>
    </row>
    <row r="406" spans="1:14" ht="14.4" customHeight="1">
      <c r="A406" s="222"/>
      <c r="B406" s="215"/>
      <c r="C406" s="215"/>
      <c r="D406" s="215"/>
      <c r="E406" s="215"/>
      <c r="F406" s="215"/>
      <c r="G406" s="215"/>
      <c r="H406" s="216"/>
      <c r="I406" s="215"/>
      <c r="J406" s="215"/>
      <c r="K406" s="215"/>
      <c r="L406" s="215"/>
      <c r="M406" s="215"/>
      <c r="N406" s="217"/>
    </row>
    <row r="407" spans="1:14" ht="14.4" customHeight="1">
      <c r="A407" s="222"/>
      <c r="B407" s="215"/>
      <c r="C407" s="215"/>
      <c r="D407" s="215"/>
      <c r="E407" s="215"/>
      <c r="F407" s="215"/>
      <c r="G407" s="215"/>
      <c r="H407" s="216"/>
      <c r="I407" s="215"/>
      <c r="J407" s="215"/>
      <c r="K407" s="215"/>
      <c r="L407" s="215"/>
      <c r="M407" s="215"/>
      <c r="N407" s="217"/>
    </row>
    <row r="408" spans="1:14" ht="14" customHeight="1">
      <c r="A408" s="222"/>
      <c r="B408" s="215"/>
      <c r="C408" s="215"/>
      <c r="D408" s="215"/>
      <c r="E408" s="215"/>
      <c r="F408" s="215"/>
      <c r="G408" s="215"/>
      <c r="H408" s="216"/>
      <c r="I408" s="215"/>
      <c r="J408" s="215"/>
      <c r="K408" s="215"/>
      <c r="L408" s="215"/>
      <c r="M408" s="215"/>
      <c r="N408" s="217"/>
    </row>
    <row r="409" spans="1:14" ht="14.4" customHeight="1">
      <c r="A409" s="222"/>
      <c r="B409" s="215"/>
      <c r="C409" s="215"/>
      <c r="D409" s="215"/>
      <c r="E409" s="215"/>
      <c r="F409" s="215"/>
      <c r="G409" s="215"/>
      <c r="H409" s="216"/>
      <c r="I409" s="215"/>
      <c r="J409" s="215"/>
      <c r="K409" s="215"/>
      <c r="L409" s="215"/>
      <c r="M409" s="215"/>
      <c r="N409" s="217"/>
    </row>
    <row r="410" spans="1:14">
      <c r="A410" s="222"/>
      <c r="B410" s="215"/>
      <c r="C410" s="215"/>
      <c r="D410" s="215"/>
      <c r="E410" s="215"/>
      <c r="F410" s="215"/>
      <c r="G410" s="215"/>
      <c r="H410" s="216"/>
      <c r="I410" s="215"/>
      <c r="J410" s="215"/>
      <c r="K410" s="215"/>
      <c r="L410" s="215"/>
      <c r="M410" s="215"/>
      <c r="N410" s="217"/>
    </row>
    <row r="411" spans="1:14">
      <c r="A411" s="222"/>
      <c r="B411" s="215"/>
      <c r="C411" s="215"/>
      <c r="D411" s="215"/>
      <c r="E411" s="215"/>
      <c r="F411" s="215"/>
      <c r="G411" s="215"/>
      <c r="H411" s="216"/>
      <c r="I411" s="215"/>
      <c r="J411" s="215"/>
      <c r="K411" s="215"/>
      <c r="L411" s="215"/>
      <c r="M411" s="215"/>
      <c r="N411" s="217"/>
    </row>
    <row r="412" spans="1:14">
      <c r="A412" s="223"/>
      <c r="B412" s="219"/>
      <c r="C412" s="219"/>
      <c r="D412" s="219"/>
      <c r="E412" s="219"/>
      <c r="F412" s="219"/>
      <c r="G412" s="219"/>
      <c r="H412" s="220"/>
      <c r="I412" s="219"/>
      <c r="J412" s="219"/>
      <c r="K412" s="219"/>
      <c r="L412" s="219"/>
      <c r="M412" s="219"/>
      <c r="N412" s="221"/>
    </row>
    <row r="413" spans="1:14" ht="30" customHeight="1">
      <c r="A413" s="224" t="s">
        <v>66</v>
      </c>
      <c r="B413" s="225" t="s">
        <v>450</v>
      </c>
      <c r="C413" s="225"/>
      <c r="D413" s="225"/>
      <c r="E413" s="225"/>
      <c r="F413" s="225"/>
      <c r="G413" s="225"/>
      <c r="H413" s="225"/>
      <c r="I413" s="225"/>
      <c r="J413" s="225"/>
      <c r="K413" s="225"/>
      <c r="L413" s="225"/>
      <c r="M413" s="226"/>
      <c r="N413" s="227" t="s">
        <v>68</v>
      </c>
    </row>
    <row r="414" spans="1:14">
      <c r="A414" s="228"/>
      <c r="B414" s="229"/>
      <c r="C414" s="229"/>
      <c r="D414" s="229"/>
      <c r="E414" s="229"/>
      <c r="F414" s="229"/>
      <c r="G414" s="229"/>
      <c r="H414" s="230"/>
      <c r="I414" s="229"/>
      <c r="J414" s="229"/>
      <c r="K414" s="229"/>
      <c r="L414" s="229"/>
      <c r="M414" s="229"/>
      <c r="N414" s="231"/>
    </row>
    <row r="415" spans="1:14">
      <c r="A415" s="228"/>
      <c r="B415" s="229"/>
      <c r="C415" s="229"/>
      <c r="D415" s="229"/>
      <c r="E415" s="229"/>
      <c r="F415" s="229"/>
      <c r="G415" s="229"/>
      <c r="H415" s="230"/>
      <c r="I415" s="229"/>
      <c r="J415" s="229"/>
      <c r="K415" s="229"/>
      <c r="L415" s="229"/>
      <c r="M415" s="229"/>
      <c r="N415" s="231"/>
    </row>
    <row r="416" spans="1:14">
      <c r="A416" s="228"/>
      <c r="B416" s="229"/>
      <c r="C416" s="229"/>
      <c r="D416" s="229"/>
      <c r="E416" s="229"/>
      <c r="F416" s="229"/>
      <c r="G416" s="229"/>
      <c r="H416" s="230"/>
      <c r="I416" s="229"/>
      <c r="J416" s="229"/>
      <c r="K416" s="229"/>
      <c r="L416" s="229"/>
      <c r="M416" s="229"/>
      <c r="N416" s="231"/>
    </row>
    <row r="417" spans="1:14">
      <c r="A417" s="228"/>
      <c r="B417" s="229"/>
      <c r="C417" s="229"/>
      <c r="D417" s="229"/>
      <c r="E417" s="229"/>
      <c r="F417" s="229"/>
      <c r="G417" s="229"/>
      <c r="H417" s="230"/>
      <c r="I417" s="229"/>
      <c r="J417" s="229"/>
      <c r="K417" s="229"/>
      <c r="L417" s="229"/>
      <c r="M417" s="229"/>
      <c r="N417" s="231"/>
    </row>
    <row r="418" spans="1:14">
      <c r="A418" s="228"/>
      <c r="B418" s="229"/>
      <c r="C418" s="229"/>
      <c r="D418" s="229"/>
      <c r="E418" s="229"/>
      <c r="F418" s="229"/>
      <c r="G418" s="229"/>
      <c r="H418" s="230"/>
      <c r="I418" s="229"/>
      <c r="J418" s="229"/>
      <c r="K418" s="229"/>
      <c r="L418" s="229"/>
      <c r="M418" s="229"/>
      <c r="N418" s="231"/>
    </row>
    <row r="419" spans="1:14" ht="14" customHeight="1">
      <c r="A419" s="228"/>
      <c r="B419" s="229"/>
      <c r="C419" s="229"/>
      <c r="D419" s="229"/>
      <c r="E419" s="229"/>
      <c r="F419" s="229"/>
      <c r="G419" s="229"/>
      <c r="H419" s="230"/>
      <c r="I419" s="229"/>
      <c r="J419" s="229"/>
      <c r="K419" s="229"/>
      <c r="L419" s="229"/>
      <c r="M419" s="229"/>
      <c r="N419" s="231"/>
    </row>
    <row r="420" spans="1:14">
      <c r="A420" s="228"/>
      <c r="B420" s="229"/>
      <c r="C420" s="229"/>
      <c r="D420" s="229"/>
      <c r="E420" s="229"/>
      <c r="F420" s="229"/>
      <c r="G420" s="229"/>
      <c r="H420" s="230"/>
      <c r="I420" s="229"/>
      <c r="J420" s="229"/>
      <c r="K420" s="229"/>
      <c r="L420" s="229"/>
      <c r="M420" s="229"/>
      <c r="N420" s="231"/>
    </row>
    <row r="421" spans="1:14">
      <c r="A421" s="228"/>
      <c r="B421" s="229"/>
      <c r="C421" s="229"/>
      <c r="D421" s="229"/>
      <c r="E421" s="229"/>
      <c r="F421" s="229"/>
      <c r="G421" s="229"/>
      <c r="H421" s="230"/>
      <c r="I421" s="229"/>
      <c r="J421" s="229"/>
      <c r="K421" s="229"/>
      <c r="L421" s="229"/>
      <c r="M421" s="229"/>
      <c r="N421" s="231"/>
    </row>
    <row r="422" spans="1:14" ht="14" customHeight="1">
      <c r="A422" s="228"/>
      <c r="B422" s="229"/>
      <c r="C422" s="229"/>
      <c r="D422" s="229"/>
      <c r="E422" s="229"/>
      <c r="F422" s="229"/>
      <c r="G422" s="229"/>
      <c r="H422" s="230"/>
      <c r="I422" s="229"/>
      <c r="J422" s="229"/>
      <c r="K422" s="229"/>
      <c r="L422" s="229"/>
      <c r="M422" s="229"/>
      <c r="N422" s="231"/>
    </row>
    <row r="423" spans="1:14" ht="14" customHeight="1">
      <c r="A423" s="228"/>
      <c r="B423" s="229"/>
      <c r="C423" s="229"/>
      <c r="D423" s="229"/>
      <c r="E423" s="229"/>
      <c r="F423" s="229"/>
      <c r="G423" s="229"/>
      <c r="H423" s="230"/>
      <c r="I423" s="229"/>
      <c r="J423" s="229"/>
      <c r="K423" s="229"/>
      <c r="L423" s="229"/>
      <c r="M423" s="229"/>
      <c r="N423" s="231"/>
    </row>
    <row r="424" spans="1:14">
      <c r="A424" s="228"/>
      <c r="B424" s="229"/>
      <c r="C424" s="229"/>
      <c r="D424" s="229"/>
      <c r="E424" s="229"/>
      <c r="F424" s="229"/>
      <c r="G424" s="229"/>
      <c r="H424" s="230"/>
      <c r="I424" s="229"/>
      <c r="J424" s="229"/>
      <c r="K424" s="229"/>
      <c r="L424" s="229"/>
      <c r="M424" s="229"/>
      <c r="N424" s="231"/>
    </row>
    <row r="425" spans="1:14">
      <c r="A425" s="228"/>
      <c r="B425" s="229"/>
      <c r="C425" s="229"/>
      <c r="D425" s="229"/>
      <c r="E425" s="229"/>
      <c r="F425" s="229"/>
      <c r="G425" s="229"/>
      <c r="H425" s="230"/>
      <c r="I425" s="229"/>
      <c r="J425" s="229"/>
      <c r="K425" s="229"/>
      <c r="L425" s="229"/>
      <c r="M425" s="229"/>
      <c r="N425" s="231"/>
    </row>
    <row r="426" spans="1:14" ht="14" customHeight="1">
      <c r="A426" s="228"/>
      <c r="B426" s="229"/>
      <c r="C426" s="229"/>
      <c r="D426" s="229"/>
      <c r="E426" s="229"/>
      <c r="F426" s="229"/>
      <c r="G426" s="229"/>
      <c r="H426" s="230"/>
      <c r="I426" s="229"/>
      <c r="J426" s="229"/>
      <c r="K426" s="229"/>
      <c r="L426" s="229"/>
      <c r="M426" s="229"/>
      <c r="N426" s="231"/>
    </row>
    <row r="427" spans="1:14" ht="14" customHeight="1">
      <c r="A427" s="228"/>
      <c r="B427" s="229"/>
      <c r="C427" s="229"/>
      <c r="D427" s="229"/>
      <c r="E427" s="229"/>
      <c r="F427" s="229"/>
      <c r="G427" s="229"/>
      <c r="H427" s="230"/>
      <c r="I427" s="229"/>
      <c r="J427" s="229"/>
      <c r="K427" s="229"/>
      <c r="L427" s="229"/>
      <c r="M427" s="229"/>
      <c r="N427" s="231"/>
    </row>
    <row r="428" spans="1:14">
      <c r="A428" s="228"/>
      <c r="B428" s="229"/>
      <c r="C428" s="229"/>
      <c r="D428" s="229"/>
      <c r="E428" s="229"/>
      <c r="F428" s="229"/>
      <c r="G428" s="229"/>
      <c r="H428" s="230"/>
      <c r="I428" s="229"/>
      <c r="J428" s="229"/>
      <c r="K428" s="229"/>
      <c r="L428" s="229"/>
      <c r="M428" s="229"/>
      <c r="N428" s="231"/>
    </row>
    <row r="429" spans="1:14">
      <c r="A429" s="228"/>
      <c r="B429" s="229"/>
      <c r="C429" s="229"/>
      <c r="D429" s="229"/>
      <c r="E429" s="229"/>
      <c r="F429" s="229"/>
      <c r="G429" s="229"/>
      <c r="H429" s="230"/>
      <c r="I429" s="229"/>
      <c r="J429" s="229"/>
      <c r="K429" s="229"/>
      <c r="L429" s="229"/>
      <c r="M429" s="229"/>
      <c r="N429" s="231"/>
    </row>
    <row r="430" spans="1:14" ht="14" customHeight="1">
      <c r="A430" s="228"/>
      <c r="B430" s="229"/>
      <c r="C430" s="229"/>
      <c r="D430" s="229"/>
      <c r="E430" s="229"/>
      <c r="F430" s="229"/>
      <c r="G430" s="229"/>
      <c r="H430" s="230"/>
      <c r="I430" s="229"/>
      <c r="J430" s="229"/>
      <c r="K430" s="229"/>
      <c r="L430" s="229"/>
      <c r="M430" s="229"/>
      <c r="N430" s="231"/>
    </row>
    <row r="431" spans="1:14" ht="14" customHeight="1">
      <c r="A431" s="228"/>
      <c r="B431" s="229"/>
      <c r="C431" s="229"/>
      <c r="D431" s="229"/>
      <c r="E431" s="229"/>
      <c r="F431" s="229"/>
      <c r="G431" s="229"/>
      <c r="H431" s="230"/>
      <c r="I431" s="229"/>
      <c r="J431" s="229"/>
      <c r="K431" s="229"/>
      <c r="L431" s="229"/>
      <c r="M431" s="229"/>
      <c r="N431" s="231"/>
    </row>
    <row r="432" spans="1:14">
      <c r="A432" s="228"/>
      <c r="B432" s="229"/>
      <c r="C432" s="229"/>
      <c r="D432" s="229"/>
      <c r="E432" s="229"/>
      <c r="F432" s="229"/>
      <c r="G432" s="229"/>
      <c r="H432" s="230"/>
      <c r="I432" s="229"/>
      <c r="J432" s="229"/>
      <c r="K432" s="229"/>
      <c r="L432" s="229"/>
      <c r="M432" s="229"/>
      <c r="N432" s="231"/>
    </row>
    <row r="433" spans="1:14">
      <c r="A433" s="228"/>
      <c r="B433" s="229"/>
      <c r="C433" s="229"/>
      <c r="D433" s="229"/>
      <c r="E433" s="229"/>
      <c r="F433" s="229"/>
      <c r="G433" s="229"/>
      <c r="H433" s="230"/>
      <c r="I433" s="229"/>
      <c r="J433" s="229"/>
      <c r="K433" s="229"/>
      <c r="L433" s="229"/>
      <c r="M433" s="229"/>
      <c r="N433" s="231"/>
    </row>
    <row r="434" spans="1:14" ht="14" customHeight="1">
      <c r="A434" s="228"/>
      <c r="B434" s="229"/>
      <c r="C434" s="229"/>
      <c r="D434" s="229"/>
      <c r="E434" s="229"/>
      <c r="F434" s="229"/>
      <c r="G434" s="229"/>
      <c r="H434" s="230"/>
      <c r="I434" s="229"/>
      <c r="J434" s="229"/>
      <c r="K434" s="229"/>
      <c r="L434" s="229"/>
      <c r="M434" s="229"/>
      <c r="N434" s="231"/>
    </row>
    <row r="435" spans="1:14" ht="14" customHeight="1">
      <c r="A435" s="228"/>
      <c r="B435" s="229"/>
      <c r="C435" s="229"/>
      <c r="D435" s="229"/>
      <c r="E435" s="229"/>
      <c r="F435" s="229"/>
      <c r="G435" s="229"/>
      <c r="H435" s="230"/>
      <c r="I435" s="229"/>
      <c r="J435" s="229"/>
      <c r="K435" s="229"/>
      <c r="L435" s="229"/>
      <c r="M435" s="229"/>
      <c r="N435" s="231"/>
    </row>
    <row r="436" spans="1:14">
      <c r="A436" s="228"/>
      <c r="B436" s="229"/>
      <c r="C436" s="229"/>
      <c r="D436" s="229"/>
      <c r="E436" s="229"/>
      <c r="F436" s="229"/>
      <c r="G436" s="229"/>
      <c r="H436" s="230"/>
      <c r="I436" s="229"/>
      <c r="J436" s="229"/>
      <c r="K436" s="229"/>
      <c r="L436" s="229"/>
      <c r="M436" s="229"/>
      <c r="N436" s="231"/>
    </row>
    <row r="437" spans="1:14">
      <c r="A437" s="228"/>
      <c r="B437" s="229"/>
      <c r="C437" s="229"/>
      <c r="D437" s="229"/>
      <c r="E437" s="229"/>
      <c r="F437" s="229"/>
      <c r="G437" s="229"/>
      <c r="H437" s="230"/>
      <c r="I437" s="229"/>
      <c r="J437" s="229"/>
      <c r="K437" s="229"/>
      <c r="L437" s="229"/>
      <c r="M437" s="229"/>
      <c r="N437" s="231"/>
    </row>
    <row r="438" spans="1:14" ht="14" customHeight="1">
      <c r="A438" s="228"/>
      <c r="B438" s="229"/>
      <c r="C438" s="229"/>
      <c r="D438" s="229"/>
      <c r="E438" s="229"/>
      <c r="F438" s="229"/>
      <c r="G438" s="229"/>
      <c r="H438" s="230"/>
      <c r="I438" s="229"/>
      <c r="J438" s="229"/>
      <c r="K438" s="229"/>
      <c r="L438" s="229"/>
      <c r="M438" s="229"/>
      <c r="N438" s="231"/>
    </row>
    <row r="439" spans="1:14">
      <c r="A439" s="228"/>
      <c r="B439" s="229"/>
      <c r="C439" s="229"/>
      <c r="D439" s="229"/>
      <c r="E439" s="229"/>
      <c r="F439" s="229"/>
      <c r="G439" s="229"/>
      <c r="H439" s="230"/>
      <c r="I439" s="229"/>
      <c r="J439" s="229"/>
      <c r="K439" s="229"/>
      <c r="L439" s="229"/>
      <c r="M439" s="229"/>
      <c r="N439" s="231"/>
    </row>
    <row r="440" spans="1:14" ht="14" customHeight="1">
      <c r="A440" s="228"/>
      <c r="B440" s="229"/>
      <c r="C440" s="229"/>
      <c r="D440" s="229"/>
      <c r="E440" s="229"/>
      <c r="F440" s="229"/>
      <c r="G440" s="229"/>
      <c r="H440" s="230"/>
      <c r="I440" s="229"/>
      <c r="J440" s="229"/>
      <c r="K440" s="229"/>
      <c r="L440" s="229"/>
      <c r="M440" s="229"/>
      <c r="N440" s="231"/>
    </row>
    <row r="441" spans="1:14">
      <c r="A441" s="228"/>
      <c r="B441" s="229"/>
      <c r="C441" s="229"/>
      <c r="D441" s="229"/>
      <c r="E441" s="229"/>
      <c r="F441" s="229"/>
      <c r="G441" s="229"/>
      <c r="H441" s="230"/>
      <c r="I441" s="229"/>
      <c r="J441" s="229"/>
      <c r="K441" s="229"/>
      <c r="L441" s="229"/>
      <c r="M441" s="229"/>
      <c r="N441" s="231"/>
    </row>
    <row r="442" spans="1:14">
      <c r="A442" s="228"/>
      <c r="B442" s="229"/>
      <c r="C442" s="229"/>
      <c r="D442" s="229"/>
      <c r="E442" s="229"/>
      <c r="F442" s="229"/>
      <c r="G442" s="229"/>
      <c r="H442" s="230"/>
      <c r="I442" s="229"/>
      <c r="J442" s="229"/>
      <c r="K442" s="229"/>
      <c r="L442" s="229"/>
      <c r="M442" s="229"/>
      <c r="N442" s="231"/>
    </row>
    <row r="443" spans="1:14">
      <c r="A443" s="228"/>
      <c r="B443" s="229"/>
      <c r="C443" s="229"/>
      <c r="D443" s="229"/>
      <c r="E443" s="229"/>
      <c r="F443" s="229"/>
      <c r="G443" s="229"/>
      <c r="H443" s="230"/>
      <c r="I443" s="229"/>
      <c r="J443" s="229"/>
      <c r="K443" s="229"/>
      <c r="L443" s="229"/>
      <c r="M443" s="229"/>
      <c r="N443" s="231"/>
    </row>
    <row r="444" spans="1:14" ht="14" customHeight="1">
      <c r="A444" s="228"/>
      <c r="B444" s="229"/>
      <c r="C444" s="229"/>
      <c r="D444" s="229"/>
      <c r="E444" s="229"/>
      <c r="F444" s="229"/>
      <c r="G444" s="229"/>
      <c r="H444" s="230"/>
      <c r="I444" s="229"/>
      <c r="J444" s="229"/>
      <c r="K444" s="229"/>
      <c r="L444" s="229"/>
      <c r="M444" s="229"/>
      <c r="N444" s="231"/>
    </row>
    <row r="445" spans="1:14">
      <c r="A445" s="228"/>
      <c r="B445" s="229"/>
      <c r="C445" s="229"/>
      <c r="D445" s="229"/>
      <c r="E445" s="229"/>
      <c r="F445" s="229"/>
      <c r="G445" s="229"/>
      <c r="H445" s="230"/>
      <c r="I445" s="229"/>
      <c r="J445" s="229"/>
      <c r="K445" s="229"/>
      <c r="L445" s="229"/>
      <c r="M445" s="229"/>
      <c r="N445" s="231"/>
    </row>
    <row r="446" spans="1:14">
      <c r="A446" s="228"/>
      <c r="B446" s="229"/>
      <c r="C446" s="229"/>
      <c r="D446" s="229"/>
      <c r="E446" s="229"/>
      <c r="F446" s="229"/>
      <c r="G446" s="229"/>
      <c r="H446" s="230"/>
      <c r="I446" s="229"/>
      <c r="J446" s="229"/>
      <c r="K446" s="229"/>
      <c r="L446" s="229"/>
      <c r="M446" s="229"/>
      <c r="N446" s="231"/>
    </row>
    <row r="447" spans="1:14">
      <c r="A447" s="228"/>
      <c r="B447" s="229"/>
      <c r="C447" s="229"/>
      <c r="D447" s="229"/>
      <c r="E447" s="229"/>
      <c r="F447" s="229"/>
      <c r="G447" s="229"/>
      <c r="H447" s="230"/>
      <c r="I447" s="229"/>
      <c r="J447" s="229"/>
      <c r="K447" s="229"/>
      <c r="L447" s="229"/>
      <c r="M447" s="229"/>
      <c r="N447" s="231"/>
    </row>
    <row r="448" spans="1:14" ht="14" customHeight="1">
      <c r="A448" s="228"/>
      <c r="B448" s="229"/>
      <c r="C448" s="229"/>
      <c r="D448" s="229"/>
      <c r="E448" s="229"/>
      <c r="F448" s="229"/>
      <c r="G448" s="229"/>
      <c r="H448" s="230"/>
      <c r="I448" s="229"/>
      <c r="J448" s="229"/>
      <c r="K448" s="229"/>
      <c r="L448" s="229"/>
      <c r="M448" s="229"/>
      <c r="N448" s="231"/>
    </row>
    <row r="449" spans="1:14">
      <c r="A449" s="228"/>
      <c r="B449" s="229"/>
      <c r="C449" s="229"/>
      <c r="D449" s="229"/>
      <c r="E449" s="229"/>
      <c r="F449" s="229"/>
      <c r="G449" s="229"/>
      <c r="H449" s="230"/>
      <c r="I449" s="229"/>
      <c r="J449" s="229"/>
      <c r="K449" s="229"/>
      <c r="L449" s="229"/>
      <c r="M449" s="229"/>
      <c r="N449" s="231"/>
    </row>
    <row r="450" spans="1:14">
      <c r="A450" s="228"/>
      <c r="B450" s="229"/>
      <c r="C450" s="229"/>
      <c r="D450" s="229"/>
      <c r="E450" s="229"/>
      <c r="F450" s="229"/>
      <c r="G450" s="229"/>
      <c r="H450" s="230"/>
      <c r="I450" s="229"/>
      <c r="J450" s="229"/>
      <c r="K450" s="229"/>
      <c r="L450" s="229"/>
      <c r="M450" s="229"/>
      <c r="N450" s="231"/>
    </row>
    <row r="451" spans="1:14">
      <c r="A451" s="228"/>
      <c r="B451" s="229"/>
      <c r="C451" s="229"/>
      <c r="D451" s="229"/>
      <c r="E451" s="229"/>
      <c r="F451" s="229"/>
      <c r="G451" s="229"/>
      <c r="H451" s="230"/>
      <c r="I451" s="229"/>
      <c r="J451" s="229"/>
      <c r="K451" s="229"/>
      <c r="L451" s="229"/>
      <c r="M451" s="229"/>
      <c r="N451" s="231"/>
    </row>
    <row r="452" spans="1:14" ht="14" customHeight="1">
      <c r="A452" s="228"/>
      <c r="B452" s="229"/>
      <c r="C452" s="229"/>
      <c r="D452" s="229"/>
      <c r="E452" s="229"/>
      <c r="F452" s="229"/>
      <c r="G452" s="229"/>
      <c r="H452" s="230"/>
      <c r="I452" s="229"/>
      <c r="J452" s="229"/>
      <c r="K452" s="229"/>
      <c r="L452" s="229"/>
      <c r="M452" s="229"/>
      <c r="N452" s="231"/>
    </row>
    <row r="453" spans="1:14">
      <c r="A453" s="228"/>
      <c r="B453" s="229"/>
      <c r="C453" s="229"/>
      <c r="D453" s="229"/>
      <c r="E453" s="229"/>
      <c r="F453" s="229"/>
      <c r="G453" s="229"/>
      <c r="H453" s="230"/>
      <c r="I453" s="229"/>
      <c r="J453" s="229"/>
      <c r="K453" s="229"/>
      <c r="L453" s="229"/>
      <c r="M453" s="229"/>
      <c r="N453" s="231"/>
    </row>
    <row r="454" spans="1:14">
      <c r="A454" s="228"/>
      <c r="B454" s="229"/>
      <c r="C454" s="229"/>
      <c r="D454" s="229"/>
      <c r="E454" s="229"/>
      <c r="F454" s="229"/>
      <c r="G454" s="229"/>
      <c r="H454" s="230"/>
      <c r="I454" s="229"/>
      <c r="J454" s="229"/>
      <c r="K454" s="229"/>
      <c r="L454" s="229"/>
      <c r="M454" s="229"/>
      <c r="N454" s="231"/>
    </row>
    <row r="455" spans="1:14">
      <c r="A455" s="228"/>
      <c r="B455" s="229"/>
      <c r="C455" s="229"/>
      <c r="D455" s="229"/>
      <c r="E455" s="229"/>
      <c r="F455" s="229"/>
      <c r="G455" s="229"/>
      <c r="H455" s="230"/>
      <c r="I455" s="229"/>
      <c r="J455" s="229"/>
      <c r="K455" s="229"/>
      <c r="L455" s="229"/>
      <c r="M455" s="229"/>
      <c r="N455" s="231"/>
    </row>
    <row r="456" spans="1:14" ht="14" customHeight="1">
      <c r="A456" s="228"/>
      <c r="B456" s="229"/>
      <c r="C456" s="229"/>
      <c r="D456" s="229"/>
      <c r="E456" s="229"/>
      <c r="F456" s="229"/>
      <c r="G456" s="229"/>
      <c r="H456" s="230"/>
      <c r="I456" s="229"/>
      <c r="J456" s="229"/>
      <c r="K456" s="229"/>
      <c r="L456" s="229"/>
      <c r="M456" s="229"/>
      <c r="N456" s="231"/>
    </row>
    <row r="457" spans="1:14" ht="14" customHeight="1">
      <c r="A457" s="228"/>
      <c r="B457" s="229"/>
      <c r="C457" s="229"/>
      <c r="D457" s="229"/>
      <c r="E457" s="229"/>
      <c r="F457" s="229"/>
      <c r="G457" s="229"/>
      <c r="H457" s="230"/>
      <c r="I457" s="229"/>
      <c r="J457" s="229"/>
      <c r="K457" s="229"/>
      <c r="L457" s="229"/>
      <c r="M457" s="229"/>
      <c r="N457" s="231"/>
    </row>
    <row r="458" spans="1:14">
      <c r="A458" s="228"/>
      <c r="B458" s="229"/>
      <c r="C458" s="229"/>
      <c r="D458" s="229"/>
      <c r="E458" s="229"/>
      <c r="F458" s="229"/>
      <c r="G458" s="229"/>
      <c r="H458" s="230"/>
      <c r="I458" s="229"/>
      <c r="J458" s="229"/>
      <c r="K458" s="229"/>
      <c r="L458" s="229"/>
      <c r="M458" s="229"/>
      <c r="N458" s="231"/>
    </row>
    <row r="459" spans="1:14">
      <c r="A459" s="232"/>
      <c r="B459" s="233"/>
      <c r="C459" s="233"/>
      <c r="D459" s="233"/>
      <c r="E459" s="233"/>
      <c r="F459" s="233"/>
      <c r="G459" s="233"/>
      <c r="H459" s="234"/>
      <c r="I459" s="233"/>
      <c r="J459" s="233"/>
      <c r="K459" s="233"/>
      <c r="L459" s="233"/>
      <c r="M459" s="233"/>
      <c r="N459" s="235"/>
    </row>
    <row r="460" spans="1:14" ht="30" customHeight="1">
      <c r="A460" s="110" t="s">
        <v>66</v>
      </c>
      <c r="B460" s="111" t="s">
        <v>17</v>
      </c>
      <c r="C460" s="111"/>
      <c r="D460" s="111"/>
      <c r="E460" s="111"/>
      <c r="F460" s="111"/>
      <c r="G460" s="111"/>
      <c r="H460" s="111"/>
      <c r="I460" s="111"/>
      <c r="J460" s="111"/>
      <c r="K460" s="111"/>
      <c r="L460" s="111"/>
      <c r="M460" s="112"/>
      <c r="N460" s="113" t="s">
        <v>68</v>
      </c>
    </row>
    <row r="461" spans="1:14">
      <c r="A461" s="222"/>
      <c r="B461" s="215"/>
      <c r="C461" s="215"/>
      <c r="D461" s="215"/>
      <c r="E461" s="215"/>
      <c r="F461" s="215"/>
      <c r="G461" s="215"/>
      <c r="H461" s="216"/>
      <c r="I461" s="215"/>
      <c r="J461" s="215"/>
      <c r="K461" s="215"/>
      <c r="L461" s="215"/>
      <c r="M461" s="215"/>
      <c r="N461" s="217"/>
    </row>
    <row r="462" spans="1:14">
      <c r="A462" s="222"/>
      <c r="B462" s="215"/>
      <c r="C462" s="215"/>
      <c r="D462" s="215"/>
      <c r="E462" s="215"/>
      <c r="F462" s="215"/>
      <c r="G462" s="215"/>
      <c r="H462" s="216"/>
      <c r="I462" s="215"/>
      <c r="J462" s="215"/>
      <c r="K462" s="215"/>
      <c r="L462" s="215"/>
      <c r="M462" s="215"/>
      <c r="N462" s="217"/>
    </row>
    <row r="463" spans="1:14">
      <c r="A463" s="222"/>
      <c r="B463" s="215"/>
      <c r="C463" s="215"/>
      <c r="D463" s="215"/>
      <c r="E463" s="215"/>
      <c r="F463" s="215"/>
      <c r="G463" s="215"/>
      <c r="H463" s="216"/>
      <c r="I463" s="215"/>
      <c r="J463" s="215"/>
      <c r="K463" s="215"/>
      <c r="L463" s="215"/>
      <c r="M463" s="215"/>
      <c r="N463" s="217"/>
    </row>
    <row r="464" spans="1:14">
      <c r="A464" s="222"/>
      <c r="B464" s="215"/>
      <c r="C464" s="215"/>
      <c r="D464" s="215"/>
      <c r="E464" s="215"/>
      <c r="F464" s="215"/>
      <c r="G464" s="215"/>
      <c r="H464" s="216"/>
      <c r="I464" s="215"/>
      <c r="J464" s="215"/>
      <c r="K464" s="215"/>
      <c r="L464" s="215"/>
      <c r="M464" s="215"/>
      <c r="N464" s="217"/>
    </row>
    <row r="465" spans="1:14">
      <c r="A465" s="222"/>
      <c r="B465" s="215"/>
      <c r="C465" s="215"/>
      <c r="D465" s="215"/>
      <c r="E465" s="215"/>
      <c r="F465" s="215"/>
      <c r="G465" s="215"/>
      <c r="H465" s="216"/>
      <c r="I465" s="215"/>
      <c r="J465" s="215"/>
      <c r="K465" s="215"/>
      <c r="L465" s="215"/>
      <c r="M465" s="215"/>
      <c r="N465" s="217"/>
    </row>
    <row r="466" spans="1:14" ht="14" customHeight="1">
      <c r="A466" s="222"/>
      <c r="B466" s="215"/>
      <c r="C466" s="215"/>
      <c r="D466" s="215"/>
      <c r="E466" s="215"/>
      <c r="F466" s="215"/>
      <c r="G466" s="215"/>
      <c r="H466" s="216"/>
      <c r="I466" s="215"/>
      <c r="J466" s="215"/>
      <c r="K466" s="215"/>
      <c r="L466" s="215"/>
      <c r="M466" s="215"/>
      <c r="N466" s="217"/>
    </row>
    <row r="467" spans="1:14">
      <c r="A467" s="222"/>
      <c r="B467" s="215"/>
      <c r="C467" s="215"/>
      <c r="D467" s="215"/>
      <c r="E467" s="215"/>
      <c r="F467" s="215"/>
      <c r="G467" s="215"/>
      <c r="H467" s="216"/>
      <c r="I467" s="215"/>
      <c r="J467" s="215"/>
      <c r="K467" s="215"/>
      <c r="L467" s="215"/>
      <c r="M467" s="215"/>
      <c r="N467" s="217"/>
    </row>
    <row r="468" spans="1:14">
      <c r="A468" s="222"/>
      <c r="B468" s="215"/>
      <c r="C468" s="215"/>
      <c r="D468" s="215"/>
      <c r="E468" s="215"/>
      <c r="F468" s="215"/>
      <c r="G468" s="215"/>
      <c r="H468" s="216"/>
      <c r="I468" s="215"/>
      <c r="J468" s="215"/>
      <c r="K468" s="215"/>
      <c r="L468" s="215"/>
      <c r="M468" s="215"/>
      <c r="N468" s="217"/>
    </row>
    <row r="469" spans="1:14">
      <c r="A469" s="222"/>
      <c r="B469" s="215"/>
      <c r="C469" s="215"/>
      <c r="D469" s="215"/>
      <c r="E469" s="215"/>
      <c r="F469" s="215"/>
      <c r="G469" s="215"/>
      <c r="H469" s="216"/>
      <c r="I469" s="215"/>
      <c r="J469" s="215"/>
      <c r="K469" s="215"/>
      <c r="L469" s="215"/>
      <c r="M469" s="215"/>
      <c r="N469" s="217"/>
    </row>
    <row r="470" spans="1:14" ht="14" customHeight="1">
      <c r="A470" s="222"/>
      <c r="B470" s="215"/>
      <c r="C470" s="215"/>
      <c r="D470" s="215"/>
      <c r="E470" s="215"/>
      <c r="F470" s="215"/>
      <c r="G470" s="215"/>
      <c r="H470" s="216"/>
      <c r="I470" s="215"/>
      <c r="J470" s="215"/>
      <c r="K470" s="215"/>
      <c r="L470" s="215"/>
      <c r="M470" s="215"/>
      <c r="N470" s="217"/>
    </row>
    <row r="471" spans="1:14">
      <c r="A471" s="222"/>
      <c r="B471" s="215"/>
      <c r="C471" s="215"/>
      <c r="D471" s="215"/>
      <c r="E471" s="215"/>
      <c r="F471" s="215"/>
      <c r="G471" s="215"/>
      <c r="H471" s="216"/>
      <c r="I471" s="215"/>
      <c r="J471" s="215"/>
      <c r="K471" s="215"/>
      <c r="L471" s="215"/>
      <c r="M471" s="215"/>
      <c r="N471" s="217"/>
    </row>
    <row r="472" spans="1:14">
      <c r="A472" s="222"/>
      <c r="B472" s="215"/>
      <c r="C472" s="215"/>
      <c r="D472" s="215"/>
      <c r="E472" s="215"/>
      <c r="F472" s="215"/>
      <c r="G472" s="215"/>
      <c r="H472" s="216"/>
      <c r="I472" s="215"/>
      <c r="J472" s="215"/>
      <c r="K472" s="215"/>
      <c r="L472" s="215"/>
      <c r="M472" s="215"/>
      <c r="N472" s="217"/>
    </row>
    <row r="473" spans="1:14">
      <c r="A473" s="222"/>
      <c r="B473" s="215"/>
      <c r="C473" s="215"/>
      <c r="D473" s="215"/>
      <c r="E473" s="215"/>
      <c r="F473" s="215"/>
      <c r="G473" s="215"/>
      <c r="H473" s="216"/>
      <c r="I473" s="215"/>
      <c r="J473" s="215"/>
      <c r="K473" s="215"/>
      <c r="L473" s="215"/>
      <c r="M473" s="215"/>
      <c r="N473" s="217"/>
    </row>
    <row r="474" spans="1:14" ht="14" customHeight="1">
      <c r="A474" s="222"/>
      <c r="B474" s="215"/>
      <c r="C474" s="215"/>
      <c r="D474" s="215"/>
      <c r="E474" s="215"/>
      <c r="F474" s="215"/>
      <c r="G474" s="215"/>
      <c r="H474" s="216"/>
      <c r="I474" s="215"/>
      <c r="J474" s="215"/>
      <c r="K474" s="215"/>
      <c r="L474" s="215"/>
      <c r="M474" s="215"/>
      <c r="N474" s="217"/>
    </row>
    <row r="475" spans="1:14">
      <c r="A475" s="222"/>
      <c r="B475" s="215"/>
      <c r="C475" s="215"/>
      <c r="D475" s="215"/>
      <c r="E475" s="215"/>
      <c r="F475" s="215"/>
      <c r="G475" s="215"/>
      <c r="H475" s="216"/>
      <c r="I475" s="215"/>
      <c r="J475" s="215"/>
      <c r="K475" s="215"/>
      <c r="L475" s="215"/>
      <c r="M475" s="215"/>
      <c r="N475" s="217"/>
    </row>
    <row r="476" spans="1:14">
      <c r="A476" s="222"/>
      <c r="B476" s="215"/>
      <c r="C476" s="215"/>
      <c r="D476" s="215"/>
      <c r="E476" s="215"/>
      <c r="F476" s="215"/>
      <c r="G476" s="215"/>
      <c r="H476" s="216"/>
      <c r="I476" s="215"/>
      <c r="J476" s="215"/>
      <c r="K476" s="215"/>
      <c r="L476" s="215"/>
      <c r="M476" s="215"/>
      <c r="N476" s="217"/>
    </row>
    <row r="477" spans="1:14">
      <c r="A477" s="222"/>
      <c r="B477" s="215"/>
      <c r="C477" s="215"/>
      <c r="D477" s="215"/>
      <c r="E477" s="215"/>
      <c r="F477" s="215"/>
      <c r="G477" s="215"/>
      <c r="H477" s="216"/>
      <c r="I477" s="215"/>
      <c r="J477" s="215"/>
      <c r="K477" s="215"/>
      <c r="L477" s="215"/>
      <c r="M477" s="215"/>
      <c r="N477" s="217"/>
    </row>
    <row r="478" spans="1:14" ht="14" customHeight="1">
      <c r="A478" s="222"/>
      <c r="B478" s="215"/>
      <c r="C478" s="215"/>
      <c r="D478" s="215"/>
      <c r="E478" s="215"/>
      <c r="F478" s="215"/>
      <c r="G478" s="215"/>
      <c r="H478" s="216"/>
      <c r="I478" s="215"/>
      <c r="J478" s="215"/>
      <c r="K478" s="215"/>
      <c r="L478" s="215"/>
      <c r="M478" s="215"/>
      <c r="N478" s="217"/>
    </row>
    <row r="479" spans="1:14">
      <c r="A479" s="222"/>
      <c r="B479" s="215"/>
      <c r="C479" s="215"/>
      <c r="D479" s="215"/>
      <c r="E479" s="215"/>
      <c r="F479" s="215"/>
      <c r="G479" s="215"/>
      <c r="H479" s="216"/>
      <c r="I479" s="215"/>
      <c r="J479" s="215"/>
      <c r="K479" s="215"/>
      <c r="L479" s="215"/>
      <c r="M479" s="215"/>
      <c r="N479" s="217"/>
    </row>
    <row r="480" spans="1:14">
      <c r="A480" s="222"/>
      <c r="B480" s="215"/>
      <c r="C480" s="215"/>
      <c r="D480" s="215"/>
      <c r="E480" s="215"/>
      <c r="F480" s="215"/>
      <c r="G480" s="215"/>
      <c r="H480" s="216"/>
      <c r="I480" s="215"/>
      <c r="J480" s="215"/>
      <c r="K480" s="215"/>
      <c r="L480" s="215"/>
      <c r="M480" s="215"/>
      <c r="N480" s="217"/>
    </row>
    <row r="481" spans="1:14">
      <c r="A481" s="222"/>
      <c r="B481" s="215"/>
      <c r="C481" s="215"/>
      <c r="D481" s="215"/>
      <c r="E481" s="215"/>
      <c r="F481" s="215"/>
      <c r="G481" s="215"/>
      <c r="H481" s="216"/>
      <c r="I481" s="215"/>
      <c r="J481" s="215"/>
      <c r="K481" s="215"/>
      <c r="L481" s="215"/>
      <c r="M481" s="215"/>
      <c r="N481" s="217"/>
    </row>
    <row r="482" spans="1:14" ht="14" customHeight="1">
      <c r="A482" s="222"/>
      <c r="B482" s="215"/>
      <c r="C482" s="215"/>
      <c r="D482" s="215"/>
      <c r="E482" s="215"/>
      <c r="F482" s="215"/>
      <c r="G482" s="215"/>
      <c r="H482" s="216"/>
      <c r="I482" s="215"/>
      <c r="J482" s="215"/>
      <c r="K482" s="215"/>
      <c r="L482" s="215"/>
      <c r="M482" s="215"/>
      <c r="N482" s="217"/>
    </row>
    <row r="483" spans="1:14">
      <c r="A483" s="222"/>
      <c r="B483" s="215"/>
      <c r="C483" s="215"/>
      <c r="D483" s="215"/>
      <c r="E483" s="215"/>
      <c r="F483" s="215"/>
      <c r="G483" s="215"/>
      <c r="H483" s="216"/>
      <c r="I483" s="215"/>
      <c r="J483" s="215"/>
      <c r="K483" s="215"/>
      <c r="L483" s="215"/>
      <c r="M483" s="215"/>
      <c r="N483" s="217"/>
    </row>
    <row r="484" spans="1:14">
      <c r="A484" s="222"/>
      <c r="B484" s="215"/>
      <c r="C484" s="215"/>
      <c r="D484" s="215"/>
      <c r="E484" s="215"/>
      <c r="F484" s="215"/>
      <c r="G484" s="215"/>
      <c r="H484" s="216"/>
      <c r="I484" s="215"/>
      <c r="J484" s="215"/>
      <c r="K484" s="215"/>
      <c r="L484" s="215"/>
      <c r="M484" s="215"/>
      <c r="N484" s="217"/>
    </row>
    <row r="485" spans="1:14">
      <c r="A485" s="222"/>
      <c r="B485" s="215"/>
      <c r="C485" s="215"/>
      <c r="D485" s="215"/>
      <c r="E485" s="215"/>
      <c r="F485" s="215"/>
      <c r="G485" s="215"/>
      <c r="H485" s="216"/>
      <c r="I485" s="215"/>
      <c r="J485" s="215"/>
      <c r="K485" s="215"/>
      <c r="L485" s="215"/>
      <c r="M485" s="215"/>
      <c r="N485" s="217"/>
    </row>
    <row r="486" spans="1:14">
      <c r="A486" s="222"/>
      <c r="B486" s="215"/>
      <c r="C486" s="215"/>
      <c r="D486" s="215"/>
      <c r="E486" s="215"/>
      <c r="F486" s="215"/>
      <c r="G486" s="215"/>
      <c r="H486" s="216"/>
      <c r="I486" s="215"/>
      <c r="J486" s="215"/>
      <c r="K486" s="215"/>
      <c r="L486" s="215"/>
      <c r="M486" s="215"/>
      <c r="N486" s="217"/>
    </row>
    <row r="487" spans="1:14" ht="14" customHeight="1">
      <c r="A487" s="222"/>
      <c r="B487" s="215"/>
      <c r="C487" s="215"/>
      <c r="D487" s="215"/>
      <c r="E487" s="215"/>
      <c r="F487" s="215"/>
      <c r="G487" s="215"/>
      <c r="H487" s="216"/>
      <c r="I487" s="215"/>
      <c r="J487" s="215"/>
      <c r="K487" s="215"/>
      <c r="L487" s="215"/>
      <c r="M487" s="215"/>
      <c r="N487" s="217"/>
    </row>
    <row r="488" spans="1:14">
      <c r="A488" s="222"/>
      <c r="B488" s="215"/>
      <c r="C488" s="215"/>
      <c r="D488" s="215"/>
      <c r="E488" s="215"/>
      <c r="F488" s="215"/>
      <c r="G488" s="215"/>
      <c r="H488" s="216"/>
      <c r="I488" s="215"/>
      <c r="J488" s="215"/>
      <c r="K488" s="215"/>
      <c r="L488" s="215"/>
      <c r="M488" s="215"/>
      <c r="N488" s="217"/>
    </row>
    <row r="489" spans="1:14">
      <c r="A489" s="222"/>
      <c r="B489" s="215"/>
      <c r="C489" s="215"/>
      <c r="D489" s="215"/>
      <c r="E489" s="215"/>
      <c r="F489" s="215"/>
      <c r="G489" s="215"/>
      <c r="H489" s="216"/>
      <c r="I489" s="215"/>
      <c r="J489" s="215"/>
      <c r="K489" s="215"/>
      <c r="L489" s="215"/>
      <c r="M489" s="215"/>
      <c r="N489" s="217"/>
    </row>
    <row r="490" spans="1:14">
      <c r="A490" s="222"/>
      <c r="B490" s="215"/>
      <c r="C490" s="215"/>
      <c r="D490" s="215"/>
      <c r="E490" s="215"/>
      <c r="F490" s="215"/>
      <c r="G490" s="215"/>
      <c r="H490" s="216"/>
      <c r="I490" s="215"/>
      <c r="J490" s="215"/>
      <c r="K490" s="215"/>
      <c r="L490" s="215"/>
      <c r="M490" s="215"/>
      <c r="N490" s="217"/>
    </row>
    <row r="491" spans="1:14" ht="14" customHeight="1">
      <c r="A491" s="222"/>
      <c r="B491" s="215"/>
      <c r="C491" s="215"/>
      <c r="D491" s="215"/>
      <c r="E491" s="215"/>
      <c r="F491" s="215"/>
      <c r="G491" s="215"/>
      <c r="H491" s="216"/>
      <c r="I491" s="215"/>
      <c r="J491" s="215"/>
      <c r="K491" s="215"/>
      <c r="L491" s="215"/>
      <c r="M491" s="215"/>
      <c r="N491" s="217"/>
    </row>
    <row r="492" spans="1:14">
      <c r="A492" s="222"/>
      <c r="B492" s="215"/>
      <c r="C492" s="215"/>
      <c r="D492" s="215"/>
      <c r="E492" s="215"/>
      <c r="F492" s="215"/>
      <c r="G492" s="215"/>
      <c r="H492" s="216"/>
      <c r="I492" s="215"/>
      <c r="J492" s="215"/>
      <c r="K492" s="215"/>
      <c r="L492" s="215"/>
      <c r="M492" s="215"/>
      <c r="N492" s="217"/>
    </row>
    <row r="493" spans="1:14">
      <c r="A493" s="222"/>
      <c r="B493" s="215"/>
      <c r="C493" s="215"/>
      <c r="D493" s="215"/>
      <c r="E493" s="215"/>
      <c r="F493" s="215"/>
      <c r="G493" s="215"/>
      <c r="H493" s="216"/>
      <c r="I493" s="215"/>
      <c r="J493" s="215"/>
      <c r="K493" s="215"/>
      <c r="L493" s="215"/>
      <c r="M493" s="215"/>
      <c r="N493" s="217"/>
    </row>
    <row r="494" spans="1:14">
      <c r="A494" s="222"/>
      <c r="B494" s="215"/>
      <c r="C494" s="215"/>
      <c r="D494" s="215"/>
      <c r="E494" s="215"/>
      <c r="F494" s="215"/>
      <c r="G494" s="215"/>
      <c r="H494" s="216"/>
      <c r="I494" s="215"/>
      <c r="J494" s="215"/>
      <c r="K494" s="215"/>
      <c r="L494" s="215"/>
      <c r="M494" s="215"/>
      <c r="N494" s="217"/>
    </row>
    <row r="495" spans="1:14" ht="14" customHeight="1">
      <c r="A495" s="222"/>
      <c r="B495" s="215"/>
      <c r="C495" s="215"/>
      <c r="D495" s="215"/>
      <c r="E495" s="215"/>
      <c r="F495" s="215"/>
      <c r="G495" s="215"/>
      <c r="H495" s="216"/>
      <c r="I495" s="215"/>
      <c r="J495" s="215"/>
      <c r="K495" s="215"/>
      <c r="L495" s="215"/>
      <c r="M495" s="215"/>
      <c r="N495" s="217"/>
    </row>
    <row r="496" spans="1:14">
      <c r="A496" s="222"/>
      <c r="B496" s="215"/>
      <c r="C496" s="215"/>
      <c r="D496" s="215"/>
      <c r="E496" s="215"/>
      <c r="F496" s="215"/>
      <c r="G496" s="215"/>
      <c r="H496" s="216"/>
      <c r="I496" s="215"/>
      <c r="J496" s="215"/>
      <c r="K496" s="215"/>
      <c r="L496" s="215"/>
      <c r="M496" s="215"/>
      <c r="N496" s="217"/>
    </row>
    <row r="497" spans="1:14">
      <c r="A497" s="222"/>
      <c r="B497" s="215"/>
      <c r="C497" s="215"/>
      <c r="D497" s="215"/>
      <c r="E497" s="215"/>
      <c r="F497" s="215"/>
      <c r="G497" s="215"/>
      <c r="H497" s="216"/>
      <c r="I497" s="215"/>
      <c r="J497" s="215"/>
      <c r="K497" s="215"/>
      <c r="L497" s="215"/>
      <c r="M497" s="215"/>
      <c r="N497" s="217"/>
    </row>
    <row r="498" spans="1:14">
      <c r="A498" s="222"/>
      <c r="B498" s="215"/>
      <c r="C498" s="215"/>
      <c r="D498" s="215"/>
      <c r="E498" s="215"/>
      <c r="F498" s="215"/>
      <c r="G498" s="215"/>
      <c r="H498" s="216"/>
      <c r="I498" s="215"/>
      <c r="J498" s="215"/>
      <c r="K498" s="215"/>
      <c r="L498" s="215"/>
      <c r="M498" s="215"/>
      <c r="N498" s="217"/>
    </row>
    <row r="499" spans="1:14" ht="14" customHeight="1">
      <c r="A499" s="222"/>
      <c r="B499" s="215"/>
      <c r="C499" s="215"/>
      <c r="D499" s="215"/>
      <c r="E499" s="215"/>
      <c r="F499" s="215"/>
      <c r="G499" s="215"/>
      <c r="H499" s="216"/>
      <c r="I499" s="215"/>
      <c r="J499" s="215"/>
      <c r="K499" s="215"/>
      <c r="L499" s="215"/>
      <c r="M499" s="215"/>
      <c r="N499" s="217"/>
    </row>
    <row r="500" spans="1:14">
      <c r="A500" s="222"/>
      <c r="B500" s="215"/>
      <c r="C500" s="215"/>
      <c r="D500" s="215"/>
      <c r="E500" s="215"/>
      <c r="F500" s="215"/>
      <c r="G500" s="215"/>
      <c r="H500" s="216"/>
      <c r="I500" s="215"/>
      <c r="J500" s="215"/>
      <c r="K500" s="215"/>
      <c r="L500" s="215"/>
      <c r="M500" s="215"/>
      <c r="N500" s="217"/>
    </row>
    <row r="501" spans="1:14">
      <c r="A501" s="222"/>
      <c r="B501" s="215"/>
      <c r="C501" s="215"/>
      <c r="D501" s="215"/>
      <c r="E501" s="215"/>
      <c r="F501" s="215"/>
      <c r="G501" s="215"/>
      <c r="H501" s="216"/>
      <c r="I501" s="215"/>
      <c r="J501" s="215"/>
      <c r="K501" s="215"/>
      <c r="L501" s="215"/>
      <c r="M501" s="215"/>
      <c r="N501" s="217"/>
    </row>
    <row r="502" spans="1:14">
      <c r="A502" s="222"/>
      <c r="B502" s="215"/>
      <c r="C502" s="215"/>
      <c r="D502" s="215"/>
      <c r="E502" s="215"/>
      <c r="F502" s="215"/>
      <c r="G502" s="215"/>
      <c r="H502" s="216"/>
      <c r="I502" s="215"/>
      <c r="J502" s="215"/>
      <c r="K502" s="215"/>
      <c r="L502" s="215"/>
      <c r="M502" s="215"/>
      <c r="N502" s="217"/>
    </row>
    <row r="503" spans="1:14" ht="14" customHeight="1">
      <c r="A503" s="222"/>
      <c r="B503" s="215"/>
      <c r="C503" s="215"/>
      <c r="D503" s="215"/>
      <c r="E503" s="215"/>
      <c r="F503" s="215"/>
      <c r="G503" s="215"/>
      <c r="H503" s="216"/>
      <c r="I503" s="215"/>
      <c r="J503" s="215"/>
      <c r="K503" s="215"/>
      <c r="L503" s="215"/>
      <c r="M503" s="215"/>
      <c r="N503" s="217"/>
    </row>
    <row r="504" spans="1:14" ht="14" customHeight="1">
      <c r="A504" s="222"/>
      <c r="B504" s="215"/>
      <c r="C504" s="215"/>
      <c r="D504" s="215"/>
      <c r="E504" s="215"/>
      <c r="F504" s="215"/>
      <c r="G504" s="215"/>
      <c r="H504" s="216"/>
      <c r="I504" s="215"/>
      <c r="J504" s="215"/>
      <c r="K504" s="215"/>
      <c r="L504" s="215"/>
      <c r="M504" s="215"/>
      <c r="N504" s="217"/>
    </row>
    <row r="505" spans="1:14">
      <c r="A505" s="222"/>
      <c r="B505" s="215"/>
      <c r="C505" s="215"/>
      <c r="D505" s="215"/>
      <c r="E505" s="215"/>
      <c r="F505" s="215"/>
      <c r="G505" s="215"/>
      <c r="H505" s="216"/>
      <c r="I505" s="215"/>
      <c r="J505" s="215"/>
      <c r="K505" s="215"/>
      <c r="L505" s="215"/>
      <c r="M505" s="215"/>
      <c r="N505" s="217"/>
    </row>
    <row r="506" spans="1:14" ht="18" customHeight="1">
      <c r="A506" s="223"/>
      <c r="B506" s="219"/>
      <c r="C506" s="219"/>
      <c r="D506" s="219"/>
      <c r="E506" s="219"/>
      <c r="F506" s="219"/>
      <c r="G506" s="219"/>
      <c r="H506" s="220"/>
      <c r="I506" s="219"/>
      <c r="J506" s="219"/>
      <c r="K506" s="219"/>
      <c r="L506" s="219"/>
      <c r="M506" s="219"/>
      <c r="N506" s="221"/>
    </row>
    <row r="507" spans="1:14" ht="30" customHeight="1">
      <c r="A507" s="224" t="s">
        <v>66</v>
      </c>
      <c r="B507" s="236" t="s">
        <v>18</v>
      </c>
      <c r="C507" s="236"/>
      <c r="D507" s="236"/>
      <c r="E507" s="236"/>
      <c r="F507" s="236"/>
      <c r="G507" s="236"/>
      <c r="H507" s="236"/>
      <c r="I507" s="236"/>
      <c r="J507" s="236"/>
      <c r="K507" s="236"/>
      <c r="L507" s="236"/>
      <c r="M507" s="237"/>
      <c r="N507" s="227" t="s">
        <v>68</v>
      </c>
    </row>
    <row r="508" spans="1:14">
      <c r="A508" s="228"/>
      <c r="B508" s="229"/>
      <c r="C508" s="229"/>
      <c r="D508" s="229"/>
      <c r="E508" s="229"/>
      <c r="F508" s="229"/>
      <c r="G508" s="229"/>
      <c r="H508" s="230"/>
      <c r="I508" s="229"/>
      <c r="J508" s="229"/>
      <c r="K508" s="229"/>
      <c r="L508" s="229"/>
      <c r="M508" s="229"/>
      <c r="N508" s="231"/>
    </row>
    <row r="509" spans="1:14">
      <c r="A509" s="228"/>
      <c r="B509" s="229"/>
      <c r="C509" s="229"/>
      <c r="D509" s="229"/>
      <c r="E509" s="229"/>
      <c r="F509" s="229"/>
      <c r="G509" s="229"/>
      <c r="H509" s="230"/>
      <c r="I509" s="229"/>
      <c r="J509" s="229"/>
      <c r="K509" s="229"/>
      <c r="L509" s="229"/>
      <c r="M509" s="229"/>
      <c r="N509" s="231"/>
    </row>
    <row r="510" spans="1:14">
      <c r="A510" s="228"/>
      <c r="B510" s="229"/>
      <c r="C510" s="229"/>
      <c r="D510" s="229"/>
      <c r="E510" s="229"/>
      <c r="F510" s="229"/>
      <c r="G510" s="229"/>
      <c r="H510" s="230"/>
      <c r="I510" s="229"/>
      <c r="J510" s="229"/>
      <c r="K510" s="229"/>
      <c r="L510" s="229"/>
      <c r="M510" s="229"/>
      <c r="N510" s="231"/>
    </row>
    <row r="511" spans="1:14">
      <c r="A511" s="228"/>
      <c r="B511" s="229"/>
      <c r="C511" s="229"/>
      <c r="D511" s="229"/>
      <c r="E511" s="229"/>
      <c r="F511" s="229"/>
      <c r="G511" s="229"/>
      <c r="H511" s="230"/>
      <c r="I511" s="229"/>
      <c r="J511" s="229"/>
      <c r="K511" s="229"/>
      <c r="L511" s="229"/>
      <c r="M511" s="229"/>
      <c r="N511" s="231"/>
    </row>
    <row r="512" spans="1:14">
      <c r="A512" s="228"/>
      <c r="B512" s="229"/>
      <c r="C512" s="229"/>
      <c r="D512" s="229"/>
      <c r="E512" s="229"/>
      <c r="F512" s="229"/>
      <c r="G512" s="229"/>
      <c r="H512" s="230"/>
      <c r="I512" s="229"/>
      <c r="J512" s="229"/>
      <c r="K512" s="229"/>
      <c r="L512" s="229"/>
      <c r="M512" s="229"/>
      <c r="N512" s="231"/>
    </row>
    <row r="513" spans="1:14">
      <c r="A513" s="228"/>
      <c r="B513" s="229"/>
      <c r="C513" s="229"/>
      <c r="D513" s="229"/>
      <c r="E513" s="229"/>
      <c r="F513" s="229"/>
      <c r="G513" s="229"/>
      <c r="H513" s="230"/>
      <c r="I513" s="229"/>
      <c r="J513" s="229"/>
      <c r="K513" s="229"/>
      <c r="L513" s="229"/>
      <c r="M513" s="229"/>
      <c r="N513" s="231"/>
    </row>
    <row r="514" spans="1:14">
      <c r="A514" s="228"/>
      <c r="B514" s="229"/>
      <c r="C514" s="229"/>
      <c r="D514" s="229"/>
      <c r="E514" s="229"/>
      <c r="F514" s="229"/>
      <c r="G514" s="229"/>
      <c r="H514" s="230"/>
      <c r="I514" s="229"/>
      <c r="J514" s="229"/>
      <c r="K514" s="229"/>
      <c r="L514" s="229"/>
      <c r="M514" s="229"/>
      <c r="N514" s="231"/>
    </row>
    <row r="515" spans="1:14">
      <c r="A515" s="228"/>
      <c r="B515" s="229"/>
      <c r="C515" s="229"/>
      <c r="D515" s="229"/>
      <c r="E515" s="229"/>
      <c r="F515" s="229"/>
      <c r="G515" s="229"/>
      <c r="H515" s="230"/>
      <c r="I515" s="229"/>
      <c r="J515" s="229"/>
      <c r="K515" s="229"/>
      <c r="L515" s="229"/>
      <c r="M515" s="229"/>
      <c r="N515" s="231"/>
    </row>
    <row r="516" spans="1:14">
      <c r="A516" s="228"/>
      <c r="B516" s="229"/>
      <c r="C516" s="229"/>
      <c r="D516" s="229"/>
      <c r="E516" s="229"/>
      <c r="F516" s="229"/>
      <c r="G516" s="229"/>
      <c r="H516" s="230"/>
      <c r="I516" s="229"/>
      <c r="J516" s="229"/>
      <c r="K516" s="229"/>
      <c r="L516" s="229"/>
      <c r="M516" s="229"/>
      <c r="N516" s="231"/>
    </row>
    <row r="517" spans="1:14">
      <c r="A517" s="228"/>
      <c r="B517" s="229"/>
      <c r="C517" s="229"/>
      <c r="D517" s="229"/>
      <c r="E517" s="229"/>
      <c r="F517" s="229"/>
      <c r="G517" s="229"/>
      <c r="H517" s="230"/>
      <c r="I517" s="229"/>
      <c r="J517" s="229"/>
      <c r="K517" s="229"/>
      <c r="L517" s="229"/>
      <c r="M517" s="229"/>
      <c r="N517" s="231"/>
    </row>
    <row r="518" spans="1:14">
      <c r="A518" s="228"/>
      <c r="B518" s="229"/>
      <c r="C518" s="229"/>
      <c r="D518" s="229"/>
      <c r="E518" s="229"/>
      <c r="F518" s="229"/>
      <c r="G518" s="229"/>
      <c r="H518" s="230"/>
      <c r="I518" s="229"/>
      <c r="J518" s="229"/>
      <c r="K518" s="229"/>
      <c r="L518" s="229"/>
      <c r="M518" s="229"/>
      <c r="N518" s="231"/>
    </row>
    <row r="519" spans="1:14">
      <c r="A519" s="228"/>
      <c r="B519" s="229"/>
      <c r="C519" s="229"/>
      <c r="D519" s="229"/>
      <c r="E519" s="229"/>
      <c r="F519" s="229"/>
      <c r="G519" s="229"/>
      <c r="H519" s="230"/>
      <c r="I519" s="229"/>
      <c r="J519" s="229"/>
      <c r="K519" s="229"/>
      <c r="L519" s="229"/>
      <c r="M519" s="229"/>
      <c r="N519" s="231"/>
    </row>
    <row r="520" spans="1:14">
      <c r="A520" s="228"/>
      <c r="B520" s="229"/>
      <c r="C520" s="229"/>
      <c r="D520" s="229"/>
      <c r="E520" s="229"/>
      <c r="F520" s="229"/>
      <c r="G520" s="229"/>
      <c r="H520" s="230"/>
      <c r="I520" s="229"/>
      <c r="J520" s="229"/>
      <c r="K520" s="229"/>
      <c r="L520" s="229"/>
      <c r="M520" s="229"/>
      <c r="N520" s="231"/>
    </row>
    <row r="521" spans="1:14">
      <c r="A521" s="228"/>
      <c r="B521" s="229"/>
      <c r="C521" s="229"/>
      <c r="D521" s="229"/>
      <c r="E521" s="229"/>
      <c r="F521" s="229"/>
      <c r="G521" s="229"/>
      <c r="H521" s="230"/>
      <c r="I521" s="229"/>
      <c r="J521" s="229"/>
      <c r="K521" s="229"/>
      <c r="L521" s="229"/>
      <c r="M521" s="229"/>
      <c r="N521" s="231"/>
    </row>
    <row r="522" spans="1:14">
      <c r="A522" s="228"/>
      <c r="B522" s="229"/>
      <c r="C522" s="229"/>
      <c r="D522" s="229"/>
      <c r="E522" s="229"/>
      <c r="F522" s="229"/>
      <c r="G522" s="229"/>
      <c r="H522" s="230"/>
      <c r="I522" s="229"/>
      <c r="J522" s="229"/>
      <c r="K522" s="229"/>
      <c r="L522" s="229"/>
      <c r="M522" s="229"/>
      <c r="N522" s="231"/>
    </row>
    <row r="523" spans="1:14">
      <c r="A523" s="228"/>
      <c r="B523" s="229"/>
      <c r="C523" s="229"/>
      <c r="D523" s="229"/>
      <c r="E523" s="229"/>
      <c r="F523" s="229"/>
      <c r="G523" s="229"/>
      <c r="H523" s="230"/>
      <c r="I523" s="229"/>
      <c r="J523" s="229"/>
      <c r="K523" s="229"/>
      <c r="L523" s="229"/>
      <c r="M523" s="229"/>
      <c r="N523" s="231"/>
    </row>
    <row r="524" spans="1:14">
      <c r="A524" s="228"/>
      <c r="B524" s="229"/>
      <c r="C524" s="229"/>
      <c r="D524" s="229"/>
      <c r="E524" s="229"/>
      <c r="F524" s="229"/>
      <c r="G524" s="229"/>
      <c r="H524" s="230"/>
      <c r="I524" s="229"/>
      <c r="J524" s="229"/>
      <c r="K524" s="229"/>
      <c r="L524" s="229"/>
      <c r="M524" s="229"/>
      <c r="N524" s="231"/>
    </row>
    <row r="525" spans="1:14">
      <c r="A525" s="228"/>
      <c r="B525" s="229"/>
      <c r="C525" s="229"/>
      <c r="D525" s="229"/>
      <c r="E525" s="229"/>
      <c r="F525" s="229"/>
      <c r="G525" s="229"/>
      <c r="H525" s="230"/>
      <c r="I525" s="229"/>
      <c r="J525" s="229"/>
      <c r="K525" s="229"/>
      <c r="L525" s="229"/>
      <c r="M525" s="229"/>
      <c r="N525" s="231"/>
    </row>
    <row r="526" spans="1:14">
      <c r="A526" s="228"/>
      <c r="B526" s="229"/>
      <c r="C526" s="229"/>
      <c r="D526" s="229"/>
      <c r="E526" s="229"/>
      <c r="F526" s="229"/>
      <c r="G526" s="229"/>
      <c r="H526" s="230"/>
      <c r="I526" s="229"/>
      <c r="J526" s="229"/>
      <c r="K526" s="229"/>
      <c r="L526" s="229"/>
      <c r="M526" s="229"/>
      <c r="N526" s="231"/>
    </row>
    <row r="527" spans="1:14">
      <c r="A527" s="228"/>
      <c r="B527" s="229"/>
      <c r="C527" s="229"/>
      <c r="D527" s="229"/>
      <c r="E527" s="229"/>
      <c r="F527" s="229"/>
      <c r="G527" s="229"/>
      <c r="H527" s="230"/>
      <c r="I527" s="229"/>
      <c r="J527" s="229"/>
      <c r="K527" s="229"/>
      <c r="L527" s="229"/>
      <c r="M527" s="229"/>
      <c r="N527" s="231"/>
    </row>
    <row r="528" spans="1:14">
      <c r="A528" s="228"/>
      <c r="B528" s="229"/>
      <c r="C528" s="229"/>
      <c r="D528" s="229"/>
      <c r="E528" s="229"/>
      <c r="F528" s="229"/>
      <c r="G528" s="229"/>
      <c r="H528" s="230"/>
      <c r="I528" s="229"/>
      <c r="J528" s="229"/>
      <c r="K528" s="229"/>
      <c r="L528" s="229"/>
      <c r="M528" s="229"/>
      <c r="N528" s="231"/>
    </row>
    <row r="529" spans="1:14">
      <c r="A529" s="228"/>
      <c r="B529" s="229"/>
      <c r="C529" s="229"/>
      <c r="D529" s="229"/>
      <c r="E529" s="229"/>
      <c r="F529" s="229"/>
      <c r="G529" s="229"/>
      <c r="H529" s="230"/>
      <c r="I529" s="229"/>
      <c r="J529" s="229"/>
      <c r="K529" s="229"/>
      <c r="L529" s="229"/>
      <c r="M529" s="229"/>
      <c r="N529" s="231"/>
    </row>
    <row r="530" spans="1:14">
      <c r="A530" s="228"/>
      <c r="B530" s="229"/>
      <c r="C530" s="229"/>
      <c r="D530" s="229"/>
      <c r="E530" s="229"/>
      <c r="F530" s="229"/>
      <c r="G530" s="229"/>
      <c r="H530" s="230"/>
      <c r="I530" s="229"/>
      <c r="J530" s="229"/>
      <c r="K530" s="229"/>
      <c r="L530" s="229"/>
      <c r="M530" s="229"/>
      <c r="N530" s="231"/>
    </row>
    <row r="531" spans="1:14">
      <c r="A531" s="228"/>
      <c r="B531" s="229"/>
      <c r="C531" s="229"/>
      <c r="D531" s="229"/>
      <c r="E531" s="229"/>
      <c r="F531" s="229"/>
      <c r="G531" s="229"/>
      <c r="H531" s="230"/>
      <c r="I531" s="229"/>
      <c r="J531" s="229"/>
      <c r="K531" s="229"/>
      <c r="L531" s="229"/>
      <c r="M531" s="229"/>
      <c r="N531" s="231"/>
    </row>
    <row r="532" spans="1:14">
      <c r="A532" s="228"/>
      <c r="B532" s="229"/>
      <c r="C532" s="229"/>
      <c r="D532" s="229"/>
      <c r="E532" s="229"/>
      <c r="F532" s="229"/>
      <c r="G532" s="229"/>
      <c r="H532" s="230"/>
      <c r="I532" s="229"/>
      <c r="J532" s="229"/>
      <c r="K532" s="229"/>
      <c r="L532" s="229"/>
      <c r="M532" s="229"/>
      <c r="N532" s="231"/>
    </row>
    <row r="533" spans="1:14">
      <c r="A533" s="228"/>
      <c r="B533" s="229"/>
      <c r="C533" s="229"/>
      <c r="D533" s="229"/>
      <c r="E533" s="229"/>
      <c r="F533" s="229"/>
      <c r="G533" s="229"/>
      <c r="H533" s="230"/>
      <c r="I533" s="229"/>
      <c r="J533" s="229"/>
      <c r="K533" s="229"/>
      <c r="L533" s="229"/>
      <c r="M533" s="229"/>
      <c r="N533" s="231"/>
    </row>
    <row r="534" spans="1:14">
      <c r="A534" s="228"/>
      <c r="B534" s="229"/>
      <c r="C534" s="229"/>
      <c r="D534" s="229"/>
      <c r="E534" s="229"/>
      <c r="F534" s="229"/>
      <c r="G534" s="229"/>
      <c r="H534" s="230"/>
      <c r="I534" s="229"/>
      <c r="J534" s="229"/>
      <c r="K534" s="229"/>
      <c r="L534" s="229"/>
      <c r="M534" s="229"/>
      <c r="N534" s="231"/>
    </row>
    <row r="535" spans="1:14">
      <c r="A535" s="228"/>
      <c r="B535" s="229"/>
      <c r="C535" s="229"/>
      <c r="D535" s="229"/>
      <c r="E535" s="229"/>
      <c r="F535" s="229"/>
      <c r="G535" s="229"/>
      <c r="H535" s="230"/>
      <c r="I535" s="229"/>
      <c r="J535" s="229"/>
      <c r="K535" s="229"/>
      <c r="L535" s="229"/>
      <c r="M535" s="229"/>
      <c r="N535" s="231"/>
    </row>
    <row r="536" spans="1:14">
      <c r="A536" s="228"/>
      <c r="B536" s="229"/>
      <c r="C536" s="229"/>
      <c r="D536" s="229"/>
      <c r="E536" s="229"/>
      <c r="F536" s="229"/>
      <c r="G536" s="229"/>
      <c r="H536" s="230"/>
      <c r="I536" s="229"/>
      <c r="J536" s="229"/>
      <c r="K536" s="229"/>
      <c r="L536" s="229"/>
      <c r="M536" s="229"/>
      <c r="N536" s="231"/>
    </row>
    <row r="537" spans="1:14">
      <c r="A537" s="228"/>
      <c r="B537" s="229"/>
      <c r="C537" s="229"/>
      <c r="D537" s="229"/>
      <c r="E537" s="229"/>
      <c r="F537" s="229"/>
      <c r="G537" s="229"/>
      <c r="H537" s="230"/>
      <c r="I537" s="229"/>
      <c r="J537" s="229"/>
      <c r="K537" s="229"/>
      <c r="L537" s="229"/>
      <c r="M537" s="229"/>
      <c r="N537" s="231"/>
    </row>
    <row r="538" spans="1:14">
      <c r="A538" s="228"/>
      <c r="B538" s="229"/>
      <c r="C538" s="229"/>
      <c r="D538" s="229"/>
      <c r="E538" s="229"/>
      <c r="F538" s="229"/>
      <c r="G538" s="229"/>
      <c r="H538" s="230"/>
      <c r="I538" s="229"/>
      <c r="J538" s="229"/>
      <c r="K538" s="229"/>
      <c r="L538" s="229"/>
      <c r="M538" s="229"/>
      <c r="N538" s="231"/>
    </row>
    <row r="539" spans="1:14">
      <c r="A539" s="228"/>
      <c r="B539" s="229"/>
      <c r="C539" s="229"/>
      <c r="D539" s="229"/>
      <c r="E539" s="229"/>
      <c r="F539" s="229"/>
      <c r="G539" s="229"/>
      <c r="H539" s="230"/>
      <c r="I539" s="229"/>
      <c r="J539" s="229"/>
      <c r="K539" s="229"/>
      <c r="L539" s="229"/>
      <c r="M539" s="229"/>
      <c r="N539" s="231"/>
    </row>
    <row r="540" spans="1:14">
      <c r="A540" s="228"/>
      <c r="B540" s="229"/>
      <c r="C540" s="229"/>
      <c r="D540" s="229"/>
      <c r="E540" s="229"/>
      <c r="F540" s="229"/>
      <c r="G540" s="229"/>
      <c r="H540" s="230"/>
      <c r="I540" s="229"/>
      <c r="J540" s="229"/>
      <c r="K540" s="229"/>
      <c r="L540" s="229"/>
      <c r="M540" s="229"/>
      <c r="N540" s="231"/>
    </row>
    <row r="541" spans="1:14">
      <c r="A541" s="228"/>
      <c r="B541" s="229"/>
      <c r="C541" s="229"/>
      <c r="D541" s="229"/>
      <c r="E541" s="229"/>
      <c r="F541" s="229"/>
      <c r="G541" s="229"/>
      <c r="H541" s="230"/>
      <c r="I541" s="229"/>
      <c r="J541" s="229"/>
      <c r="K541" s="229"/>
      <c r="L541" s="229"/>
      <c r="M541" s="229"/>
      <c r="N541" s="231"/>
    </row>
    <row r="542" spans="1:14">
      <c r="A542" s="228"/>
      <c r="B542" s="229"/>
      <c r="C542" s="229"/>
      <c r="D542" s="229"/>
      <c r="E542" s="229"/>
      <c r="F542" s="229"/>
      <c r="G542" s="229"/>
      <c r="H542" s="230"/>
      <c r="I542" s="229"/>
      <c r="J542" s="229"/>
      <c r="K542" s="229"/>
      <c r="L542" s="229"/>
      <c r="M542" s="229"/>
      <c r="N542" s="231"/>
    </row>
    <row r="543" spans="1:14">
      <c r="A543" s="228"/>
      <c r="B543" s="229"/>
      <c r="C543" s="229"/>
      <c r="D543" s="229"/>
      <c r="E543" s="229"/>
      <c r="F543" s="229"/>
      <c r="G543" s="229"/>
      <c r="H543" s="230"/>
      <c r="I543" s="229"/>
      <c r="J543" s="229"/>
      <c r="K543" s="229"/>
      <c r="L543" s="229"/>
      <c r="M543" s="229"/>
      <c r="N543" s="231"/>
    </row>
    <row r="544" spans="1:14">
      <c r="A544" s="228"/>
      <c r="B544" s="229"/>
      <c r="C544" s="229"/>
      <c r="D544" s="229"/>
      <c r="E544" s="229"/>
      <c r="F544" s="229"/>
      <c r="G544" s="229"/>
      <c r="H544" s="230"/>
      <c r="I544" s="229"/>
      <c r="J544" s="229"/>
      <c r="K544" s="229"/>
      <c r="L544" s="229"/>
      <c r="M544" s="229"/>
      <c r="N544" s="231"/>
    </row>
    <row r="545" spans="1:14">
      <c r="A545" s="228"/>
      <c r="B545" s="229"/>
      <c r="C545" s="229"/>
      <c r="D545" s="229"/>
      <c r="E545" s="229"/>
      <c r="F545" s="229"/>
      <c r="G545" s="229"/>
      <c r="H545" s="230"/>
      <c r="I545" s="229"/>
      <c r="J545" s="229"/>
      <c r="K545" s="229"/>
      <c r="L545" s="229"/>
      <c r="M545" s="229"/>
      <c r="N545" s="231"/>
    </row>
    <row r="546" spans="1:14">
      <c r="A546" s="228"/>
      <c r="B546" s="229"/>
      <c r="C546" s="229"/>
      <c r="D546" s="229"/>
      <c r="E546" s="229"/>
      <c r="F546" s="229"/>
      <c r="G546" s="229"/>
      <c r="H546" s="230"/>
      <c r="I546" s="229"/>
      <c r="J546" s="229"/>
      <c r="K546" s="229"/>
      <c r="L546" s="229"/>
      <c r="M546" s="229"/>
      <c r="N546" s="231"/>
    </row>
    <row r="547" spans="1:14">
      <c r="A547" s="228"/>
      <c r="B547" s="229"/>
      <c r="C547" s="229"/>
      <c r="D547" s="229"/>
      <c r="E547" s="229"/>
      <c r="F547" s="229"/>
      <c r="G547" s="229"/>
      <c r="H547" s="230"/>
      <c r="I547" s="229"/>
      <c r="J547" s="229"/>
      <c r="K547" s="229"/>
      <c r="L547" s="229"/>
      <c r="M547" s="229"/>
      <c r="N547" s="231"/>
    </row>
    <row r="548" spans="1:14">
      <c r="A548" s="228"/>
      <c r="B548" s="229"/>
      <c r="C548" s="229"/>
      <c r="D548" s="229"/>
      <c r="E548" s="229"/>
      <c r="F548" s="229"/>
      <c r="G548" s="229"/>
      <c r="H548" s="230"/>
      <c r="I548" s="229"/>
      <c r="J548" s="229"/>
      <c r="K548" s="229"/>
      <c r="L548" s="229"/>
      <c r="M548" s="229"/>
      <c r="N548" s="231"/>
    </row>
    <row r="549" spans="1:14">
      <c r="A549" s="228"/>
      <c r="B549" s="229"/>
      <c r="C549" s="229"/>
      <c r="D549" s="229"/>
      <c r="E549" s="229"/>
      <c r="F549" s="229"/>
      <c r="G549" s="229"/>
      <c r="H549" s="230"/>
      <c r="I549" s="229"/>
      <c r="J549" s="229"/>
      <c r="K549" s="229"/>
      <c r="L549" s="229"/>
      <c r="M549" s="229"/>
      <c r="N549" s="231"/>
    </row>
    <row r="550" spans="1:14">
      <c r="A550" s="228"/>
      <c r="B550" s="229"/>
      <c r="C550" s="229"/>
      <c r="D550" s="229"/>
      <c r="E550" s="229"/>
      <c r="F550" s="229"/>
      <c r="G550" s="229"/>
      <c r="H550" s="230"/>
      <c r="I550" s="229"/>
      <c r="J550" s="229"/>
      <c r="K550" s="229"/>
      <c r="L550" s="229"/>
      <c r="M550" s="229"/>
      <c r="N550" s="231"/>
    </row>
    <row r="551" spans="1:14">
      <c r="A551" s="228"/>
      <c r="B551" s="229"/>
      <c r="C551" s="229"/>
      <c r="D551" s="229"/>
      <c r="E551" s="229"/>
      <c r="F551" s="229"/>
      <c r="G551" s="229"/>
      <c r="H551" s="230"/>
      <c r="I551" s="229"/>
      <c r="J551" s="229"/>
      <c r="K551" s="229"/>
      <c r="L551" s="229"/>
      <c r="M551" s="229"/>
      <c r="N551" s="231"/>
    </row>
    <row r="552" spans="1:14">
      <c r="A552" s="228"/>
      <c r="B552" s="229"/>
      <c r="C552" s="229"/>
      <c r="D552" s="229"/>
      <c r="E552" s="229"/>
      <c r="F552" s="229"/>
      <c r="G552" s="229"/>
      <c r="H552" s="230"/>
      <c r="I552" s="229"/>
      <c r="J552" s="229"/>
      <c r="K552" s="229"/>
      <c r="L552" s="229"/>
      <c r="M552" s="229"/>
      <c r="N552" s="231"/>
    </row>
    <row r="553" spans="1:14" ht="35" customHeight="1">
      <c r="A553" s="232"/>
      <c r="B553" s="233"/>
      <c r="C553" s="233"/>
      <c r="D553" s="233"/>
      <c r="E553" s="233"/>
      <c r="F553" s="233"/>
      <c r="G553" s="233"/>
      <c r="H553" s="234"/>
      <c r="I553" s="233"/>
      <c r="J553" s="233"/>
      <c r="K553" s="233"/>
      <c r="L553" s="233"/>
      <c r="M553" s="233"/>
      <c r="N553" s="235"/>
    </row>
    <row r="554" spans="1:14" ht="30" customHeight="1">
      <c r="A554" s="110" t="s">
        <v>66</v>
      </c>
      <c r="B554" s="111" t="s">
        <v>19</v>
      </c>
      <c r="C554" s="111"/>
      <c r="D554" s="111"/>
      <c r="E554" s="111"/>
      <c r="F554" s="111"/>
      <c r="G554" s="111"/>
      <c r="H554" s="111"/>
      <c r="I554" s="111"/>
      <c r="J554" s="111"/>
      <c r="K554" s="111"/>
      <c r="L554" s="111"/>
      <c r="M554" s="112"/>
      <c r="N554" s="113" t="s">
        <v>68</v>
      </c>
    </row>
    <row r="555" spans="1:14" ht="14" customHeight="1">
      <c r="A555" s="95"/>
      <c r="B555" s="96"/>
      <c r="C555" s="96"/>
      <c r="D555" s="96"/>
      <c r="E555" s="96"/>
      <c r="F555" s="96"/>
      <c r="G555" s="96"/>
      <c r="H555" s="97"/>
      <c r="I555" s="96"/>
      <c r="J555" s="96"/>
      <c r="K555" s="96"/>
      <c r="L555" s="96"/>
      <c r="M555" s="96"/>
      <c r="N555" s="98"/>
    </row>
    <row r="556" spans="1:14">
      <c r="A556" s="95"/>
      <c r="B556" s="96"/>
      <c r="C556" s="96"/>
      <c r="D556" s="96"/>
      <c r="E556" s="96"/>
      <c r="F556" s="96"/>
      <c r="G556" s="96"/>
      <c r="H556" s="97"/>
      <c r="I556" s="96"/>
      <c r="J556" s="96"/>
      <c r="K556" s="96"/>
      <c r="L556" s="96"/>
      <c r="M556" s="96"/>
      <c r="N556" s="98"/>
    </row>
    <row r="557" spans="1:14">
      <c r="A557" s="95"/>
      <c r="B557" s="96"/>
      <c r="C557" s="96"/>
      <c r="D557" s="96"/>
      <c r="E557" s="96"/>
      <c r="F557" s="96"/>
      <c r="G557" s="96"/>
      <c r="H557" s="97"/>
      <c r="I557" s="96"/>
      <c r="J557" s="96"/>
      <c r="K557" s="96"/>
      <c r="L557" s="96"/>
      <c r="M557" s="96"/>
      <c r="N557" s="98"/>
    </row>
    <row r="558" spans="1:14">
      <c r="A558" s="95"/>
      <c r="B558" s="96"/>
      <c r="C558" s="96"/>
      <c r="D558" s="96"/>
      <c r="E558" s="96"/>
      <c r="F558" s="96"/>
      <c r="G558" s="96"/>
      <c r="H558" s="97"/>
      <c r="I558" s="96"/>
      <c r="J558" s="96"/>
      <c r="K558" s="96"/>
      <c r="L558" s="96"/>
      <c r="M558" s="96"/>
      <c r="N558" s="98"/>
    </row>
    <row r="559" spans="1:14">
      <c r="A559" s="95"/>
      <c r="B559" s="96"/>
      <c r="C559" s="96"/>
      <c r="D559" s="96"/>
      <c r="E559" s="96"/>
      <c r="F559" s="96"/>
      <c r="G559" s="96"/>
      <c r="H559" s="97"/>
      <c r="I559" s="96"/>
      <c r="J559" s="96"/>
      <c r="K559" s="96"/>
      <c r="L559" s="96"/>
      <c r="M559" s="96"/>
      <c r="N559" s="98"/>
    </row>
    <row r="560" spans="1:14">
      <c r="A560" s="95"/>
      <c r="B560" s="96"/>
      <c r="C560" s="96"/>
      <c r="D560" s="96"/>
      <c r="E560" s="96"/>
      <c r="F560" s="96"/>
      <c r="G560" s="96"/>
      <c r="H560" s="97"/>
      <c r="I560" s="96"/>
      <c r="J560" s="96"/>
      <c r="K560" s="96"/>
      <c r="L560" s="96"/>
      <c r="M560" s="96"/>
      <c r="N560" s="98"/>
    </row>
    <row r="561" spans="1:14">
      <c r="A561" s="95"/>
      <c r="B561" s="96"/>
      <c r="C561" s="96"/>
      <c r="D561" s="96"/>
      <c r="E561" s="96"/>
      <c r="F561" s="96"/>
      <c r="G561" s="96"/>
      <c r="H561" s="97"/>
      <c r="I561" s="96"/>
      <c r="J561" s="96"/>
      <c r="K561" s="96"/>
      <c r="L561" s="96"/>
      <c r="M561" s="96"/>
      <c r="N561" s="98"/>
    </row>
    <row r="562" spans="1:14">
      <c r="A562" s="95"/>
      <c r="B562" s="96"/>
      <c r="C562" s="96"/>
      <c r="D562" s="96"/>
      <c r="E562" s="96"/>
      <c r="F562" s="96"/>
      <c r="G562" s="96"/>
      <c r="H562" s="97"/>
      <c r="I562" s="96"/>
      <c r="J562" s="96"/>
      <c r="K562" s="96"/>
      <c r="L562" s="96"/>
      <c r="M562" s="96"/>
      <c r="N562" s="98"/>
    </row>
    <row r="563" spans="1:14">
      <c r="A563" s="95"/>
      <c r="B563" s="96"/>
      <c r="C563" s="96"/>
      <c r="D563" s="96"/>
      <c r="E563" s="96"/>
      <c r="F563" s="96"/>
      <c r="G563" s="96"/>
      <c r="H563" s="97"/>
      <c r="I563" s="96"/>
      <c r="J563" s="96"/>
      <c r="K563" s="96"/>
      <c r="L563" s="96"/>
      <c r="M563" s="96"/>
      <c r="N563" s="98"/>
    </row>
    <row r="564" spans="1:14" ht="18.649999999999999" customHeight="1">
      <c r="A564" s="95"/>
      <c r="B564" s="96"/>
      <c r="C564" s="96"/>
      <c r="D564" s="96"/>
      <c r="E564" s="96"/>
      <c r="F564" s="96"/>
      <c r="G564" s="96"/>
      <c r="H564" s="97"/>
      <c r="I564" s="96"/>
      <c r="J564" s="96"/>
      <c r="K564" s="96"/>
      <c r="L564" s="96"/>
      <c r="M564" s="96"/>
      <c r="N564" s="98"/>
    </row>
    <row r="565" spans="1:14" ht="14" customHeight="1">
      <c r="A565" s="95"/>
      <c r="B565" s="96"/>
      <c r="C565" s="96"/>
      <c r="D565" s="96"/>
      <c r="E565" s="96"/>
      <c r="F565" s="96"/>
      <c r="G565" s="96"/>
      <c r="H565" s="97"/>
      <c r="I565" s="96"/>
      <c r="J565" s="96"/>
      <c r="K565" s="96"/>
      <c r="L565" s="96"/>
      <c r="M565" s="96"/>
      <c r="N565" s="98"/>
    </row>
    <row r="566" spans="1:14" ht="14" customHeight="1">
      <c r="A566" s="95"/>
      <c r="B566" s="96"/>
      <c r="C566" s="96"/>
      <c r="D566" s="96"/>
      <c r="E566" s="96"/>
      <c r="F566" s="96"/>
      <c r="G566" s="96"/>
      <c r="H566" s="97"/>
      <c r="I566" s="96"/>
      <c r="J566" s="96"/>
      <c r="K566" s="96"/>
      <c r="L566" s="96"/>
      <c r="M566" s="96"/>
      <c r="N566" s="98"/>
    </row>
    <row r="567" spans="1:14" ht="14" customHeight="1">
      <c r="A567" s="95"/>
      <c r="B567" s="96"/>
      <c r="C567" s="96"/>
      <c r="D567" s="96"/>
      <c r="E567" s="96"/>
      <c r="F567" s="96"/>
      <c r="G567" s="96"/>
      <c r="H567" s="97"/>
      <c r="I567" s="96"/>
      <c r="J567" s="96"/>
      <c r="K567" s="96"/>
      <c r="L567" s="96"/>
      <c r="M567" s="96"/>
      <c r="N567" s="98"/>
    </row>
    <row r="568" spans="1:14" ht="15" customHeight="1">
      <c r="A568" s="95"/>
      <c r="B568" s="96"/>
      <c r="C568" s="96"/>
      <c r="D568" s="96"/>
      <c r="E568" s="96"/>
      <c r="F568" s="96"/>
      <c r="G568" s="96"/>
      <c r="H568" s="97"/>
      <c r="I568" s="96"/>
      <c r="J568" s="96"/>
      <c r="K568" s="96"/>
      <c r="L568" s="96"/>
      <c r="M568" s="96"/>
      <c r="N568" s="98"/>
    </row>
    <row r="569" spans="1:14" ht="14" customHeight="1">
      <c r="A569" s="95"/>
      <c r="B569" s="96"/>
      <c r="C569" s="96"/>
      <c r="D569" s="96"/>
      <c r="E569" s="96"/>
      <c r="F569" s="96"/>
      <c r="G569" s="96"/>
      <c r="H569" s="97"/>
      <c r="I569" s="96"/>
      <c r="J569" s="96"/>
      <c r="K569" s="96"/>
      <c r="L569" s="96"/>
      <c r="M569" s="96"/>
      <c r="N569" s="98"/>
    </row>
    <row r="570" spans="1:14" ht="14" customHeight="1">
      <c r="A570" s="95"/>
      <c r="B570" s="96"/>
      <c r="C570" s="96"/>
      <c r="D570" s="96"/>
      <c r="E570" s="96"/>
      <c r="F570" s="96"/>
      <c r="G570" s="96"/>
      <c r="H570" s="97"/>
      <c r="I570" s="96"/>
      <c r="J570" s="96"/>
      <c r="K570" s="96"/>
      <c r="L570" s="96"/>
      <c r="M570" s="96"/>
      <c r="N570" s="98"/>
    </row>
    <row r="571" spans="1:14" ht="14" customHeight="1">
      <c r="A571" s="95"/>
      <c r="B571" s="96"/>
      <c r="C571" s="96"/>
      <c r="D571" s="96"/>
      <c r="E571" s="96"/>
      <c r="F571" s="96"/>
      <c r="G571" s="96"/>
      <c r="H571" s="97"/>
      <c r="I571" s="96"/>
      <c r="J571" s="96"/>
      <c r="K571" s="96"/>
      <c r="L571" s="96"/>
      <c r="M571" s="96"/>
      <c r="N571" s="98"/>
    </row>
    <row r="572" spans="1:14" ht="14.4" customHeight="1">
      <c r="A572" s="95"/>
      <c r="B572" s="96"/>
      <c r="C572" s="96"/>
      <c r="D572" s="96"/>
      <c r="E572" s="96"/>
      <c r="F572" s="96"/>
      <c r="G572" s="96"/>
      <c r="H572" s="97"/>
      <c r="I572" s="96"/>
      <c r="J572" s="96"/>
      <c r="K572" s="96"/>
      <c r="L572" s="96"/>
      <c r="M572" s="96"/>
      <c r="N572" s="98"/>
    </row>
    <row r="573" spans="1:14" ht="14.4" customHeight="1">
      <c r="A573" s="95"/>
      <c r="B573" s="96"/>
      <c r="C573" s="96"/>
      <c r="D573" s="96"/>
      <c r="E573" s="96"/>
      <c r="F573" s="96"/>
      <c r="G573" s="96"/>
      <c r="H573" s="97"/>
      <c r="I573" s="96"/>
      <c r="J573" s="96"/>
      <c r="K573" s="96"/>
      <c r="L573" s="96"/>
      <c r="M573" s="96"/>
      <c r="N573" s="98"/>
    </row>
    <row r="574" spans="1:14" ht="14" customHeight="1">
      <c r="A574" s="95"/>
      <c r="B574" s="96"/>
      <c r="C574" s="96"/>
      <c r="D574" s="96"/>
      <c r="E574" s="96"/>
      <c r="F574" s="96"/>
      <c r="G574" s="96"/>
      <c r="H574" s="97"/>
      <c r="I574" s="96"/>
      <c r="J574" s="96"/>
      <c r="K574" s="96"/>
      <c r="L574" s="96"/>
      <c r="M574" s="96"/>
      <c r="N574" s="98"/>
    </row>
    <row r="575" spans="1:14" ht="14" customHeight="1">
      <c r="A575" s="95"/>
      <c r="B575" s="96"/>
      <c r="C575" s="96"/>
      <c r="D575" s="96"/>
      <c r="E575" s="96"/>
      <c r="F575" s="96"/>
      <c r="G575" s="96"/>
      <c r="H575" s="97"/>
      <c r="I575" s="96"/>
      <c r="J575" s="96"/>
      <c r="K575" s="96"/>
      <c r="L575" s="96"/>
      <c r="M575" s="96"/>
      <c r="N575" s="98"/>
    </row>
    <row r="576" spans="1:14" ht="14" customHeight="1">
      <c r="A576" s="95"/>
      <c r="B576" s="96"/>
      <c r="C576" s="96"/>
      <c r="D576" s="96"/>
      <c r="E576" s="96"/>
      <c r="F576" s="96"/>
      <c r="G576" s="96"/>
      <c r="H576" s="97"/>
      <c r="I576" s="96"/>
      <c r="J576" s="96"/>
      <c r="K576" s="96"/>
      <c r="L576" s="96"/>
      <c r="M576" s="96"/>
      <c r="N576" s="98"/>
    </row>
    <row r="577" spans="1:14" ht="14" customHeight="1">
      <c r="A577" s="95"/>
      <c r="B577" s="96"/>
      <c r="C577" s="96"/>
      <c r="D577" s="96"/>
      <c r="E577" s="96"/>
      <c r="F577" s="96"/>
      <c r="G577" s="96"/>
      <c r="H577" s="97"/>
      <c r="I577" s="96"/>
      <c r="J577" s="96"/>
      <c r="K577" s="96"/>
      <c r="L577" s="96"/>
      <c r="M577" s="96"/>
      <c r="N577" s="98"/>
    </row>
    <row r="578" spans="1:14" ht="14" customHeight="1">
      <c r="A578" s="95"/>
      <c r="B578" s="96"/>
      <c r="C578" s="96"/>
      <c r="D578" s="96"/>
      <c r="E578" s="96"/>
      <c r="F578" s="96"/>
      <c r="G578" s="96"/>
      <c r="H578" s="97"/>
      <c r="I578" s="96"/>
      <c r="J578" s="96"/>
      <c r="K578" s="96"/>
      <c r="L578" s="96"/>
      <c r="M578" s="96"/>
      <c r="N578" s="98"/>
    </row>
    <row r="579" spans="1:14" ht="14" customHeight="1">
      <c r="A579" s="95"/>
      <c r="B579" s="96"/>
      <c r="C579" s="96"/>
      <c r="D579" s="96"/>
      <c r="E579" s="96"/>
      <c r="F579" s="96"/>
      <c r="G579" s="96"/>
      <c r="H579" s="97"/>
      <c r="I579" s="96"/>
      <c r="J579" s="96"/>
      <c r="K579" s="96"/>
      <c r="L579" s="96"/>
      <c r="M579" s="96"/>
      <c r="N579" s="98"/>
    </row>
    <row r="580" spans="1:14" ht="14" customHeight="1">
      <c r="A580" s="95"/>
      <c r="B580" s="96"/>
      <c r="C580" s="96"/>
      <c r="D580" s="96"/>
      <c r="E580" s="96"/>
      <c r="F580" s="96"/>
      <c r="G580" s="96"/>
      <c r="H580" s="97"/>
      <c r="I580" s="96"/>
      <c r="J580" s="96"/>
      <c r="K580" s="96"/>
      <c r="L580" s="96"/>
      <c r="M580" s="96"/>
      <c r="N580" s="98"/>
    </row>
    <row r="581" spans="1:14" ht="14" customHeight="1">
      <c r="A581" s="95"/>
      <c r="B581" s="96"/>
      <c r="C581" s="96"/>
      <c r="D581" s="96"/>
      <c r="E581" s="96"/>
      <c r="F581" s="96"/>
      <c r="G581" s="96"/>
      <c r="H581" s="97"/>
      <c r="I581" s="96"/>
      <c r="J581" s="96"/>
      <c r="K581" s="96"/>
      <c r="L581" s="96"/>
      <c r="M581" s="96"/>
      <c r="N581" s="98"/>
    </row>
    <row r="582" spans="1:14" ht="14" customHeight="1">
      <c r="A582" s="95"/>
      <c r="B582" s="96"/>
      <c r="C582" s="96"/>
      <c r="D582" s="96"/>
      <c r="E582" s="96"/>
      <c r="F582" s="96"/>
      <c r="G582" s="96"/>
      <c r="H582" s="97"/>
      <c r="I582" s="96"/>
      <c r="J582" s="96"/>
      <c r="K582" s="96"/>
      <c r="L582" s="96"/>
      <c r="M582" s="96"/>
      <c r="N582" s="98"/>
    </row>
    <row r="583" spans="1:14" ht="14" customHeight="1">
      <c r="A583" s="95"/>
      <c r="B583" s="96"/>
      <c r="C583" s="96"/>
      <c r="D583" s="96"/>
      <c r="E583" s="96"/>
      <c r="F583" s="96"/>
      <c r="G583" s="96"/>
      <c r="H583" s="97"/>
      <c r="I583" s="96"/>
      <c r="J583" s="96"/>
      <c r="K583" s="96"/>
      <c r="L583" s="96"/>
      <c r="M583" s="96"/>
      <c r="N583" s="98"/>
    </row>
    <row r="584" spans="1:14">
      <c r="A584" s="95"/>
      <c r="B584" s="96"/>
      <c r="C584" s="96"/>
      <c r="D584" s="96"/>
      <c r="E584" s="96"/>
      <c r="F584" s="96"/>
      <c r="G584" s="96"/>
      <c r="H584" s="97"/>
      <c r="I584" s="96"/>
      <c r="J584" s="96"/>
      <c r="K584" s="96"/>
      <c r="L584" s="96"/>
      <c r="M584" s="96"/>
      <c r="N584" s="98"/>
    </row>
    <row r="585" spans="1:14">
      <c r="A585" s="95"/>
      <c r="B585" s="96"/>
      <c r="C585" s="96"/>
      <c r="D585" s="96"/>
      <c r="E585" s="96"/>
      <c r="F585" s="96"/>
      <c r="G585" s="96"/>
      <c r="H585" s="97"/>
      <c r="I585" s="96"/>
      <c r="J585" s="96"/>
      <c r="K585" s="96"/>
      <c r="L585" s="96"/>
      <c r="M585" s="96"/>
      <c r="N585" s="98"/>
    </row>
    <row r="586" spans="1:14">
      <c r="A586" s="95"/>
      <c r="B586" s="96"/>
      <c r="C586" s="96"/>
      <c r="D586" s="96"/>
      <c r="E586" s="96"/>
      <c r="F586" s="96"/>
      <c r="G586" s="96"/>
      <c r="H586" s="97"/>
      <c r="I586" s="96"/>
      <c r="J586" s="96"/>
      <c r="K586" s="96"/>
      <c r="L586" s="96"/>
      <c r="M586" s="96"/>
      <c r="N586" s="98"/>
    </row>
    <row r="587" spans="1:14">
      <c r="A587" s="95"/>
      <c r="B587" s="96"/>
      <c r="C587" s="96"/>
      <c r="D587" s="96"/>
      <c r="E587" s="96"/>
      <c r="F587" s="96"/>
      <c r="G587" s="96"/>
      <c r="H587" s="97"/>
      <c r="I587" s="96"/>
      <c r="J587" s="96"/>
      <c r="K587" s="96"/>
      <c r="L587" s="96"/>
      <c r="M587" s="96"/>
      <c r="N587" s="98"/>
    </row>
    <row r="588" spans="1:14">
      <c r="A588" s="95"/>
      <c r="B588" s="96"/>
      <c r="C588" s="96"/>
      <c r="D588" s="96"/>
      <c r="E588" s="96"/>
      <c r="F588" s="96"/>
      <c r="G588" s="96"/>
      <c r="H588" s="97"/>
      <c r="I588" s="96"/>
      <c r="J588" s="96"/>
      <c r="K588" s="96"/>
      <c r="L588" s="96"/>
      <c r="M588" s="96"/>
      <c r="N588" s="98"/>
    </row>
    <row r="589" spans="1:14">
      <c r="A589" s="95"/>
      <c r="B589" s="96"/>
      <c r="C589" s="96"/>
      <c r="D589" s="96"/>
      <c r="E589" s="96"/>
      <c r="F589" s="96"/>
      <c r="G589" s="96"/>
      <c r="H589" s="97"/>
      <c r="I589" s="96"/>
      <c r="J589" s="96"/>
      <c r="K589" s="96"/>
      <c r="L589" s="96"/>
      <c r="M589" s="96"/>
      <c r="N589" s="98"/>
    </row>
    <row r="590" spans="1:14">
      <c r="A590" s="95"/>
      <c r="B590" s="96"/>
      <c r="C590" s="96"/>
      <c r="D590" s="96"/>
      <c r="E590" s="96"/>
      <c r="F590" s="96"/>
      <c r="G590" s="96"/>
      <c r="H590" s="97"/>
      <c r="I590" s="96"/>
      <c r="J590" s="96"/>
      <c r="K590" s="96"/>
      <c r="L590" s="96"/>
      <c r="M590" s="96"/>
      <c r="N590" s="98"/>
    </row>
    <row r="591" spans="1:14">
      <c r="A591" s="95"/>
      <c r="B591" s="96"/>
      <c r="C591" s="96"/>
      <c r="D591" s="96"/>
      <c r="E591" s="96"/>
      <c r="F591" s="96"/>
      <c r="G591" s="96"/>
      <c r="H591" s="97"/>
      <c r="I591" s="96"/>
      <c r="J591" s="96"/>
      <c r="K591" s="96"/>
      <c r="L591" s="96"/>
      <c r="M591" s="96"/>
      <c r="N591" s="98"/>
    </row>
    <row r="592" spans="1:14">
      <c r="A592" s="95"/>
      <c r="B592" s="96"/>
      <c r="C592" s="96"/>
      <c r="D592" s="96"/>
      <c r="E592" s="96"/>
      <c r="F592" s="96"/>
      <c r="G592" s="96"/>
      <c r="H592" s="97"/>
      <c r="I592" s="96"/>
      <c r="J592" s="96"/>
      <c r="K592" s="96"/>
      <c r="L592" s="96"/>
      <c r="M592" s="96"/>
      <c r="N592" s="98"/>
    </row>
    <row r="593" spans="1:62">
      <c r="A593" s="95"/>
      <c r="B593" s="96"/>
      <c r="C593" s="96"/>
      <c r="D593" s="96"/>
      <c r="E593" s="96"/>
      <c r="F593" s="96"/>
      <c r="G593" s="96"/>
      <c r="H593" s="97"/>
      <c r="I593" s="96"/>
      <c r="J593" s="96"/>
      <c r="K593" s="96"/>
      <c r="L593" s="96"/>
      <c r="M593" s="96"/>
      <c r="N593" s="98"/>
    </row>
    <row r="594" spans="1:62">
      <c r="A594" s="95"/>
      <c r="B594" s="96"/>
      <c r="C594" s="96"/>
      <c r="D594" s="96"/>
      <c r="E594" s="96"/>
      <c r="F594" s="96"/>
      <c r="G594" s="96"/>
      <c r="H594" s="97"/>
      <c r="I594" s="96"/>
      <c r="J594" s="96"/>
      <c r="K594" s="96"/>
      <c r="L594" s="96"/>
      <c r="M594" s="96"/>
      <c r="N594" s="98"/>
    </row>
    <row r="595" spans="1:62">
      <c r="A595" s="95"/>
      <c r="B595" s="96"/>
      <c r="C595" s="96"/>
      <c r="D595" s="96"/>
      <c r="E595" s="96"/>
      <c r="F595" s="96"/>
      <c r="G595" s="96"/>
      <c r="H595" s="97"/>
      <c r="I595" s="96"/>
      <c r="J595" s="96"/>
      <c r="K595" s="96"/>
      <c r="L595" s="96"/>
      <c r="M595" s="96"/>
      <c r="N595" s="98"/>
    </row>
    <row r="596" spans="1:62">
      <c r="A596" s="95"/>
      <c r="B596" s="96"/>
      <c r="C596" s="96"/>
      <c r="D596" s="96"/>
      <c r="E596" s="96"/>
      <c r="F596" s="96"/>
      <c r="G596" s="96"/>
      <c r="H596" s="97"/>
      <c r="I596" s="96"/>
      <c r="J596" s="96"/>
      <c r="K596" s="96"/>
      <c r="L596" s="96"/>
      <c r="M596" s="96"/>
      <c r="N596" s="98"/>
    </row>
    <row r="597" spans="1:62">
      <c r="A597" s="95"/>
      <c r="B597" s="96"/>
      <c r="C597" s="96"/>
      <c r="D597" s="96"/>
      <c r="E597" s="96"/>
      <c r="F597" s="96"/>
      <c r="G597" s="96"/>
      <c r="H597" s="97"/>
      <c r="I597" s="96"/>
      <c r="J597" s="96"/>
      <c r="K597" s="96"/>
      <c r="L597" s="96"/>
      <c r="M597" s="96"/>
      <c r="N597" s="98"/>
    </row>
    <row r="598" spans="1:62">
      <c r="A598" s="95"/>
      <c r="B598" s="96"/>
      <c r="C598" s="96"/>
      <c r="D598" s="96"/>
      <c r="E598" s="96"/>
      <c r="F598" s="96"/>
      <c r="G598" s="96"/>
      <c r="H598" s="97"/>
      <c r="I598" s="96"/>
      <c r="J598" s="96"/>
      <c r="K598" s="96"/>
      <c r="L598" s="96"/>
      <c r="M598" s="96"/>
      <c r="N598" s="98"/>
    </row>
    <row r="599" spans="1:62">
      <c r="A599" s="95"/>
      <c r="B599" s="96"/>
      <c r="C599" s="96"/>
      <c r="D599" s="96"/>
      <c r="E599" s="96"/>
      <c r="F599" s="96"/>
      <c r="G599" s="96"/>
      <c r="H599" s="97"/>
      <c r="I599" s="96"/>
      <c r="J599" s="96"/>
      <c r="K599" s="96"/>
      <c r="L599" s="96"/>
      <c r="M599" s="96"/>
      <c r="N599" s="98"/>
    </row>
    <row r="600" spans="1:62">
      <c r="A600" s="106"/>
      <c r="B600" s="107"/>
      <c r="C600" s="107"/>
      <c r="D600" s="107"/>
      <c r="E600" s="107"/>
      <c r="F600" s="107"/>
      <c r="G600" s="107"/>
      <c r="H600" s="108"/>
      <c r="I600" s="107"/>
      <c r="J600" s="107"/>
      <c r="K600" s="107"/>
      <c r="L600" s="107"/>
      <c r="M600" s="107"/>
      <c r="N600" s="109"/>
    </row>
    <row r="601" spans="1:62" ht="30" customHeight="1">
      <c r="A601" s="110" t="s">
        <v>66</v>
      </c>
      <c r="B601" s="111" t="s">
        <v>20</v>
      </c>
      <c r="C601" s="111"/>
      <c r="D601" s="111"/>
      <c r="E601" s="111"/>
      <c r="F601" s="111"/>
      <c r="G601" s="111"/>
      <c r="H601" s="111"/>
      <c r="I601" s="111"/>
      <c r="J601" s="111"/>
      <c r="K601" s="111"/>
      <c r="L601" s="111"/>
      <c r="M601" s="112"/>
      <c r="N601" s="113" t="s">
        <v>68</v>
      </c>
    </row>
    <row r="602" spans="1:62">
      <c r="A602" s="95"/>
      <c r="B602" s="96"/>
      <c r="C602" s="96"/>
      <c r="D602" s="96"/>
      <c r="E602" s="96"/>
      <c r="F602" s="96"/>
      <c r="G602" s="96"/>
      <c r="H602" s="97"/>
      <c r="I602" s="96"/>
      <c r="J602" s="96"/>
      <c r="K602" s="96"/>
      <c r="L602" s="96"/>
      <c r="M602" s="96"/>
      <c r="N602" s="98"/>
    </row>
    <row r="603" spans="1:62">
      <c r="A603" s="95"/>
      <c r="B603" s="238" t="s">
        <v>47</v>
      </c>
      <c r="C603" s="238"/>
      <c r="D603" s="238"/>
      <c r="E603" s="238"/>
      <c r="F603" s="238"/>
      <c r="G603" s="238"/>
      <c r="H603" s="238"/>
      <c r="I603" s="238"/>
      <c r="J603" s="238"/>
      <c r="K603" s="238"/>
      <c r="L603" s="238"/>
      <c r="M603" s="238"/>
      <c r="N603" s="98"/>
    </row>
    <row r="604" spans="1:62">
      <c r="A604" s="95"/>
      <c r="B604" s="238"/>
      <c r="C604" s="238"/>
      <c r="D604" s="238"/>
      <c r="E604" s="238"/>
      <c r="F604" s="238"/>
      <c r="G604" s="238"/>
      <c r="H604" s="238"/>
      <c r="I604" s="238"/>
      <c r="J604" s="238"/>
      <c r="K604" s="238"/>
      <c r="L604" s="238"/>
      <c r="M604" s="238"/>
      <c r="N604" s="98"/>
    </row>
    <row r="605" spans="1:62" ht="18">
      <c r="A605" s="95"/>
      <c r="B605" s="239"/>
      <c r="C605" s="239"/>
      <c r="D605" s="239"/>
      <c r="E605" s="239"/>
      <c r="F605" s="239"/>
      <c r="G605" s="239"/>
      <c r="H605" s="240"/>
      <c r="I605" s="239"/>
      <c r="J605" s="239"/>
      <c r="K605" s="239"/>
      <c r="L605" s="239"/>
      <c r="M605" s="239"/>
      <c r="N605" s="98"/>
      <c r="BE605" s="4" t="str">
        <f>BF74</f>
        <v>MOUSE OVER, CLICK MOUSE, AND SELECT OPTION FROM THIS DROPDOWN LIST.</v>
      </c>
      <c r="BH605" s="4" t="s">
        <v>451</v>
      </c>
      <c r="BJ605" s="4" t="s">
        <v>452</v>
      </c>
    </row>
    <row r="606" spans="1:62">
      <c r="A606" s="95"/>
      <c r="B606" s="241" t="s">
        <v>453</v>
      </c>
      <c r="C606" s="241"/>
      <c r="D606" s="241"/>
      <c r="E606" s="241"/>
      <c r="F606" s="241"/>
      <c r="G606" s="96"/>
      <c r="H606" s="97"/>
      <c r="I606" s="242" t="s">
        <v>454</v>
      </c>
      <c r="J606" s="242"/>
      <c r="K606" s="242"/>
      <c r="L606" s="242"/>
      <c r="M606" s="242"/>
      <c r="N606" s="98"/>
      <c r="BE606" s="4" t="str">
        <f>B606</f>
        <v>Pain is bad and best avoided.</v>
      </c>
      <c r="BH606" s="4" t="s">
        <v>455</v>
      </c>
      <c r="BJ606" s="4" t="s">
        <v>456</v>
      </c>
    </row>
    <row r="607" spans="1:62">
      <c r="A607" s="95"/>
      <c r="B607" s="241"/>
      <c r="C607" s="241"/>
      <c r="D607" s="241"/>
      <c r="E607" s="241"/>
      <c r="F607" s="241"/>
      <c r="G607" s="96"/>
      <c r="H607" s="97"/>
      <c r="I607" s="242"/>
      <c r="J607" s="242"/>
      <c r="K607" s="242"/>
      <c r="L607" s="242"/>
      <c r="M607" s="242"/>
      <c r="N607" s="98"/>
      <c r="BE607" s="4" t="str">
        <f>I606</f>
        <v>Pain is good and best embraced.</v>
      </c>
      <c r="BH607" s="4" t="s">
        <v>457</v>
      </c>
      <c r="BJ607" s="4" t="s">
        <v>458</v>
      </c>
    </row>
    <row r="608" spans="1:62">
      <c r="A608" s="95"/>
      <c r="B608" s="241"/>
      <c r="C608" s="241"/>
      <c r="D608" s="241"/>
      <c r="E608" s="241"/>
      <c r="F608" s="241"/>
      <c r="G608" s="243" t="s">
        <v>50</v>
      </c>
      <c r="H608" s="243"/>
      <c r="I608" s="242"/>
      <c r="J608" s="242"/>
      <c r="K608" s="242"/>
      <c r="L608" s="242"/>
      <c r="M608" s="242"/>
      <c r="N608" s="98"/>
      <c r="BH608" s="4" t="s">
        <v>459</v>
      </c>
    </row>
    <row r="609" spans="1:66">
      <c r="A609" s="95"/>
      <c r="B609" s="241"/>
      <c r="C609" s="241"/>
      <c r="D609" s="241"/>
      <c r="E609" s="241"/>
      <c r="F609" s="241"/>
      <c r="G609" s="243"/>
      <c r="H609" s="243"/>
      <c r="I609" s="242"/>
      <c r="J609" s="242"/>
      <c r="K609" s="242"/>
      <c r="L609" s="242"/>
      <c r="M609" s="242"/>
      <c r="N609" s="98"/>
    </row>
    <row r="610" spans="1:66">
      <c r="A610" s="95"/>
      <c r="B610" s="241"/>
      <c r="C610" s="241"/>
      <c r="D610" s="241"/>
      <c r="E610" s="241"/>
      <c r="F610" s="241"/>
      <c r="G610" s="243"/>
      <c r="H610" s="243"/>
      <c r="I610" s="242"/>
      <c r="J610" s="242"/>
      <c r="K610" s="242"/>
      <c r="L610" s="242"/>
      <c r="M610" s="242"/>
      <c r="N610" s="98"/>
      <c r="BE610" s="4" t="str">
        <f>IF(E$612="",BH615,IF(E$612=B606,BH616,IF(E$612=I606,BH617)))</f>
        <v>Political leaders count on you to trust their one-size-fits-all generalizations. Do you trust their generalizations to ease your pain? Or do you fault these generalizations for keeping you in pain by overlooking your specific needs?</v>
      </c>
      <c r="BM610" s="4" t="s">
        <v>460</v>
      </c>
      <c r="BN610" s="203" t="s">
        <v>432</v>
      </c>
    </row>
    <row r="611" spans="1:66" ht="18.5" thickBot="1">
      <c r="A611" s="95"/>
      <c r="B611" s="239"/>
      <c r="C611" s="239"/>
      <c r="D611" s="239"/>
      <c r="E611" s="239"/>
      <c r="F611" s="239"/>
      <c r="G611" s="239"/>
      <c r="H611" s="240"/>
      <c r="I611" s="239"/>
      <c r="J611" s="239"/>
      <c r="K611" s="239"/>
      <c r="L611" s="239"/>
      <c r="M611" s="239"/>
      <c r="N611" s="98"/>
    </row>
    <row r="612" spans="1:66" ht="13.5" thickTop="1">
      <c r="A612" s="95"/>
      <c r="B612" s="244" t="s">
        <v>51</v>
      </c>
      <c r="C612" s="96"/>
      <c r="D612" s="96"/>
      <c r="E612" s="245"/>
      <c r="F612" s="246"/>
      <c r="G612" s="246"/>
      <c r="H612" s="246"/>
      <c r="I612" s="246"/>
      <c r="J612" s="246"/>
      <c r="K612" s="246"/>
      <c r="L612" s="246"/>
      <c r="M612" s="247"/>
      <c r="N612" s="98"/>
      <c r="BE612" s="4" t="str">
        <f>IF(E$612="",BH619,IF(E$612=B606,BH620,IF(E$612=I606,BH621)))</f>
        <v>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v>
      </c>
    </row>
    <row r="613" spans="1:66" ht="13.5" thickBot="1">
      <c r="A613" s="95"/>
      <c r="B613" s="244" t="s">
        <v>53</v>
      </c>
      <c r="C613" s="96"/>
      <c r="D613" s="96"/>
      <c r="E613" s="248"/>
      <c r="F613" s="249"/>
      <c r="G613" s="249"/>
      <c r="H613" s="249"/>
      <c r="I613" s="249"/>
      <c r="J613" s="249"/>
      <c r="K613" s="249"/>
      <c r="L613" s="249"/>
      <c r="M613" s="250"/>
      <c r="N613" s="98"/>
    </row>
    <row r="614" spans="1:66" ht="18.5" thickTop="1">
      <c r="A614" s="95"/>
      <c r="B614" s="239"/>
      <c r="C614" s="239"/>
      <c r="D614" s="239"/>
      <c r="E614" s="239"/>
      <c r="F614" s="239"/>
      <c r="G614" s="239"/>
      <c r="H614" s="240"/>
      <c r="I614" s="239"/>
      <c r="J614" s="239"/>
      <c r="K614" s="239"/>
      <c r="L614" s="239"/>
      <c r="M614" s="239"/>
      <c r="N614" s="98"/>
    </row>
    <row r="615" spans="1:66">
      <c r="A615" s="95"/>
      <c r="B615" s="251" t="str">
        <f>BE610</f>
        <v>Political leaders count on you to trust their one-size-fits-all generalizations. Do you trust their generalizations to ease your pain? Or do you fault these generalizations for keeping you in pain by overlooking your specific needs?</v>
      </c>
      <c r="C615" s="251"/>
      <c r="D615" s="251"/>
      <c r="E615" s="251"/>
      <c r="F615" s="251"/>
      <c r="G615" s="251"/>
      <c r="H615" s="251"/>
      <c r="I615" s="251"/>
      <c r="J615" s="251"/>
      <c r="K615" s="251"/>
      <c r="L615" s="251"/>
      <c r="M615" s="251"/>
      <c r="N615" s="98"/>
      <c r="BE615" s="252" t="s">
        <v>461</v>
      </c>
      <c r="BH615" s="4" t="s">
        <v>462</v>
      </c>
    </row>
    <row r="616" spans="1:66">
      <c r="A616" s="95"/>
      <c r="B616" s="251"/>
      <c r="C616" s="251"/>
      <c r="D616" s="251"/>
      <c r="E616" s="251"/>
      <c r="F616" s="251"/>
      <c r="G616" s="251"/>
      <c r="H616" s="251"/>
      <c r="I616" s="251"/>
      <c r="J616" s="251"/>
      <c r="K616" s="251"/>
      <c r="L616" s="251"/>
      <c r="M616" s="251"/>
      <c r="N616" s="98"/>
      <c r="BE616" s="252" t="s">
        <v>463</v>
      </c>
      <c r="BH616" s="4" t="s">
        <v>464</v>
      </c>
    </row>
    <row r="617" spans="1:66">
      <c r="A617" s="95"/>
      <c r="B617" s="251"/>
      <c r="C617" s="251"/>
      <c r="D617" s="251"/>
      <c r="E617" s="251"/>
      <c r="F617" s="251"/>
      <c r="G617" s="251"/>
      <c r="H617" s="251"/>
      <c r="I617" s="251"/>
      <c r="J617" s="251"/>
      <c r="K617" s="251"/>
      <c r="L617" s="251"/>
      <c r="M617" s="251"/>
      <c r="N617" s="98"/>
      <c r="BE617" s="252" t="s">
        <v>465</v>
      </c>
      <c r="BH617" s="4" t="s">
        <v>466</v>
      </c>
    </row>
    <row r="618" spans="1:66">
      <c r="A618" s="95"/>
      <c r="B618" s="251"/>
      <c r="C618" s="251"/>
      <c r="D618" s="251"/>
      <c r="E618" s="251"/>
      <c r="F618" s="251"/>
      <c r="G618" s="251"/>
      <c r="H618" s="251"/>
      <c r="I618" s="251"/>
      <c r="J618" s="251"/>
      <c r="K618" s="251"/>
      <c r="L618" s="251"/>
      <c r="M618" s="251"/>
      <c r="N618" s="98"/>
    </row>
    <row r="619" spans="1:66" ht="14" customHeight="1">
      <c r="A619" s="95"/>
      <c r="B619" s="251" t="str">
        <f>BE612</f>
        <v>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v>
      </c>
      <c r="C619" s="251"/>
      <c r="D619" s="251"/>
      <c r="E619" s="251"/>
      <c r="F619" s="251"/>
      <c r="G619" s="251"/>
      <c r="H619" s="251"/>
      <c r="I619" s="251"/>
      <c r="J619" s="251"/>
      <c r="K619" s="251"/>
      <c r="L619" s="251"/>
      <c r="M619" s="251"/>
      <c r="N619" s="98"/>
      <c r="BE619" s="252" t="s">
        <v>461</v>
      </c>
      <c r="BH619" s="4" t="s">
        <v>467</v>
      </c>
    </row>
    <row r="620" spans="1:66" ht="14" customHeight="1">
      <c r="A620" s="95"/>
      <c r="B620" s="251"/>
      <c r="C620" s="251"/>
      <c r="D620" s="251"/>
      <c r="E620" s="251"/>
      <c r="F620" s="251"/>
      <c r="G620" s="251"/>
      <c r="H620" s="251"/>
      <c r="I620" s="251"/>
      <c r="J620" s="251"/>
      <c r="K620" s="251"/>
      <c r="L620" s="251"/>
      <c r="M620" s="251"/>
      <c r="N620" s="98"/>
      <c r="BE620" s="252" t="s">
        <v>463</v>
      </c>
      <c r="BH620" s="4" t="str">
        <f>CONCATENATE(BI620,BJ620,BK620,BL620,BM610,BM620)</f>
        <v>Your specific needs are unlike theirs. You specifically need differently from political opponents. The further the gap between your self-needs and social-needs, the further you slide politically to extremes. The more you generalize for relief, the less your specific needs resolve. The more you are then tempted to be dependent on political generalizations for relief. Trusting politics can trap you in pain.</v>
      </c>
      <c r="BI620" s="4" t="s">
        <v>468</v>
      </c>
      <c r="BJ620" s="4" t="str">
        <f>IF($BS$224&lt;0,BH606,IF($BS$224&gt;0,BH607,IF($BS$224=0,BH608)))</f>
        <v xml:space="preserve">political opponents. </v>
      </c>
      <c r="BK620" s="4" t="s">
        <v>469</v>
      </c>
      <c r="BL620" s="4" t="str">
        <f>IF($BS$224&lt;0,BJ606,IF($BS$224&gt;0,BJ607,IF($BS$224=0,BJ605)))</f>
        <v xml:space="preserve">to extremes. </v>
      </c>
      <c r="BM620" s="4" t="s">
        <v>470</v>
      </c>
    </row>
    <row r="621" spans="1:66" ht="14" customHeight="1">
      <c r="A621" s="95"/>
      <c r="B621" s="251"/>
      <c r="C621" s="251"/>
      <c r="D621" s="251"/>
      <c r="E621" s="251"/>
      <c r="F621" s="251"/>
      <c r="G621" s="251"/>
      <c r="H621" s="251"/>
      <c r="I621" s="251"/>
      <c r="J621" s="251"/>
      <c r="K621" s="251"/>
      <c r="L621" s="251"/>
      <c r="M621" s="251"/>
      <c r="N621" s="98"/>
      <c r="BE621" s="252" t="s">
        <v>465</v>
      </c>
      <c r="BH621" s="4" t="s">
        <v>471</v>
      </c>
    </row>
    <row r="622" spans="1:66" ht="14" customHeight="1">
      <c r="A622" s="95"/>
      <c r="B622" s="251"/>
      <c r="C622" s="251"/>
      <c r="D622" s="251"/>
      <c r="E622" s="251"/>
      <c r="F622" s="251"/>
      <c r="G622" s="251"/>
      <c r="H622" s="251"/>
      <c r="I622" s="251"/>
      <c r="J622" s="251"/>
      <c r="K622" s="251"/>
      <c r="L622" s="251"/>
      <c r="M622" s="251"/>
      <c r="N622" s="98"/>
    </row>
    <row r="623" spans="1:66" ht="14" customHeight="1">
      <c r="A623" s="95"/>
      <c r="B623" s="251"/>
      <c r="C623" s="251"/>
      <c r="D623" s="251"/>
      <c r="E623" s="251"/>
      <c r="F623" s="251"/>
      <c r="G623" s="251"/>
      <c r="H623" s="251"/>
      <c r="I623" s="251"/>
      <c r="J623" s="251"/>
      <c r="K623" s="251"/>
      <c r="L623" s="251"/>
      <c r="M623" s="251"/>
      <c r="N623" s="98"/>
    </row>
    <row r="624" spans="1:66" ht="14" customHeight="1">
      <c r="A624" s="95"/>
      <c r="B624" s="251"/>
      <c r="C624" s="251"/>
      <c r="D624" s="251"/>
      <c r="E624" s="251"/>
      <c r="F624" s="251"/>
      <c r="G624" s="251"/>
      <c r="H624" s="251"/>
      <c r="I624" s="251"/>
      <c r="J624" s="251"/>
      <c r="K624" s="251"/>
      <c r="L624" s="251"/>
      <c r="M624" s="251"/>
      <c r="N624" s="98"/>
    </row>
    <row r="625" spans="1:14">
      <c r="A625" s="95"/>
      <c r="B625" s="96"/>
      <c r="C625" s="96"/>
      <c r="D625" s="96"/>
      <c r="E625" s="96"/>
      <c r="F625" s="96"/>
      <c r="G625" s="96"/>
      <c r="H625" s="97"/>
      <c r="I625" s="96"/>
      <c r="J625" s="96"/>
      <c r="K625" s="96"/>
      <c r="L625" s="96"/>
      <c r="M625" s="96"/>
      <c r="N625" s="98"/>
    </row>
    <row r="626" spans="1:14">
      <c r="A626" s="95"/>
      <c r="B626" s="96"/>
      <c r="C626" s="96"/>
      <c r="D626" s="96"/>
      <c r="E626" s="96"/>
      <c r="F626" s="96"/>
      <c r="G626" s="96"/>
      <c r="H626" s="97"/>
      <c r="I626" s="96"/>
      <c r="J626" s="96"/>
      <c r="K626" s="96"/>
      <c r="L626" s="96"/>
      <c r="M626" s="96"/>
      <c r="N626" s="98"/>
    </row>
    <row r="627" spans="1:14">
      <c r="A627" s="95"/>
      <c r="B627" s="96"/>
      <c r="C627" s="96"/>
      <c r="D627" s="96"/>
      <c r="E627" s="96"/>
      <c r="F627" s="96"/>
      <c r="G627" s="96"/>
      <c r="H627" s="97"/>
      <c r="I627" s="96"/>
      <c r="J627" s="96"/>
      <c r="K627" s="96"/>
      <c r="L627" s="96"/>
      <c r="M627" s="96"/>
      <c r="N627" s="98"/>
    </row>
    <row r="628" spans="1:14">
      <c r="A628" s="95"/>
      <c r="B628" s="96"/>
      <c r="C628" s="96"/>
      <c r="D628" s="96"/>
      <c r="E628" s="96"/>
      <c r="F628" s="96"/>
      <c r="G628" s="96"/>
      <c r="H628" s="97"/>
      <c r="I628" s="96"/>
      <c r="J628" s="96"/>
      <c r="K628" s="96"/>
      <c r="L628" s="96"/>
      <c r="M628" s="96"/>
      <c r="N628" s="98"/>
    </row>
    <row r="629" spans="1:14">
      <c r="A629" s="95"/>
      <c r="B629" s="96"/>
      <c r="C629" s="96"/>
      <c r="D629" s="96"/>
      <c r="E629" s="96"/>
      <c r="F629" s="96"/>
      <c r="G629" s="96"/>
      <c r="H629" s="97"/>
      <c r="I629" s="96"/>
      <c r="J629" s="96"/>
      <c r="K629" s="96"/>
      <c r="L629" s="96"/>
      <c r="M629" s="96"/>
      <c r="N629" s="98"/>
    </row>
    <row r="630" spans="1:14">
      <c r="A630" s="95"/>
      <c r="B630" s="96"/>
      <c r="C630" s="96"/>
      <c r="D630" s="96"/>
      <c r="E630" s="96"/>
      <c r="F630" s="96"/>
      <c r="G630" s="96"/>
      <c r="H630" s="97"/>
      <c r="I630" s="96"/>
      <c r="J630" s="96"/>
      <c r="K630" s="96"/>
      <c r="L630" s="96"/>
      <c r="M630" s="96"/>
      <c r="N630" s="98"/>
    </row>
    <row r="631" spans="1:14">
      <c r="A631" s="95"/>
      <c r="B631" s="96"/>
      <c r="C631" s="96"/>
      <c r="D631" s="96"/>
      <c r="E631" s="96"/>
      <c r="F631" s="96"/>
      <c r="G631" s="96"/>
      <c r="H631" s="97"/>
      <c r="I631" s="96"/>
      <c r="J631" s="96"/>
      <c r="K631" s="96"/>
      <c r="L631" s="96"/>
      <c r="M631" s="96"/>
      <c r="N631" s="98"/>
    </row>
    <row r="632" spans="1:14">
      <c r="A632" s="95"/>
      <c r="B632" s="96"/>
      <c r="C632" s="96"/>
      <c r="D632" s="96"/>
      <c r="E632" s="96"/>
      <c r="F632" s="96"/>
      <c r="G632" s="96"/>
      <c r="H632" s="97"/>
      <c r="I632" s="96"/>
      <c r="J632" s="96"/>
      <c r="K632" s="96"/>
      <c r="L632" s="96"/>
      <c r="M632" s="96"/>
      <c r="N632" s="98"/>
    </row>
    <row r="633" spans="1:14">
      <c r="A633" s="95"/>
      <c r="B633" s="96"/>
      <c r="C633" s="96"/>
      <c r="D633" s="96"/>
      <c r="E633" s="96"/>
      <c r="F633" s="96"/>
      <c r="G633" s="96"/>
      <c r="H633" s="97"/>
      <c r="I633" s="96"/>
      <c r="J633" s="96"/>
      <c r="K633" s="96"/>
      <c r="L633" s="96"/>
      <c r="M633" s="96"/>
      <c r="N633" s="98"/>
    </row>
    <row r="634" spans="1:14">
      <c r="A634" s="95"/>
      <c r="B634" s="96"/>
      <c r="C634" s="96"/>
      <c r="D634" s="96"/>
      <c r="E634" s="96"/>
      <c r="F634" s="96"/>
      <c r="G634" s="96"/>
      <c r="H634" s="97"/>
      <c r="I634" s="96"/>
      <c r="J634" s="96"/>
      <c r="K634" s="96"/>
      <c r="L634" s="96"/>
      <c r="M634" s="96"/>
      <c r="N634" s="98"/>
    </row>
    <row r="635" spans="1:14">
      <c r="A635" s="95"/>
      <c r="B635" s="96"/>
      <c r="C635" s="96"/>
      <c r="D635" s="96"/>
      <c r="E635" s="96"/>
      <c r="F635" s="96"/>
      <c r="G635" s="96"/>
      <c r="H635" s="97"/>
      <c r="I635" s="96"/>
      <c r="J635" s="96"/>
      <c r="K635" s="96"/>
      <c r="L635" s="96"/>
      <c r="M635" s="96"/>
      <c r="N635" s="98"/>
    </row>
    <row r="636" spans="1:14">
      <c r="A636" s="95"/>
      <c r="B636" s="96"/>
      <c r="C636" s="96"/>
      <c r="D636" s="96"/>
      <c r="E636" s="96"/>
      <c r="F636" s="96"/>
      <c r="G636" s="96"/>
      <c r="H636" s="97"/>
      <c r="I636" s="96"/>
      <c r="J636" s="96"/>
      <c r="K636" s="96"/>
      <c r="L636" s="96"/>
      <c r="M636" s="96"/>
      <c r="N636" s="98"/>
    </row>
    <row r="637" spans="1:14">
      <c r="A637" s="95"/>
      <c r="B637" s="96"/>
      <c r="C637" s="96"/>
      <c r="D637" s="96"/>
      <c r="E637" s="96"/>
      <c r="F637" s="96"/>
      <c r="G637" s="96"/>
      <c r="H637" s="97"/>
      <c r="I637" s="96"/>
      <c r="J637" s="96"/>
      <c r="K637" s="96"/>
      <c r="L637" s="96"/>
      <c r="M637" s="96"/>
      <c r="N637" s="98"/>
    </row>
    <row r="638" spans="1:14">
      <c r="A638" s="95"/>
      <c r="B638" s="96"/>
      <c r="C638" s="96"/>
      <c r="D638" s="96"/>
      <c r="E638" s="96"/>
      <c r="F638" s="96"/>
      <c r="G638" s="96"/>
      <c r="H638" s="97"/>
      <c r="I638" s="96"/>
      <c r="J638" s="96"/>
      <c r="K638" s="96"/>
      <c r="L638" s="96"/>
      <c r="M638" s="96"/>
      <c r="N638" s="98"/>
    </row>
    <row r="639" spans="1:14">
      <c r="A639" s="95"/>
      <c r="B639" s="96"/>
      <c r="C639" s="96"/>
      <c r="D639" s="96"/>
      <c r="E639" s="96"/>
      <c r="F639" s="96"/>
      <c r="G639" s="96"/>
      <c r="H639" s="97"/>
      <c r="I639" s="96"/>
      <c r="J639" s="96"/>
      <c r="K639" s="96"/>
      <c r="L639" s="96"/>
      <c r="M639" s="96"/>
      <c r="N639" s="98"/>
    </row>
    <row r="640" spans="1:14">
      <c r="A640" s="95"/>
      <c r="B640" s="96"/>
      <c r="C640" s="96"/>
      <c r="D640" s="96"/>
      <c r="E640" s="96"/>
      <c r="F640" s="96"/>
      <c r="G640" s="96"/>
      <c r="H640" s="97"/>
      <c r="I640" s="96"/>
      <c r="J640" s="96"/>
      <c r="K640" s="96"/>
      <c r="L640" s="96"/>
      <c r="M640" s="96"/>
      <c r="N640" s="98"/>
    </row>
    <row r="641" spans="1:65">
      <c r="A641" s="95"/>
      <c r="B641" s="96"/>
      <c r="C641" s="96"/>
      <c r="D641" s="96"/>
      <c r="E641" s="96"/>
      <c r="F641" s="96"/>
      <c r="G641" s="96"/>
      <c r="H641" s="97"/>
      <c r="I641" s="96"/>
      <c r="J641" s="96"/>
      <c r="K641" s="96"/>
      <c r="L641" s="96"/>
      <c r="M641" s="96"/>
      <c r="N641" s="98"/>
    </row>
    <row r="642" spans="1:65">
      <c r="A642" s="95"/>
      <c r="B642" s="96"/>
      <c r="C642" s="96"/>
      <c r="D642" s="96"/>
      <c r="E642" s="96"/>
      <c r="F642" s="96"/>
      <c r="G642" s="96"/>
      <c r="H642" s="97"/>
      <c r="I642" s="96"/>
      <c r="J642" s="96"/>
      <c r="K642" s="96"/>
      <c r="L642" s="96"/>
      <c r="M642" s="96"/>
      <c r="N642" s="98"/>
    </row>
    <row r="643" spans="1:65">
      <c r="A643" s="95"/>
      <c r="B643" s="96"/>
      <c r="C643" s="96"/>
      <c r="D643" s="96"/>
      <c r="E643" s="96"/>
      <c r="F643" s="96"/>
      <c r="G643" s="96"/>
      <c r="H643" s="97"/>
      <c r="I643" s="96"/>
      <c r="J643" s="96"/>
      <c r="K643" s="96"/>
      <c r="L643" s="96"/>
      <c r="M643" s="96"/>
      <c r="N643" s="98"/>
    </row>
    <row r="644" spans="1:65">
      <c r="A644" s="95"/>
      <c r="B644" s="96"/>
      <c r="C644" s="96"/>
      <c r="D644" s="96"/>
      <c r="E644" s="96"/>
      <c r="F644" s="96"/>
      <c r="G644" s="96"/>
      <c r="H644" s="97"/>
      <c r="I644" s="96"/>
      <c r="J644" s="96"/>
      <c r="K644" s="96"/>
      <c r="L644" s="96"/>
      <c r="M644" s="96"/>
      <c r="N644" s="98"/>
    </row>
    <row r="645" spans="1:65">
      <c r="A645" s="95"/>
      <c r="B645" s="96"/>
      <c r="C645" s="96"/>
      <c r="D645" s="96"/>
      <c r="E645" s="96"/>
      <c r="F645" s="96"/>
      <c r="G645" s="96"/>
      <c r="H645" s="97"/>
      <c r="I645" s="96"/>
      <c r="J645" s="96"/>
      <c r="K645" s="96"/>
      <c r="L645" s="96"/>
      <c r="M645" s="96"/>
      <c r="N645" s="98"/>
    </row>
    <row r="646" spans="1:65" ht="35" customHeight="1">
      <c r="A646" s="106"/>
      <c r="B646" s="107"/>
      <c r="C646" s="107"/>
      <c r="D646" s="107"/>
      <c r="E646" s="107"/>
      <c r="F646" s="107"/>
      <c r="G646" s="107"/>
      <c r="H646" s="108"/>
      <c r="I646" s="107"/>
      <c r="J646" s="107"/>
      <c r="K646" s="107"/>
      <c r="L646" s="107"/>
      <c r="M646" s="107"/>
      <c r="N646" s="109"/>
    </row>
    <row r="647" spans="1:65" ht="30" customHeight="1">
      <c r="A647" s="110" t="s">
        <v>66</v>
      </c>
      <c r="B647" s="111" t="s">
        <v>21</v>
      </c>
      <c r="C647" s="111"/>
      <c r="D647" s="111"/>
      <c r="E647" s="111"/>
      <c r="F647" s="111"/>
      <c r="G647" s="111"/>
      <c r="H647" s="111"/>
      <c r="I647" s="111"/>
      <c r="J647" s="111"/>
      <c r="K647" s="111"/>
      <c r="L647" s="111"/>
      <c r="M647" s="112"/>
      <c r="N647" s="113" t="s">
        <v>68</v>
      </c>
    </row>
    <row r="648" spans="1:65" ht="14" customHeight="1">
      <c r="A648" s="95"/>
      <c r="B648" s="96"/>
      <c r="C648" s="96"/>
      <c r="D648" s="96"/>
      <c r="E648" s="96"/>
      <c r="F648" s="96"/>
      <c r="G648" s="96"/>
      <c r="H648" s="97"/>
      <c r="I648" s="96"/>
      <c r="J648" s="96"/>
      <c r="K648" s="96"/>
      <c r="L648" s="96"/>
      <c r="M648" s="96"/>
      <c r="N648" s="98"/>
    </row>
    <row r="649" spans="1:65" ht="14" customHeight="1">
      <c r="A649" s="95"/>
      <c r="B649" s="96"/>
      <c r="C649" s="96"/>
      <c r="D649" s="96"/>
      <c r="E649" s="96"/>
      <c r="F649" s="96"/>
      <c r="G649" s="96"/>
      <c r="H649" s="97"/>
      <c r="I649" s="96"/>
      <c r="J649" s="96"/>
      <c r="K649" s="96"/>
      <c r="L649" s="96"/>
      <c r="M649" s="96"/>
      <c r="N649" s="98"/>
    </row>
    <row r="650" spans="1:65" ht="14.4" customHeight="1">
      <c r="A650" s="95"/>
      <c r="B650" s="96"/>
      <c r="C650" s="96"/>
      <c r="D650" s="96"/>
      <c r="E650" s="96"/>
      <c r="F650" s="96"/>
      <c r="G650" s="96"/>
      <c r="H650" s="97"/>
      <c r="I650" s="96"/>
      <c r="J650" s="96"/>
      <c r="K650" s="96"/>
      <c r="L650" s="96"/>
      <c r="M650" s="96"/>
      <c r="N650" s="98"/>
    </row>
    <row r="651" spans="1:65" ht="14" customHeight="1">
      <c r="A651" s="95"/>
      <c r="B651" s="96"/>
      <c r="C651" s="96"/>
      <c r="D651" s="96"/>
      <c r="E651" s="96"/>
      <c r="F651" s="96"/>
      <c r="G651" s="96"/>
      <c r="H651" s="97"/>
      <c r="I651" s="96"/>
      <c r="J651" s="96"/>
      <c r="K651" s="96"/>
      <c r="L651" s="96"/>
      <c r="M651" s="96"/>
      <c r="N651" s="98"/>
    </row>
    <row r="652" spans="1:65">
      <c r="A652" s="95"/>
      <c r="B652" s="96"/>
      <c r="C652" s="96"/>
      <c r="D652" s="96"/>
      <c r="E652" s="96"/>
      <c r="F652" s="96"/>
      <c r="G652" s="96"/>
      <c r="H652" s="97"/>
      <c r="I652" s="96"/>
      <c r="J652" s="96"/>
      <c r="K652" s="96"/>
      <c r="L652" s="96"/>
      <c r="M652" s="96"/>
      <c r="N652" s="98"/>
    </row>
    <row r="653" spans="1:65">
      <c r="A653" s="95"/>
      <c r="B653" s="96"/>
      <c r="C653" s="96"/>
      <c r="D653" s="96"/>
      <c r="E653" s="96"/>
      <c r="F653" s="96"/>
      <c r="G653" s="96"/>
      <c r="H653" s="97"/>
      <c r="I653" s="96"/>
      <c r="J653" s="96"/>
      <c r="K653" s="96"/>
      <c r="L653" s="96"/>
      <c r="M653" s="96"/>
      <c r="N653" s="98"/>
    </row>
    <row r="654" spans="1:65">
      <c r="A654" s="95"/>
      <c r="B654" s="96"/>
      <c r="C654" s="96"/>
      <c r="D654" s="96"/>
      <c r="E654" s="96"/>
      <c r="F654" s="96"/>
      <c r="G654" s="96"/>
      <c r="H654" s="97"/>
      <c r="I654" s="96"/>
      <c r="J654" s="96"/>
      <c r="K654" s="96"/>
      <c r="L654" s="96"/>
      <c r="M654" s="96"/>
      <c r="N654" s="98"/>
    </row>
    <row r="655" spans="1:65">
      <c r="A655" s="95"/>
      <c r="B655" s="96"/>
      <c r="C655" s="96"/>
      <c r="D655" s="96"/>
      <c r="E655" s="96"/>
      <c r="F655" s="96"/>
      <c r="G655" s="96"/>
      <c r="H655" s="97"/>
      <c r="I655" s="96"/>
      <c r="J655" s="96"/>
      <c r="K655" s="96"/>
      <c r="L655" s="96"/>
      <c r="M655" s="96"/>
      <c r="N655" s="98"/>
    </row>
    <row r="656" spans="1:65" ht="16">
      <c r="A656" s="95"/>
      <c r="B656" s="96"/>
      <c r="C656" s="96"/>
      <c r="D656" s="96"/>
      <c r="E656" s="96"/>
      <c r="F656" s="96"/>
      <c r="G656" s="96"/>
      <c r="H656" s="97"/>
      <c r="I656" s="96"/>
      <c r="J656" s="96"/>
      <c r="K656" s="96"/>
      <c r="L656" s="96"/>
      <c r="M656" s="96"/>
      <c r="N656" s="98"/>
      <c r="BE656" s="157">
        <f t="shared" ref="BE656:BL656" si="4">BE210</f>
        <v>0</v>
      </c>
      <c r="BF656" s="157">
        <f t="shared" si="4"/>
        <v>0</v>
      </c>
      <c r="BG656" s="157">
        <f t="shared" si="4"/>
        <v>0</v>
      </c>
      <c r="BH656" s="157">
        <f t="shared" si="4"/>
        <v>0</v>
      </c>
      <c r="BI656" s="157">
        <f t="shared" si="4"/>
        <v>0</v>
      </c>
      <c r="BJ656" s="157">
        <f t="shared" si="4"/>
        <v>0</v>
      </c>
      <c r="BK656" s="157">
        <f t="shared" si="4"/>
        <v>0</v>
      </c>
      <c r="BL656" s="157">
        <f t="shared" si="4"/>
        <v>0</v>
      </c>
      <c r="BM656" s="203" t="s">
        <v>432</v>
      </c>
    </row>
    <row r="657" spans="1:65" ht="15.65" customHeight="1">
      <c r="A657" s="95"/>
      <c r="B657" s="96"/>
      <c r="C657" s="96"/>
      <c r="D657" s="96"/>
      <c r="E657" s="96"/>
      <c r="F657" s="96"/>
      <c r="G657" s="96"/>
      <c r="H657" s="97"/>
      <c r="I657" s="96"/>
      <c r="J657" s="96"/>
      <c r="K657" s="96"/>
      <c r="L657" s="96"/>
      <c r="M657" s="96"/>
      <c r="N657" s="98"/>
      <c r="BB657" s="4" t="str">
        <f>IF($P$407=BB$92,BE657,IF($P$407=BB$93,BF657,IF($P$407=BB$94,BG657,IF($P$407=BB$95,BH657,IF($P$407=BB$96,BI657,IF($P$407=BB$97,BJ657,IF($P$407=BB$98,BK657,IF($P$407=BB$99,BL657,""))))))))</f>
        <v>The more you affirm my need to include worthy migrants, the easier to respect your need to stay safe from violent migrants.</v>
      </c>
      <c r="BD657" s="253" t="s">
        <v>472</v>
      </c>
      <c r="BE657" s="4" t="s">
        <v>473</v>
      </c>
      <c r="BF657" s="4" t="s">
        <v>474</v>
      </c>
      <c r="BG657" s="4" t="s">
        <v>475</v>
      </c>
      <c r="BH657" s="4" t="s">
        <v>476</v>
      </c>
      <c r="BI657" s="4" t="s">
        <v>477</v>
      </c>
      <c r="BJ657" s="4" t="s">
        <v>478</v>
      </c>
      <c r="BK657" s="4" t="s">
        <v>479</v>
      </c>
      <c r="BL657" s="4" t="s">
        <v>480</v>
      </c>
      <c r="BM657" s="203" t="s">
        <v>432</v>
      </c>
    </row>
    <row r="658" spans="1:65" ht="15" customHeight="1">
      <c r="A658" s="95"/>
      <c r="B658" s="96"/>
      <c r="C658" s="96"/>
      <c r="D658" s="96"/>
      <c r="E658" s="96"/>
      <c r="F658" s="96"/>
      <c r="G658" s="96"/>
      <c r="H658" s="97"/>
      <c r="I658" s="96"/>
      <c r="J658" s="96"/>
      <c r="K658" s="96"/>
      <c r="L658" s="96"/>
      <c r="M658" s="96"/>
      <c r="N658" s="98"/>
      <c r="BB658" s="4" t="str">
        <f>IF($P$407=BB$92,BE658,IF($P$407=BB$93,BF658,IF($P$407=BB$94,BG658,IF($P$407=BB$95,BH658,IF($P$407=BB$96,BI658,IF($P$407=BB$97,BJ658,IF($P$407=BB$98,BK658,IF($P$407=BB$99,BL658,""))))))))</f>
        <v>But the more you insist we all blend in to some melting pot, the less I can serve your need for local or national cohesion.</v>
      </c>
      <c r="BD658" s="253" t="s">
        <v>481</v>
      </c>
      <c r="BE658" s="4" t="s">
        <v>482</v>
      </c>
      <c r="BF658" s="4" t="s">
        <v>483</v>
      </c>
      <c r="BG658" s="4" t="s">
        <v>484</v>
      </c>
      <c r="BH658" s="4" t="s">
        <v>485</v>
      </c>
      <c r="BI658" s="254" t="s">
        <v>486</v>
      </c>
      <c r="BJ658" s="4" t="s">
        <v>487</v>
      </c>
      <c r="BK658" s="4" t="s">
        <v>488</v>
      </c>
      <c r="BL658" s="4" t="s">
        <v>489</v>
      </c>
      <c r="BM658" s="203" t="s">
        <v>432</v>
      </c>
    </row>
    <row r="659" spans="1:65" ht="15" customHeight="1">
      <c r="A659" s="95"/>
      <c r="B659" s="96"/>
      <c r="C659" s="96"/>
      <c r="D659" s="96"/>
      <c r="E659" s="96"/>
      <c r="F659" s="96"/>
      <c r="G659" s="96"/>
      <c r="H659" s="97"/>
      <c r="I659" s="96"/>
      <c r="J659" s="96"/>
      <c r="K659" s="96"/>
      <c r="L659" s="96"/>
      <c r="M659" s="96"/>
      <c r="N659" s="98"/>
      <c r="BB659" s="4" t="str">
        <f>IF($P$407=BB$92,BE659,IF($P$407=BB$93,BF659,IF($P$407=BB$94,BG659,IF($P$407=BB$95,BH659,IF($P$407=BB$96,BI659,IF($P$407=BB$97,BJ659,IF($P$407=BB$98,BK659,IF($P$407=BB$99,BL659,""))))))))</f>
        <v>The more you affirm my need to stay safe from lawless migrants, the easier to respect your need to include legitimate migrants.</v>
      </c>
      <c r="BD659" s="253" t="s">
        <v>490</v>
      </c>
      <c r="BE659" s="4" t="s">
        <v>491</v>
      </c>
      <c r="BF659" s="4" t="s">
        <v>492</v>
      </c>
      <c r="BG659" s="4" t="s">
        <v>493</v>
      </c>
      <c r="BH659" s="4" t="s">
        <v>494</v>
      </c>
      <c r="BI659" s="4" t="s">
        <v>495</v>
      </c>
      <c r="BJ659" s="4" t="s">
        <v>496</v>
      </c>
      <c r="BK659" s="4" t="s">
        <v>497</v>
      </c>
      <c r="BL659" s="4" t="s">
        <v>498</v>
      </c>
      <c r="BM659" s="203" t="s">
        <v>432</v>
      </c>
    </row>
    <row r="660" spans="1:65" ht="15" customHeight="1">
      <c r="A660" s="95"/>
      <c r="B660" s="96"/>
      <c r="C660" s="96"/>
      <c r="D660" s="96"/>
      <c r="E660" s="96"/>
      <c r="F660" s="96"/>
      <c r="G660" s="96"/>
      <c r="H660" s="97"/>
      <c r="I660" s="96"/>
      <c r="J660" s="96"/>
      <c r="K660" s="96"/>
      <c r="L660" s="96"/>
      <c r="M660" s="96"/>
      <c r="N660" s="98"/>
      <c r="BB660" s="4" t="str">
        <f>IF($P$407=BB$92,BE660,IF($P$407=BB$93,BF660,IF($P$407=BB$94,BG660,IF($P$407=BB$95,BH660,IF($P$407=BB$96,BI660,IF($P$407=BB$97,BJ660,IF($P$407=BB$98,BK660,IF($P$407=BB$99,BL660,""))))))))</f>
        <v>But the more you insist we compromise our national cohesion, the less I can accept their lack of acculturation.</v>
      </c>
      <c r="BD660" s="253" t="s">
        <v>499</v>
      </c>
      <c r="BE660" s="4" t="s">
        <v>500</v>
      </c>
      <c r="BF660" s="4" t="s">
        <v>501</v>
      </c>
      <c r="BG660" s="4" t="s">
        <v>502</v>
      </c>
      <c r="BH660" s="4" t="s">
        <v>503</v>
      </c>
      <c r="BI660" s="4" t="s">
        <v>504</v>
      </c>
      <c r="BJ660" s="4" t="s">
        <v>505</v>
      </c>
      <c r="BK660" s="4" t="s">
        <v>506</v>
      </c>
      <c r="BL660" s="4" t="s">
        <v>507</v>
      </c>
      <c r="BM660" s="203" t="s">
        <v>432</v>
      </c>
    </row>
    <row r="661" spans="1:65" ht="14" customHeight="1">
      <c r="A661" s="95"/>
      <c r="B661" s="96"/>
      <c r="C661" s="96"/>
      <c r="D661" s="96"/>
      <c r="E661" s="96"/>
      <c r="F661" s="96"/>
      <c r="G661" s="96"/>
      <c r="H661" s="97"/>
      <c r="I661" s="96"/>
      <c r="J661" s="96"/>
      <c r="K661" s="96"/>
      <c r="L661" s="96"/>
      <c r="M661" s="96"/>
      <c r="N661" s="98"/>
    </row>
    <row r="662" spans="1:65" ht="14" customHeight="1">
      <c r="A662" s="95"/>
      <c r="B662" s="96"/>
      <c r="C662" s="96"/>
      <c r="D662" s="96"/>
      <c r="E662" s="96"/>
      <c r="F662" s="96"/>
      <c r="G662" s="96"/>
      <c r="H662" s="97"/>
      <c r="I662" s="96"/>
      <c r="J662" s="96"/>
      <c r="K662" s="96"/>
      <c r="L662" s="96"/>
      <c r="M662" s="96"/>
      <c r="N662" s="98"/>
    </row>
    <row r="663" spans="1:65" ht="14" customHeight="1">
      <c r="A663" s="95"/>
      <c r="B663" s="96"/>
      <c r="C663" s="96"/>
      <c r="D663" s="96"/>
      <c r="E663" s="96"/>
      <c r="F663" s="96"/>
      <c r="G663" s="96"/>
      <c r="H663" s="97"/>
      <c r="I663" s="96"/>
      <c r="J663" s="96"/>
      <c r="K663" s="96"/>
      <c r="L663" s="96"/>
      <c r="M663" s="96"/>
      <c r="N663" s="98"/>
    </row>
    <row r="664" spans="1:65" ht="14" customHeight="1">
      <c r="A664" s="95"/>
      <c r="B664" s="96"/>
      <c r="C664" s="96"/>
      <c r="D664" s="96"/>
      <c r="E664" s="96"/>
      <c r="F664" s="96"/>
      <c r="G664" s="96"/>
      <c r="H664" s="97"/>
      <c r="I664" s="96"/>
      <c r="J664" s="96"/>
      <c r="K664" s="96"/>
      <c r="L664" s="96"/>
      <c r="M664" s="96"/>
      <c r="N664" s="98"/>
    </row>
    <row r="665" spans="1:65" ht="14" customHeight="1">
      <c r="A665" s="95"/>
      <c r="B665" s="96"/>
      <c r="C665" s="96"/>
      <c r="D665" s="96"/>
      <c r="E665" s="96"/>
      <c r="F665" s="96"/>
      <c r="G665" s="96"/>
      <c r="H665" s="97"/>
      <c r="I665" s="96"/>
      <c r="J665" s="96"/>
      <c r="K665" s="96"/>
      <c r="L665" s="96"/>
      <c r="M665" s="96"/>
      <c r="N665" s="98"/>
    </row>
    <row r="666" spans="1:65" ht="14" customHeight="1">
      <c r="A666" s="95"/>
      <c r="B666" s="96"/>
      <c r="C666" s="96"/>
      <c r="D666" s="96"/>
      <c r="E666" s="96"/>
      <c r="F666" s="96"/>
      <c r="G666" s="96"/>
      <c r="H666" s="97"/>
      <c r="I666" s="96"/>
      <c r="J666" s="96"/>
      <c r="K666" s="96"/>
      <c r="L666" s="96"/>
      <c r="M666" s="96"/>
      <c r="N666" s="98"/>
    </row>
    <row r="667" spans="1:65" ht="14" customHeight="1">
      <c r="A667" s="95"/>
      <c r="B667" s="96"/>
      <c r="C667" s="96"/>
      <c r="D667" s="96"/>
      <c r="E667" s="96"/>
      <c r="F667" s="96"/>
      <c r="G667" s="96"/>
      <c r="H667" s="97"/>
      <c r="I667" s="96"/>
      <c r="J667" s="96"/>
      <c r="K667" s="96"/>
      <c r="L667" s="96"/>
      <c r="M667" s="96"/>
      <c r="N667" s="98"/>
    </row>
    <row r="668" spans="1:65" ht="14" customHeight="1">
      <c r="A668" s="95"/>
      <c r="B668" s="96"/>
      <c r="C668" s="96"/>
      <c r="D668" s="96"/>
      <c r="E668" s="96"/>
      <c r="F668" s="96"/>
      <c r="G668" s="96"/>
      <c r="H668" s="97"/>
      <c r="I668" s="96"/>
      <c r="J668" s="96"/>
      <c r="K668" s="96"/>
      <c r="L668" s="96"/>
      <c r="M668" s="96"/>
      <c r="N668" s="98"/>
    </row>
    <row r="669" spans="1:65" ht="14" customHeight="1">
      <c r="A669" s="95"/>
      <c r="B669" s="96"/>
      <c r="C669" s="96"/>
      <c r="D669" s="96"/>
      <c r="E669" s="96"/>
      <c r="F669" s="96"/>
      <c r="G669" s="96"/>
      <c r="H669" s="97"/>
      <c r="I669" s="96"/>
      <c r="J669" s="96"/>
      <c r="K669" s="96"/>
      <c r="L669" s="96"/>
      <c r="M669" s="96"/>
      <c r="N669" s="98"/>
    </row>
    <row r="670" spans="1:65" ht="14" customHeight="1">
      <c r="A670" s="95"/>
      <c r="B670" s="96"/>
      <c r="C670" s="96"/>
      <c r="D670" s="96"/>
      <c r="E670" s="96"/>
      <c r="F670" s="96"/>
      <c r="G670" s="96"/>
      <c r="H670" s="97"/>
      <c r="I670" s="96"/>
      <c r="J670" s="96"/>
      <c r="K670" s="96"/>
      <c r="L670" s="96"/>
      <c r="M670" s="96"/>
      <c r="N670" s="98"/>
    </row>
    <row r="671" spans="1:65" ht="14" customHeight="1">
      <c r="A671" s="95"/>
      <c r="B671" s="96"/>
      <c r="C671" s="96"/>
      <c r="D671" s="96"/>
      <c r="E671" s="96"/>
      <c r="F671" s="96"/>
      <c r="G671" s="96"/>
      <c r="H671" s="97"/>
      <c r="I671" s="96"/>
      <c r="J671" s="96"/>
      <c r="K671" s="96"/>
      <c r="L671" s="96"/>
      <c r="M671" s="96"/>
      <c r="N671" s="98"/>
    </row>
    <row r="672" spans="1:65" ht="14" customHeight="1">
      <c r="A672" s="95"/>
      <c r="B672" s="96"/>
      <c r="C672" s="96"/>
      <c r="D672" s="96"/>
      <c r="E672" s="96"/>
      <c r="F672" s="96"/>
      <c r="G672" s="96"/>
      <c r="H672" s="97"/>
      <c r="I672" s="96"/>
      <c r="J672" s="96"/>
      <c r="K672" s="96"/>
      <c r="L672" s="96"/>
      <c r="M672" s="96"/>
      <c r="N672" s="98"/>
    </row>
    <row r="673" spans="1:14" ht="14" customHeight="1">
      <c r="A673" s="95"/>
      <c r="B673" s="96"/>
      <c r="C673" s="96"/>
      <c r="D673" s="96"/>
      <c r="E673" s="96"/>
      <c r="F673" s="96"/>
      <c r="G673" s="96"/>
      <c r="H673" s="97"/>
      <c r="I673" s="96"/>
      <c r="J673" s="96"/>
      <c r="K673" s="96"/>
      <c r="L673" s="96"/>
      <c r="M673" s="96"/>
      <c r="N673" s="98"/>
    </row>
    <row r="674" spans="1:14" ht="14" customHeight="1">
      <c r="A674" s="95"/>
      <c r="B674" s="96"/>
      <c r="C674" s="96"/>
      <c r="D674" s="96"/>
      <c r="E674" s="96"/>
      <c r="F674" s="96"/>
      <c r="G674" s="96"/>
      <c r="H674" s="97"/>
      <c r="I674" s="96"/>
      <c r="J674" s="96"/>
      <c r="K674" s="96"/>
      <c r="L674" s="96"/>
      <c r="M674" s="96"/>
      <c r="N674" s="98"/>
    </row>
    <row r="675" spans="1:14" ht="14" customHeight="1">
      <c r="A675" s="95"/>
      <c r="B675" s="96"/>
      <c r="C675" s="96"/>
      <c r="D675" s="96"/>
      <c r="E675" s="96"/>
      <c r="F675" s="96"/>
      <c r="G675" s="96"/>
      <c r="H675" s="97"/>
      <c r="I675" s="96"/>
      <c r="J675" s="96"/>
      <c r="K675" s="96"/>
      <c r="L675" s="96"/>
      <c r="M675" s="96"/>
      <c r="N675" s="98"/>
    </row>
    <row r="676" spans="1:14" ht="14" customHeight="1">
      <c r="A676" s="95"/>
      <c r="B676" s="96"/>
      <c r="C676" s="96"/>
      <c r="D676" s="96"/>
      <c r="E676" s="96"/>
      <c r="F676" s="96"/>
      <c r="G676" s="96"/>
      <c r="H676" s="97"/>
      <c r="I676" s="96"/>
      <c r="J676" s="96"/>
      <c r="K676" s="96"/>
      <c r="L676" s="96"/>
      <c r="M676" s="96"/>
      <c r="N676" s="98"/>
    </row>
    <row r="677" spans="1:14" ht="14" customHeight="1">
      <c r="A677" s="95"/>
      <c r="B677" s="96"/>
      <c r="C677" s="96"/>
      <c r="D677" s="96"/>
      <c r="E677" s="96"/>
      <c r="F677" s="96"/>
      <c r="G677" s="96"/>
      <c r="H677" s="97"/>
      <c r="I677" s="96"/>
      <c r="J677" s="96"/>
      <c r="K677" s="96"/>
      <c r="L677" s="96"/>
      <c r="M677" s="96"/>
      <c r="N677" s="98"/>
    </row>
    <row r="678" spans="1:14">
      <c r="A678" s="95"/>
      <c r="B678" s="96"/>
      <c r="C678" s="96"/>
      <c r="D678" s="96"/>
      <c r="E678" s="96"/>
      <c r="F678" s="96"/>
      <c r="G678" s="96"/>
      <c r="H678" s="97"/>
      <c r="I678" s="96"/>
      <c r="J678" s="96"/>
      <c r="K678" s="96"/>
      <c r="L678" s="96"/>
      <c r="M678" s="96"/>
      <c r="N678" s="98"/>
    </row>
    <row r="679" spans="1:14">
      <c r="A679" s="95"/>
      <c r="B679" s="96"/>
      <c r="C679" s="96"/>
      <c r="D679" s="96"/>
      <c r="E679" s="96"/>
      <c r="F679" s="96"/>
      <c r="G679" s="96"/>
      <c r="H679" s="97"/>
      <c r="I679" s="96"/>
      <c r="J679" s="96"/>
      <c r="K679" s="96"/>
      <c r="L679" s="96"/>
      <c r="M679" s="96"/>
      <c r="N679" s="98"/>
    </row>
    <row r="680" spans="1:14">
      <c r="A680" s="95"/>
      <c r="B680" s="96"/>
      <c r="C680" s="96"/>
      <c r="D680" s="96"/>
      <c r="E680" s="96"/>
      <c r="F680" s="96"/>
      <c r="G680" s="96"/>
      <c r="H680" s="97"/>
      <c r="I680" s="96"/>
      <c r="J680" s="96"/>
      <c r="K680" s="96"/>
      <c r="L680" s="96"/>
      <c r="M680" s="96"/>
      <c r="N680" s="98"/>
    </row>
    <row r="681" spans="1:14">
      <c r="A681" s="95"/>
      <c r="B681" s="96"/>
      <c r="C681" s="96"/>
      <c r="D681" s="96"/>
      <c r="E681" s="96"/>
      <c r="F681" s="96"/>
      <c r="G681" s="96"/>
      <c r="H681" s="97"/>
      <c r="I681" s="96"/>
      <c r="J681" s="96"/>
      <c r="K681" s="96"/>
      <c r="L681" s="96"/>
      <c r="M681" s="96"/>
      <c r="N681" s="98"/>
    </row>
    <row r="682" spans="1:14">
      <c r="A682" s="95"/>
      <c r="B682" s="96"/>
      <c r="C682" s="96"/>
      <c r="D682" s="96"/>
      <c r="E682" s="96"/>
      <c r="F682" s="96"/>
      <c r="G682" s="96"/>
      <c r="H682" s="97"/>
      <c r="I682" s="96"/>
      <c r="J682" s="96"/>
      <c r="K682" s="96"/>
      <c r="L682" s="96"/>
      <c r="M682" s="96"/>
      <c r="N682" s="98"/>
    </row>
    <row r="683" spans="1:14">
      <c r="A683" s="95"/>
      <c r="B683" s="96"/>
      <c r="C683" s="96"/>
      <c r="D683" s="96"/>
      <c r="E683" s="96"/>
      <c r="F683" s="96"/>
      <c r="G683" s="96"/>
      <c r="H683" s="97"/>
      <c r="I683" s="96"/>
      <c r="J683" s="96"/>
      <c r="K683" s="96"/>
      <c r="L683" s="96"/>
      <c r="M683" s="96"/>
      <c r="N683" s="98"/>
    </row>
    <row r="684" spans="1:14">
      <c r="A684" s="95"/>
      <c r="B684" s="96"/>
      <c r="C684" s="96"/>
      <c r="D684" s="96"/>
      <c r="E684" s="96"/>
      <c r="F684" s="96"/>
      <c r="G684" s="96"/>
      <c r="H684" s="97"/>
      <c r="I684" s="96"/>
      <c r="J684" s="96"/>
      <c r="K684" s="96"/>
      <c r="L684" s="96"/>
      <c r="M684" s="96"/>
      <c r="N684" s="98"/>
    </row>
    <row r="685" spans="1:14">
      <c r="A685" s="95"/>
      <c r="B685" s="96"/>
      <c r="C685" s="96"/>
      <c r="D685" s="96"/>
      <c r="E685" s="96"/>
      <c r="F685" s="96"/>
      <c r="G685" s="96"/>
      <c r="H685" s="97"/>
      <c r="I685" s="96"/>
      <c r="J685" s="96"/>
      <c r="K685" s="96"/>
      <c r="L685" s="96"/>
      <c r="M685" s="96"/>
      <c r="N685" s="98"/>
    </row>
    <row r="686" spans="1:14">
      <c r="A686" s="95"/>
      <c r="B686" s="96"/>
      <c r="C686" s="96"/>
      <c r="D686" s="96"/>
      <c r="E686" s="96"/>
      <c r="F686" s="96"/>
      <c r="G686" s="96"/>
      <c r="H686" s="97"/>
      <c r="I686" s="96"/>
      <c r="J686" s="96"/>
      <c r="K686" s="96"/>
      <c r="L686" s="96"/>
      <c r="M686" s="96"/>
      <c r="N686" s="98"/>
    </row>
    <row r="687" spans="1:14">
      <c r="A687" s="95"/>
      <c r="B687" s="96"/>
      <c r="C687" s="96"/>
      <c r="D687" s="96"/>
      <c r="E687" s="96"/>
      <c r="F687" s="96"/>
      <c r="G687" s="96"/>
      <c r="H687" s="97"/>
      <c r="I687" s="96"/>
      <c r="J687" s="96"/>
      <c r="K687" s="96"/>
      <c r="L687" s="96"/>
      <c r="M687" s="96"/>
      <c r="N687" s="98"/>
    </row>
    <row r="688" spans="1:14">
      <c r="A688" s="95"/>
      <c r="B688" s="96"/>
      <c r="C688" s="96"/>
      <c r="D688" s="96"/>
      <c r="E688" s="96"/>
      <c r="F688" s="96"/>
      <c r="G688" s="96"/>
      <c r="H688" s="97"/>
      <c r="I688" s="96"/>
      <c r="J688" s="96"/>
      <c r="K688" s="96"/>
      <c r="L688" s="96"/>
      <c r="M688" s="96"/>
      <c r="N688" s="98"/>
    </row>
    <row r="689" spans="1:14">
      <c r="A689" s="95"/>
      <c r="B689" s="96"/>
      <c r="C689" s="96"/>
      <c r="D689" s="96"/>
      <c r="E689" s="96"/>
      <c r="F689" s="96"/>
      <c r="G689" s="96"/>
      <c r="H689" s="97"/>
      <c r="I689" s="96"/>
      <c r="J689" s="96"/>
      <c r="K689" s="96"/>
      <c r="L689" s="96"/>
      <c r="M689" s="96"/>
      <c r="N689" s="98"/>
    </row>
    <row r="690" spans="1:14">
      <c r="A690" s="95"/>
      <c r="B690" s="96"/>
      <c r="C690" s="96"/>
      <c r="D690" s="96"/>
      <c r="E690" s="96"/>
      <c r="F690" s="96"/>
      <c r="G690" s="96"/>
      <c r="H690" s="97"/>
      <c r="I690" s="96"/>
      <c r="J690" s="96"/>
      <c r="K690" s="96"/>
      <c r="L690" s="96"/>
      <c r="M690" s="96"/>
      <c r="N690" s="98"/>
    </row>
    <row r="691" spans="1:14">
      <c r="A691" s="95"/>
      <c r="B691" s="96"/>
      <c r="C691" s="96"/>
      <c r="D691" s="96"/>
      <c r="E691" s="96"/>
      <c r="F691" s="96"/>
      <c r="G691" s="96"/>
      <c r="H691" s="97"/>
      <c r="I691" s="96"/>
      <c r="J691" s="96"/>
      <c r="K691" s="96"/>
      <c r="L691" s="96"/>
      <c r="M691" s="96"/>
      <c r="N691" s="98"/>
    </row>
    <row r="692" spans="1:14">
      <c r="A692" s="95"/>
      <c r="B692" s="96"/>
      <c r="C692" s="96"/>
      <c r="D692" s="96"/>
      <c r="E692" s="96"/>
      <c r="F692" s="96"/>
      <c r="G692" s="96"/>
      <c r="H692" s="97"/>
      <c r="I692" s="96"/>
      <c r="J692" s="96"/>
      <c r="K692" s="96"/>
      <c r="L692" s="96"/>
      <c r="M692" s="96"/>
      <c r="N692" s="98"/>
    </row>
    <row r="693" spans="1:14">
      <c r="A693" s="106"/>
      <c r="B693" s="107"/>
      <c r="C693" s="107"/>
      <c r="D693" s="107"/>
      <c r="E693" s="107"/>
      <c r="F693" s="107"/>
      <c r="G693" s="107"/>
      <c r="H693" s="108"/>
      <c r="I693" s="107"/>
      <c r="J693" s="107"/>
      <c r="K693" s="107"/>
      <c r="L693" s="107"/>
      <c r="M693" s="107"/>
      <c r="N693" s="109"/>
    </row>
    <row r="694" spans="1:14" ht="30" customHeight="1">
      <c r="A694" s="110" t="s">
        <v>66</v>
      </c>
      <c r="B694" s="111" t="s">
        <v>508</v>
      </c>
      <c r="C694" s="111"/>
      <c r="D694" s="111"/>
      <c r="E694" s="111"/>
      <c r="F694" s="111"/>
      <c r="G694" s="111"/>
      <c r="H694" s="111"/>
      <c r="I694" s="111"/>
      <c r="J694" s="111"/>
      <c r="K694" s="111"/>
      <c r="L694" s="111"/>
      <c r="M694" s="112"/>
      <c r="N694" s="113" t="s">
        <v>68</v>
      </c>
    </row>
    <row r="695" spans="1:14">
      <c r="A695" s="95"/>
      <c r="B695" s="96"/>
      <c r="C695" s="96"/>
      <c r="D695" s="96"/>
      <c r="E695" s="96"/>
      <c r="F695" s="96"/>
      <c r="G695" s="96"/>
      <c r="H695" s="97"/>
      <c r="I695" s="96"/>
      <c r="J695" s="96"/>
      <c r="K695" s="96"/>
      <c r="L695" s="96"/>
      <c r="M695" s="96"/>
      <c r="N695" s="98"/>
    </row>
    <row r="696" spans="1:14">
      <c r="A696" s="95"/>
      <c r="B696" s="96"/>
      <c r="C696" s="96"/>
      <c r="D696" s="96"/>
      <c r="E696" s="96"/>
      <c r="F696" s="96"/>
      <c r="G696" s="96"/>
      <c r="H696" s="97"/>
      <c r="I696" s="96"/>
      <c r="J696" s="96"/>
      <c r="K696" s="96"/>
      <c r="L696" s="96"/>
      <c r="M696" s="96"/>
      <c r="N696" s="98"/>
    </row>
    <row r="697" spans="1:14">
      <c r="A697" s="95"/>
      <c r="B697" s="96"/>
      <c r="C697" s="96"/>
      <c r="D697" s="96"/>
      <c r="E697" s="96"/>
      <c r="F697" s="96"/>
      <c r="G697" s="96"/>
      <c r="H697" s="97"/>
      <c r="I697" s="96"/>
      <c r="J697" s="96"/>
      <c r="K697" s="96"/>
      <c r="L697" s="96"/>
      <c r="M697" s="96"/>
      <c r="N697" s="98"/>
    </row>
    <row r="698" spans="1:14">
      <c r="A698" s="95"/>
      <c r="B698" s="96"/>
      <c r="C698" s="96"/>
      <c r="D698" s="96"/>
      <c r="E698" s="96"/>
      <c r="F698" s="96"/>
      <c r="G698" s="96"/>
      <c r="H698" s="97"/>
      <c r="I698" s="96"/>
      <c r="J698" s="96"/>
      <c r="K698" s="96"/>
      <c r="L698" s="96"/>
      <c r="M698" s="96"/>
      <c r="N698" s="98"/>
    </row>
    <row r="699" spans="1:14">
      <c r="A699" s="95"/>
      <c r="B699" s="96"/>
      <c r="C699" s="96"/>
      <c r="D699" s="96"/>
      <c r="E699" s="96"/>
      <c r="F699" s="96"/>
      <c r="G699" s="96"/>
      <c r="H699" s="97"/>
      <c r="I699" s="96"/>
      <c r="J699" s="96"/>
      <c r="K699" s="96"/>
      <c r="L699" s="96"/>
      <c r="M699" s="96"/>
      <c r="N699" s="98"/>
    </row>
    <row r="700" spans="1:14">
      <c r="A700" s="95"/>
      <c r="B700" s="96"/>
      <c r="C700" s="96"/>
      <c r="D700" s="96"/>
      <c r="E700" s="96"/>
      <c r="F700" s="96"/>
      <c r="G700" s="96"/>
      <c r="H700" s="97"/>
      <c r="I700" s="96"/>
      <c r="J700" s="96"/>
      <c r="K700" s="96"/>
      <c r="L700" s="96"/>
      <c r="M700" s="96"/>
      <c r="N700" s="98"/>
    </row>
    <row r="701" spans="1:14">
      <c r="A701" s="95"/>
      <c r="B701" s="96"/>
      <c r="C701" s="96"/>
      <c r="D701" s="96"/>
      <c r="E701" s="96"/>
      <c r="F701" s="96"/>
      <c r="G701" s="96"/>
      <c r="H701" s="97"/>
      <c r="I701" s="96"/>
      <c r="J701" s="96"/>
      <c r="K701" s="96"/>
      <c r="L701" s="96"/>
      <c r="M701" s="96"/>
      <c r="N701" s="98"/>
    </row>
    <row r="702" spans="1:14">
      <c r="A702" s="95"/>
      <c r="B702" s="96"/>
      <c r="C702" s="96"/>
      <c r="D702" s="96"/>
      <c r="E702" s="96"/>
      <c r="F702" s="96"/>
      <c r="G702" s="96"/>
      <c r="H702" s="97"/>
      <c r="I702" s="96"/>
      <c r="J702" s="96"/>
      <c r="K702" s="96"/>
      <c r="L702" s="96"/>
      <c r="M702" s="96"/>
      <c r="N702" s="98"/>
    </row>
    <row r="703" spans="1:14">
      <c r="A703" s="95"/>
      <c r="B703" s="96"/>
      <c r="C703" s="96"/>
      <c r="D703" s="96"/>
      <c r="E703" s="96"/>
      <c r="F703" s="96"/>
      <c r="G703" s="96"/>
      <c r="H703" s="97"/>
      <c r="I703" s="96"/>
      <c r="J703" s="96"/>
      <c r="K703" s="96"/>
      <c r="L703" s="96"/>
      <c r="M703" s="96"/>
      <c r="N703" s="98"/>
    </row>
    <row r="704" spans="1:14">
      <c r="A704" s="95"/>
      <c r="B704" s="96"/>
      <c r="C704" s="96"/>
      <c r="D704" s="96"/>
      <c r="E704" s="96"/>
      <c r="F704" s="96"/>
      <c r="G704" s="96"/>
      <c r="H704" s="97"/>
      <c r="I704" s="96"/>
      <c r="J704" s="96"/>
      <c r="K704" s="96"/>
      <c r="L704" s="96"/>
      <c r="M704" s="96"/>
      <c r="N704" s="98"/>
    </row>
    <row r="705" spans="1:14">
      <c r="A705" s="95"/>
      <c r="B705" s="96"/>
      <c r="C705" s="96"/>
      <c r="D705" s="96"/>
      <c r="E705" s="96"/>
      <c r="F705" s="96"/>
      <c r="G705" s="96"/>
      <c r="H705" s="97"/>
      <c r="I705" s="96"/>
      <c r="J705" s="96"/>
      <c r="K705" s="96"/>
      <c r="L705" s="96"/>
      <c r="M705" s="96"/>
      <c r="N705" s="98"/>
    </row>
    <row r="706" spans="1:14">
      <c r="A706" s="95"/>
      <c r="B706" s="96"/>
      <c r="C706" s="96"/>
      <c r="D706" s="96"/>
      <c r="E706" s="96"/>
      <c r="F706" s="96"/>
      <c r="G706" s="96"/>
      <c r="H706" s="97"/>
      <c r="I706" s="96"/>
      <c r="J706" s="96"/>
      <c r="K706" s="96"/>
      <c r="L706" s="96"/>
      <c r="M706" s="96"/>
      <c r="N706" s="98"/>
    </row>
    <row r="707" spans="1:14">
      <c r="A707" s="95"/>
      <c r="B707" s="96"/>
      <c r="C707" s="96"/>
      <c r="D707" s="96"/>
      <c r="E707" s="96"/>
      <c r="F707" s="96"/>
      <c r="G707" s="96"/>
      <c r="H707" s="97"/>
      <c r="I707" s="96"/>
      <c r="J707" s="96"/>
      <c r="K707" s="96"/>
      <c r="L707" s="96"/>
      <c r="M707" s="96"/>
      <c r="N707" s="98"/>
    </row>
    <row r="708" spans="1:14">
      <c r="A708" s="95"/>
      <c r="B708" s="96"/>
      <c r="C708" s="96"/>
      <c r="D708" s="96"/>
      <c r="E708" s="96"/>
      <c r="F708" s="96"/>
      <c r="G708" s="96"/>
      <c r="H708" s="97"/>
      <c r="I708" s="96"/>
      <c r="J708" s="96"/>
      <c r="K708" s="96"/>
      <c r="L708" s="96"/>
      <c r="M708" s="96"/>
      <c r="N708" s="98"/>
    </row>
    <row r="709" spans="1:14">
      <c r="A709" s="95"/>
      <c r="B709" s="96"/>
      <c r="C709" s="96"/>
      <c r="D709" s="96"/>
      <c r="E709" s="96"/>
      <c r="F709" s="96"/>
      <c r="G709" s="96"/>
      <c r="H709" s="97"/>
      <c r="I709" s="96"/>
      <c r="J709" s="96"/>
      <c r="K709" s="96"/>
      <c r="L709" s="96"/>
      <c r="M709" s="96"/>
      <c r="N709" s="98"/>
    </row>
    <row r="710" spans="1:14">
      <c r="A710" s="95"/>
      <c r="B710" s="96"/>
      <c r="C710" s="96"/>
      <c r="D710" s="96"/>
      <c r="E710" s="96"/>
      <c r="F710" s="96"/>
      <c r="G710" s="96"/>
      <c r="H710" s="97"/>
      <c r="I710" s="96"/>
      <c r="J710" s="96"/>
      <c r="K710" s="96"/>
      <c r="L710" s="96"/>
      <c r="M710" s="96"/>
      <c r="N710" s="98"/>
    </row>
    <row r="711" spans="1:14">
      <c r="A711" s="95"/>
      <c r="B711" s="96"/>
      <c r="C711" s="96"/>
      <c r="D711" s="96"/>
      <c r="E711" s="96"/>
      <c r="F711" s="96"/>
      <c r="G711" s="96"/>
      <c r="H711" s="97"/>
      <c r="I711" s="96"/>
      <c r="J711" s="96"/>
      <c r="K711" s="96"/>
      <c r="L711" s="96"/>
      <c r="M711" s="96"/>
      <c r="N711" s="98"/>
    </row>
    <row r="712" spans="1:14">
      <c r="A712" s="95"/>
      <c r="B712" s="96"/>
      <c r="C712" s="96"/>
      <c r="D712" s="96"/>
      <c r="E712" s="96"/>
      <c r="F712" s="96"/>
      <c r="G712" s="96"/>
      <c r="H712" s="97"/>
      <c r="I712" s="96"/>
      <c r="J712" s="96"/>
      <c r="K712" s="96"/>
      <c r="L712" s="96"/>
      <c r="M712" s="96"/>
      <c r="N712" s="98"/>
    </row>
    <row r="713" spans="1:14">
      <c r="A713" s="95"/>
      <c r="B713" s="96"/>
      <c r="C713" s="96"/>
      <c r="D713" s="96"/>
      <c r="E713" s="96"/>
      <c r="F713" s="96"/>
      <c r="G713" s="96"/>
      <c r="H713" s="97"/>
      <c r="I713" s="96"/>
      <c r="J713" s="96"/>
      <c r="K713" s="96"/>
      <c r="L713" s="96"/>
      <c r="M713" s="96"/>
      <c r="N713" s="98"/>
    </row>
    <row r="714" spans="1:14">
      <c r="A714" s="95"/>
      <c r="B714" s="96"/>
      <c r="C714" s="96"/>
      <c r="D714" s="96"/>
      <c r="E714" s="96"/>
      <c r="F714" s="96"/>
      <c r="G714" s="96"/>
      <c r="H714" s="97"/>
      <c r="I714" s="96"/>
      <c r="J714" s="96"/>
      <c r="K714" s="96"/>
      <c r="L714" s="96"/>
      <c r="M714" s="96"/>
      <c r="N714" s="98"/>
    </row>
    <row r="715" spans="1:14">
      <c r="A715" s="95"/>
      <c r="B715" s="96"/>
      <c r="C715" s="96"/>
      <c r="D715" s="96"/>
      <c r="E715" s="96"/>
      <c r="F715" s="96"/>
      <c r="G715" s="96"/>
      <c r="H715" s="97"/>
      <c r="I715" s="96"/>
      <c r="J715" s="96"/>
      <c r="K715" s="96"/>
      <c r="L715" s="96"/>
      <c r="M715" s="96"/>
      <c r="N715" s="98"/>
    </row>
    <row r="716" spans="1:14">
      <c r="A716" s="95"/>
      <c r="B716" s="96"/>
      <c r="C716" s="96"/>
      <c r="D716" s="96"/>
      <c r="E716" s="96"/>
      <c r="F716" s="96"/>
      <c r="G716" s="96"/>
      <c r="H716" s="97"/>
      <c r="I716" s="96"/>
      <c r="J716" s="96"/>
      <c r="K716" s="96"/>
      <c r="L716" s="96"/>
      <c r="M716" s="96"/>
      <c r="N716" s="98"/>
    </row>
    <row r="717" spans="1:14">
      <c r="A717" s="95"/>
      <c r="B717" s="96"/>
      <c r="C717" s="96"/>
      <c r="D717" s="96"/>
      <c r="E717" s="96"/>
      <c r="F717" s="96"/>
      <c r="G717" s="96"/>
      <c r="H717" s="97"/>
      <c r="I717" s="96"/>
      <c r="J717" s="96"/>
      <c r="K717" s="96"/>
      <c r="L717" s="96"/>
      <c r="M717" s="96"/>
      <c r="N717" s="98"/>
    </row>
    <row r="718" spans="1:14">
      <c r="A718" s="95"/>
      <c r="B718" s="96"/>
      <c r="C718" s="96"/>
      <c r="D718" s="96"/>
      <c r="E718" s="96"/>
      <c r="F718" s="96"/>
      <c r="G718" s="96"/>
      <c r="H718" s="97"/>
      <c r="I718" s="96"/>
      <c r="J718" s="96"/>
      <c r="K718" s="96"/>
      <c r="L718" s="96"/>
      <c r="M718" s="96"/>
      <c r="N718" s="98"/>
    </row>
    <row r="719" spans="1:14">
      <c r="A719" s="95"/>
      <c r="B719" s="96"/>
      <c r="C719" s="96"/>
      <c r="D719" s="96"/>
      <c r="E719" s="96"/>
      <c r="F719" s="96"/>
      <c r="G719" s="96"/>
      <c r="H719" s="97"/>
      <c r="I719" s="96"/>
      <c r="J719" s="96"/>
      <c r="K719" s="96"/>
      <c r="L719" s="96"/>
      <c r="M719" s="96"/>
      <c r="N719" s="98"/>
    </row>
    <row r="720" spans="1:14">
      <c r="A720" s="95"/>
      <c r="B720" s="96"/>
      <c r="C720" s="96"/>
      <c r="D720" s="96"/>
      <c r="E720" s="96"/>
      <c r="F720" s="96"/>
      <c r="G720" s="96"/>
      <c r="H720" s="97"/>
      <c r="I720" s="96"/>
      <c r="J720" s="96"/>
      <c r="K720" s="96"/>
      <c r="L720" s="96"/>
      <c r="M720" s="96"/>
      <c r="N720" s="98"/>
    </row>
    <row r="721" spans="1:14">
      <c r="A721" s="95"/>
      <c r="B721" s="96"/>
      <c r="C721" s="96"/>
      <c r="D721" s="96"/>
      <c r="E721" s="96"/>
      <c r="F721" s="96"/>
      <c r="G721" s="96"/>
      <c r="H721" s="97"/>
      <c r="I721" s="96"/>
      <c r="J721" s="96"/>
      <c r="K721" s="96"/>
      <c r="L721" s="96"/>
      <c r="M721" s="96"/>
      <c r="N721" s="98"/>
    </row>
    <row r="722" spans="1:14">
      <c r="A722" s="95"/>
      <c r="B722" s="96"/>
      <c r="C722" s="96"/>
      <c r="D722" s="96"/>
      <c r="E722" s="96"/>
      <c r="F722" s="96"/>
      <c r="G722" s="96"/>
      <c r="H722" s="97"/>
      <c r="I722" s="96"/>
      <c r="J722" s="96"/>
      <c r="K722" s="96"/>
      <c r="L722" s="96"/>
      <c r="M722" s="96"/>
      <c r="N722" s="98"/>
    </row>
    <row r="723" spans="1:14">
      <c r="A723" s="95"/>
      <c r="B723" s="96"/>
      <c r="C723" s="96"/>
      <c r="D723" s="96"/>
      <c r="E723" s="96"/>
      <c r="F723" s="96"/>
      <c r="G723" s="96"/>
      <c r="H723" s="97"/>
      <c r="I723" s="96"/>
      <c r="J723" s="96"/>
      <c r="K723" s="96"/>
      <c r="L723" s="96"/>
      <c r="M723" s="96"/>
      <c r="N723" s="98"/>
    </row>
    <row r="724" spans="1:14">
      <c r="A724" s="95"/>
      <c r="B724" s="96"/>
      <c r="C724" s="96"/>
      <c r="D724" s="96"/>
      <c r="E724" s="96"/>
      <c r="F724" s="96"/>
      <c r="G724" s="96"/>
      <c r="H724" s="97"/>
      <c r="I724" s="96"/>
      <c r="J724" s="96"/>
      <c r="K724" s="96"/>
      <c r="L724" s="96"/>
      <c r="M724" s="96"/>
      <c r="N724" s="98"/>
    </row>
    <row r="725" spans="1:14">
      <c r="A725" s="95"/>
      <c r="B725" s="96"/>
      <c r="C725" s="96"/>
      <c r="D725" s="96"/>
      <c r="E725" s="96"/>
      <c r="F725" s="96"/>
      <c r="G725" s="96"/>
      <c r="H725" s="97"/>
      <c r="I725" s="96"/>
      <c r="J725" s="96"/>
      <c r="K725" s="96"/>
      <c r="L725" s="96"/>
      <c r="M725" s="96"/>
      <c r="N725" s="98"/>
    </row>
    <row r="726" spans="1:14">
      <c r="A726" s="95"/>
      <c r="B726" s="96"/>
      <c r="C726" s="96"/>
      <c r="D726" s="96"/>
      <c r="E726" s="96"/>
      <c r="F726" s="96"/>
      <c r="G726" s="96"/>
      <c r="H726" s="97"/>
      <c r="I726" s="96"/>
      <c r="J726" s="96"/>
      <c r="K726" s="96"/>
      <c r="L726" s="96"/>
      <c r="M726" s="96"/>
      <c r="N726" s="98"/>
    </row>
    <row r="727" spans="1:14">
      <c r="A727" s="95"/>
      <c r="B727" s="96"/>
      <c r="C727" s="96"/>
      <c r="D727" s="96"/>
      <c r="E727" s="96"/>
      <c r="F727" s="96"/>
      <c r="G727" s="96"/>
      <c r="H727" s="97"/>
      <c r="I727" s="96"/>
      <c r="J727" s="96"/>
      <c r="K727" s="96"/>
      <c r="L727" s="96"/>
      <c r="M727" s="96"/>
      <c r="N727" s="98"/>
    </row>
    <row r="728" spans="1:14">
      <c r="A728" s="95"/>
      <c r="B728" s="96"/>
      <c r="C728" s="96"/>
      <c r="D728" s="96"/>
      <c r="E728" s="96"/>
      <c r="F728" s="96"/>
      <c r="G728" s="96"/>
      <c r="H728" s="97"/>
      <c r="I728" s="96"/>
      <c r="J728" s="96"/>
      <c r="K728" s="96"/>
      <c r="L728" s="96"/>
      <c r="M728" s="96"/>
      <c r="N728" s="98"/>
    </row>
    <row r="729" spans="1:14">
      <c r="A729" s="95"/>
      <c r="B729" s="96"/>
      <c r="C729" s="96"/>
      <c r="D729" s="96"/>
      <c r="E729" s="96"/>
      <c r="F729" s="96"/>
      <c r="G729" s="96"/>
      <c r="H729" s="97"/>
      <c r="I729" s="96"/>
      <c r="J729" s="96"/>
      <c r="K729" s="96"/>
      <c r="L729" s="96"/>
      <c r="M729" s="96"/>
      <c r="N729" s="98"/>
    </row>
    <row r="730" spans="1:14">
      <c r="A730" s="95"/>
      <c r="B730" s="96"/>
      <c r="C730" s="96"/>
      <c r="D730" s="96"/>
      <c r="E730" s="96"/>
      <c r="F730" s="96"/>
      <c r="G730" s="96"/>
      <c r="H730" s="97"/>
      <c r="I730" s="96"/>
      <c r="J730" s="96"/>
      <c r="K730" s="96"/>
      <c r="L730" s="96"/>
      <c r="M730" s="96"/>
      <c r="N730" s="98"/>
    </row>
    <row r="731" spans="1:14">
      <c r="A731" s="95"/>
      <c r="B731" s="96"/>
      <c r="C731" s="96"/>
      <c r="D731" s="96"/>
      <c r="E731" s="96"/>
      <c r="F731" s="96"/>
      <c r="G731" s="96"/>
      <c r="H731" s="97"/>
      <c r="I731" s="96"/>
      <c r="J731" s="96"/>
      <c r="K731" s="96"/>
      <c r="L731" s="96"/>
      <c r="M731" s="96"/>
      <c r="N731" s="98"/>
    </row>
    <row r="732" spans="1:14">
      <c r="A732" s="95"/>
      <c r="B732" s="96"/>
      <c r="C732" s="96"/>
      <c r="D732" s="96"/>
      <c r="E732" s="96"/>
      <c r="F732" s="96"/>
      <c r="G732" s="96"/>
      <c r="H732" s="97"/>
      <c r="I732" s="96"/>
      <c r="J732" s="96"/>
      <c r="K732" s="96"/>
      <c r="L732" s="96"/>
      <c r="M732" s="96"/>
      <c r="N732" s="98"/>
    </row>
    <row r="733" spans="1:14">
      <c r="A733" s="95"/>
      <c r="B733" s="96"/>
      <c r="C733" s="96"/>
      <c r="D733" s="96"/>
      <c r="E733" s="96"/>
      <c r="F733" s="96"/>
      <c r="G733" s="96"/>
      <c r="H733" s="97"/>
      <c r="I733" s="96"/>
      <c r="J733" s="96"/>
      <c r="K733" s="96"/>
      <c r="L733" s="96"/>
      <c r="M733" s="96"/>
      <c r="N733" s="98"/>
    </row>
    <row r="734" spans="1:14">
      <c r="A734" s="95"/>
      <c r="B734" s="96"/>
      <c r="C734" s="96"/>
      <c r="D734" s="96"/>
      <c r="E734" s="96"/>
      <c r="F734" s="96"/>
      <c r="G734" s="96"/>
      <c r="H734" s="97"/>
      <c r="I734" s="96"/>
      <c r="J734" s="96"/>
      <c r="K734" s="96"/>
      <c r="L734" s="96"/>
      <c r="M734" s="96"/>
      <c r="N734" s="98"/>
    </row>
    <row r="735" spans="1:14">
      <c r="A735" s="95"/>
      <c r="B735" s="96"/>
      <c r="C735" s="96"/>
      <c r="D735" s="96"/>
      <c r="E735" s="96"/>
      <c r="F735" s="96"/>
      <c r="G735" s="96"/>
      <c r="H735" s="97"/>
      <c r="I735" s="96"/>
      <c r="J735" s="96"/>
      <c r="K735" s="96"/>
      <c r="L735" s="96"/>
      <c r="M735" s="96"/>
      <c r="N735" s="98"/>
    </row>
    <row r="736" spans="1:14">
      <c r="A736" s="95"/>
      <c r="B736" s="96"/>
      <c r="C736" s="96"/>
      <c r="D736" s="96"/>
      <c r="E736" s="96"/>
      <c r="F736" s="96"/>
      <c r="G736" s="96"/>
      <c r="H736" s="97"/>
      <c r="I736" s="96"/>
      <c r="J736" s="96"/>
      <c r="K736" s="96"/>
      <c r="L736" s="96"/>
      <c r="M736" s="96"/>
      <c r="N736" s="98"/>
    </row>
    <row r="737" spans="1:14">
      <c r="A737" s="95"/>
      <c r="B737" s="96"/>
      <c r="C737" s="96"/>
      <c r="D737" s="96"/>
      <c r="E737" s="96"/>
      <c r="F737" s="96"/>
      <c r="G737" s="96"/>
      <c r="H737" s="97"/>
      <c r="I737" s="96"/>
      <c r="J737" s="96"/>
      <c r="K737" s="96"/>
      <c r="L737" s="96"/>
      <c r="M737" s="96"/>
      <c r="N737" s="98"/>
    </row>
    <row r="738" spans="1:14">
      <c r="A738" s="95"/>
      <c r="B738" s="96"/>
      <c r="C738" s="96"/>
      <c r="D738" s="96"/>
      <c r="E738" s="96"/>
      <c r="F738" s="96"/>
      <c r="G738" s="96"/>
      <c r="H738" s="97"/>
      <c r="I738" s="96"/>
      <c r="J738" s="96"/>
      <c r="K738" s="96"/>
      <c r="L738" s="96"/>
      <c r="M738" s="96"/>
      <c r="N738" s="98"/>
    </row>
    <row r="739" spans="1:14">
      <c r="A739" s="95"/>
      <c r="B739" s="96"/>
      <c r="C739" s="96"/>
      <c r="D739" s="96"/>
      <c r="E739" s="96"/>
      <c r="F739" s="96"/>
      <c r="G739" s="96"/>
      <c r="H739" s="97"/>
      <c r="I739" s="96"/>
      <c r="J739" s="96"/>
      <c r="K739" s="96"/>
      <c r="L739" s="96"/>
      <c r="M739" s="96"/>
      <c r="N739" s="98"/>
    </row>
    <row r="740" spans="1:14" ht="35" customHeight="1">
      <c r="A740" s="106"/>
      <c r="B740" s="107"/>
      <c r="C740" s="107"/>
      <c r="D740" s="107"/>
      <c r="E740" s="107"/>
      <c r="F740" s="107"/>
      <c r="G740" s="107"/>
      <c r="H740" s="108"/>
      <c r="I740" s="107"/>
      <c r="J740" s="107"/>
      <c r="K740" s="107"/>
      <c r="L740" s="107"/>
      <c r="M740" s="107"/>
      <c r="N740" s="109"/>
    </row>
    <row r="741" spans="1:14" ht="30" customHeight="1">
      <c r="A741" s="91" t="s">
        <v>66</v>
      </c>
      <c r="B741" s="92" t="s">
        <v>24</v>
      </c>
      <c r="C741" s="92"/>
      <c r="D741" s="92"/>
      <c r="E741" s="92"/>
      <c r="F741" s="92"/>
      <c r="G741" s="92"/>
      <c r="H741" s="92"/>
      <c r="I741" s="92"/>
      <c r="J741" s="92"/>
      <c r="K741" s="92"/>
      <c r="L741" s="92"/>
      <c r="M741" s="255"/>
      <c r="N741" s="94" t="s">
        <v>68</v>
      </c>
    </row>
    <row r="742" spans="1:14">
      <c r="A742" s="95"/>
      <c r="B742" s="96"/>
      <c r="C742" s="96"/>
      <c r="D742" s="96"/>
      <c r="E742" s="96"/>
      <c r="F742" s="96"/>
      <c r="G742" s="96"/>
      <c r="H742" s="97"/>
      <c r="I742" s="96"/>
      <c r="J742" s="96"/>
      <c r="K742" s="96"/>
      <c r="L742" s="96"/>
      <c r="M742" s="96"/>
      <c r="N742" s="98"/>
    </row>
    <row r="743" spans="1:14" ht="16.25" customHeight="1">
      <c r="A743" s="95"/>
      <c r="B743" s="192" t="s">
        <v>509</v>
      </c>
      <c r="C743" s="192"/>
      <c r="D743" s="192"/>
      <c r="E743" s="192"/>
      <c r="F743" s="192"/>
      <c r="G743" s="192"/>
      <c r="H743" s="192"/>
      <c r="I743" s="192"/>
      <c r="J743" s="192"/>
      <c r="K743" s="192"/>
      <c r="L743" s="192"/>
      <c r="M743" s="192"/>
      <c r="N743" s="98"/>
    </row>
    <row r="744" spans="1:14" ht="16.25" customHeight="1">
      <c r="A744" s="95"/>
      <c r="B744" s="192"/>
      <c r="C744" s="192"/>
      <c r="D744" s="192"/>
      <c r="E744" s="192"/>
      <c r="F744" s="192"/>
      <c r="G744" s="192"/>
      <c r="H744" s="192"/>
      <c r="I744" s="192"/>
      <c r="J744" s="192"/>
      <c r="K744" s="192"/>
      <c r="L744" s="192"/>
      <c r="M744" s="192"/>
      <c r="N744" s="98"/>
    </row>
    <row r="745" spans="1:14" ht="16.25" customHeight="1">
      <c r="A745" s="95"/>
      <c r="B745" s="192"/>
      <c r="C745" s="192"/>
      <c r="D745" s="192"/>
      <c r="E745" s="192"/>
      <c r="F745" s="192"/>
      <c r="G745" s="192"/>
      <c r="H745" s="192"/>
      <c r="I745" s="192"/>
      <c r="J745" s="192"/>
      <c r="K745" s="192"/>
      <c r="L745" s="192"/>
      <c r="M745" s="192"/>
      <c r="N745" s="98"/>
    </row>
    <row r="746" spans="1:14" ht="10.25" customHeight="1" thickBot="1">
      <c r="A746" s="95"/>
      <c r="B746" s="96"/>
      <c r="C746" s="96"/>
      <c r="D746" s="96"/>
      <c r="E746" s="96"/>
      <c r="F746" s="96"/>
      <c r="G746" s="96"/>
      <c r="H746" s="97"/>
      <c r="I746" s="96"/>
      <c r="J746" s="96"/>
      <c r="K746" s="96"/>
      <c r="L746" s="96"/>
      <c r="M746" s="96"/>
      <c r="N746" s="98"/>
    </row>
    <row r="747" spans="1:14" ht="19" customHeight="1">
      <c r="A747" s="95"/>
      <c r="B747" s="256" t="str">
        <f>IF(AND($E$759=$BD$757,$BB$772&gt;0.99),1,"")</f>
        <v/>
      </c>
      <c r="C747" s="257"/>
      <c r="D747" s="96"/>
      <c r="E747" s="258" t="str">
        <f>IF(AND($E$759=$BD$758,$BB$772&gt;0.99),1,"")</f>
        <v/>
      </c>
      <c r="F747" s="259"/>
      <c r="G747" s="96"/>
      <c r="H747" s="97"/>
      <c r="I747" s="256" t="str">
        <f>IF(AND($L$759=$BD$757,$BD$772&gt;0.99),1,"")</f>
        <v/>
      </c>
      <c r="J747" s="257"/>
      <c r="K747" s="96"/>
      <c r="L747" s="258" t="str">
        <f>IF(AND($L$759=$BD$758,$BD$772&gt;0.99),1,"")</f>
        <v/>
      </c>
      <c r="M747" s="259"/>
      <c r="N747" s="98"/>
    </row>
    <row r="748" spans="1:14" ht="19" customHeight="1">
      <c r="A748" s="95"/>
      <c r="B748" s="260" t="str">
        <f>IF(AND($E$759=$BD$757,$BB$772&gt;0.8),0.9,"")</f>
        <v/>
      </c>
      <c r="C748" s="261"/>
      <c r="D748" s="96"/>
      <c r="E748" s="262" t="str">
        <f>IF(AND($E$759=$BD$758,$BB$772&gt;0.8),0.9,"")</f>
        <v/>
      </c>
      <c r="F748" s="263"/>
      <c r="G748" s="96"/>
      <c r="H748" s="97"/>
      <c r="I748" s="260" t="str">
        <f>IF(AND($L$759=$BD$757,$BD$772&gt;0.8),0.9,"")</f>
        <v/>
      </c>
      <c r="J748" s="261"/>
      <c r="K748" s="96"/>
      <c r="L748" s="262" t="str">
        <f>IF(AND($L$759=$BD$758,$BD$772&gt;0.8),0.9,"")</f>
        <v/>
      </c>
      <c r="M748" s="263"/>
      <c r="N748" s="98"/>
    </row>
    <row r="749" spans="1:14" ht="19" customHeight="1">
      <c r="A749" s="95"/>
      <c r="B749" s="260" t="str">
        <f>IF(AND($E$759=$BD$757,$BB$772&gt;0.7),0.8,"")</f>
        <v/>
      </c>
      <c r="C749" s="261"/>
      <c r="D749" s="96"/>
      <c r="E749" s="262" t="str">
        <f>IF(AND($E$759=$BD$758,$BB$772&gt;0.7),0.8,"")</f>
        <v/>
      </c>
      <c r="F749" s="263"/>
      <c r="G749" s="96"/>
      <c r="H749" s="97"/>
      <c r="I749" s="260" t="str">
        <f>IF(AND($L$759=$BD$757,$BD$772&gt;0.7),0.8,"")</f>
        <v/>
      </c>
      <c r="J749" s="261"/>
      <c r="K749" s="96"/>
      <c r="L749" s="262" t="str">
        <f>IF(AND($L$759=$BD$758,$BD$772&gt;0.7),0.8,"")</f>
        <v/>
      </c>
      <c r="M749" s="263"/>
      <c r="N749" s="98"/>
    </row>
    <row r="750" spans="1:14" ht="19" customHeight="1">
      <c r="A750" s="95"/>
      <c r="B750" s="260" t="str">
        <f>IF(AND($E$759=$BD$757,$BB$772&gt;0.6),0.7,"")</f>
        <v/>
      </c>
      <c r="C750" s="261"/>
      <c r="D750" s="96"/>
      <c r="E750" s="262" t="str">
        <f>IF(AND($E$759=$BD$758,$BB$772&gt;0.6),0.7,"")</f>
        <v/>
      </c>
      <c r="F750" s="263"/>
      <c r="G750" s="96"/>
      <c r="H750" s="97"/>
      <c r="I750" s="260" t="str">
        <f>IF(AND($L$759=$BD$757,$BD$772&gt;0.6),0.7,"")</f>
        <v/>
      </c>
      <c r="J750" s="261"/>
      <c r="K750" s="96"/>
      <c r="L750" s="262" t="str">
        <f>IF(AND($L$759=$BD$758,$BD$772&gt;0.6),0.7,"")</f>
        <v/>
      </c>
      <c r="M750" s="263"/>
      <c r="N750" s="98"/>
    </row>
    <row r="751" spans="1:14" ht="19" customHeight="1">
      <c r="A751" s="95"/>
      <c r="B751" s="260" t="str">
        <f>IF(AND($E$759=$BD$757,$BB$772&gt;0.5),0.6,"")</f>
        <v/>
      </c>
      <c r="C751" s="261"/>
      <c r="D751" s="96"/>
      <c r="E751" s="262" t="str">
        <f>IF(AND($E$759=$BD$758,$BB$772&gt;0.5),0.6,"")</f>
        <v/>
      </c>
      <c r="F751" s="263"/>
      <c r="G751" s="96"/>
      <c r="H751" s="97"/>
      <c r="I751" s="260" t="str">
        <f>IF(AND($L$759=$BD$757,$BD$772&gt;0.5),0.6,"")</f>
        <v/>
      </c>
      <c r="J751" s="261"/>
      <c r="K751" s="96"/>
      <c r="L751" s="262" t="str">
        <f>IF(AND($L$759=$BD$758,$BD$772&gt;0.5),0.6,"")</f>
        <v/>
      </c>
      <c r="M751" s="263"/>
      <c r="N751" s="98"/>
    </row>
    <row r="752" spans="1:14" ht="19" customHeight="1">
      <c r="A752" s="95"/>
      <c r="B752" s="260" t="str">
        <f>IF(AND($E$759=$BD$757,$BB$772&gt;0.4),0.5,"")</f>
        <v/>
      </c>
      <c r="C752" s="261"/>
      <c r="D752" s="96"/>
      <c r="E752" s="262" t="str">
        <f>IF(AND($E$759=$BD$758,$BB$772&gt;0.4),0.5,"")</f>
        <v/>
      </c>
      <c r="F752" s="263"/>
      <c r="G752" s="96"/>
      <c r="H752" s="97"/>
      <c r="I752" s="260" t="str">
        <f>IF(AND($L$759=$BD$757,$BD$772&gt;0.4),0.5,"")</f>
        <v/>
      </c>
      <c r="J752" s="261"/>
      <c r="K752" s="96"/>
      <c r="L752" s="262" t="str">
        <f>IF(AND($L$759=$BD$758,$BD$772&gt;0.4),0.5,"")</f>
        <v/>
      </c>
      <c r="M752" s="263"/>
      <c r="N752" s="98"/>
    </row>
    <row r="753" spans="1:56" ht="19" customHeight="1">
      <c r="A753" s="95"/>
      <c r="B753" s="260" t="str">
        <f>IF(AND($E$759=$BD$757,$BB$772&gt;0.3),0.4,"")</f>
        <v/>
      </c>
      <c r="C753" s="261"/>
      <c r="D753" s="96"/>
      <c r="E753" s="262" t="str">
        <f>IF(AND($E$759=$BD$758,$BB$772&gt;0.3),0.4,"")</f>
        <v/>
      </c>
      <c r="F753" s="263"/>
      <c r="G753" s="96"/>
      <c r="H753" s="97"/>
      <c r="I753" s="260" t="str">
        <f>IF(AND($L$759=$BD$757,$BD$772&gt;0.3),0.4,"")</f>
        <v/>
      </c>
      <c r="J753" s="261"/>
      <c r="K753" s="96"/>
      <c r="L753" s="262" t="str">
        <f>IF(AND($L$759=$BD$758,$BD$772&gt;0.3),0.4,"")</f>
        <v/>
      </c>
      <c r="M753" s="263"/>
      <c r="N753" s="98"/>
    </row>
    <row r="754" spans="1:56" ht="19" customHeight="1">
      <c r="A754" s="95"/>
      <c r="B754" s="260" t="str">
        <f>IF(AND($E$759=$BD$757,$BB$772&gt;0.2),0.3,"")</f>
        <v/>
      </c>
      <c r="C754" s="261"/>
      <c r="D754" s="96"/>
      <c r="E754" s="262" t="str">
        <f>IF(AND($E$759=$BD$758,$BB$772&gt;0.2),0.3,"")</f>
        <v/>
      </c>
      <c r="F754" s="263"/>
      <c r="G754" s="96"/>
      <c r="H754" s="97"/>
      <c r="I754" s="260" t="str">
        <f>IF(AND($L$759=$BD$757,$BD$772&gt;0.2),0.3,"")</f>
        <v/>
      </c>
      <c r="J754" s="261"/>
      <c r="K754" s="96"/>
      <c r="L754" s="262" t="str">
        <f>IF(AND($L$759=$BD$758,$BD$772&gt;0.2),0.3,"")</f>
        <v/>
      </c>
      <c r="M754" s="263"/>
      <c r="N754" s="98"/>
    </row>
    <row r="755" spans="1:56" ht="19" customHeight="1">
      <c r="A755" s="95"/>
      <c r="B755" s="260" t="str">
        <f>IF(AND($E$759=$BD$757,$BB$772&gt;0.1),0.2,"")</f>
        <v/>
      </c>
      <c r="C755" s="261"/>
      <c r="D755" s="96"/>
      <c r="E755" s="262" t="str">
        <f>IF(AND($E$759=$BD$758,$BB$772&gt;0.1),0.2,"")</f>
        <v/>
      </c>
      <c r="F755" s="263"/>
      <c r="G755" s="96"/>
      <c r="H755" s="97"/>
      <c r="I755" s="260" t="str">
        <f>IF(AND($L$759=$BD$757,$BD$772&gt;0.1),0.2,"")</f>
        <v/>
      </c>
      <c r="J755" s="261"/>
      <c r="K755" s="96"/>
      <c r="L755" s="262" t="str">
        <f>IF(AND($L$759=$BD$758,$BD$772&gt;0.1),0.2,"")</f>
        <v/>
      </c>
      <c r="M755" s="263"/>
      <c r="N755" s="98"/>
    </row>
    <row r="756" spans="1:56" ht="19" customHeight="1" thickBot="1">
      <c r="A756" s="95"/>
      <c r="B756" s="264" t="str">
        <f>IF(AND($E$759=$BD$757,$BB$772&gt;0),0.1,"")</f>
        <v/>
      </c>
      <c r="C756" s="265"/>
      <c r="D756" s="96"/>
      <c r="E756" s="266" t="str">
        <f>IF(AND(E759=$BD$758,$BB$772&gt;0),0.1,"")</f>
        <v/>
      </c>
      <c r="F756" s="267"/>
      <c r="G756" s="96"/>
      <c r="H756" s="97"/>
      <c r="I756" s="264" t="str">
        <f>IF(AND($L$759=$BD$757,$BD$772&gt;0),0.1,"")</f>
        <v/>
      </c>
      <c r="J756" s="265"/>
      <c r="K756" s="96"/>
      <c r="L756" s="266" t="str">
        <f>IF(AND($L$759=$BD$758,$BD$772&gt;0),0.1,"")</f>
        <v/>
      </c>
      <c r="M756" s="267"/>
      <c r="N756" s="98"/>
    </row>
    <row r="757" spans="1:56" ht="12" customHeight="1">
      <c r="A757" s="95"/>
      <c r="B757" s="96"/>
      <c r="C757" s="96"/>
      <c r="D757" s="96"/>
      <c r="E757" s="96"/>
      <c r="F757" s="96"/>
      <c r="G757" s="96"/>
      <c r="H757" s="97"/>
      <c r="I757" s="96"/>
      <c r="J757" s="96"/>
      <c r="K757" s="96"/>
      <c r="L757" s="96"/>
      <c r="M757" s="96"/>
      <c r="N757" s="98"/>
      <c r="BB757" s="4" t="s">
        <v>421</v>
      </c>
      <c r="BD757" s="4" t="s">
        <v>422</v>
      </c>
    </row>
    <row r="758" spans="1:56" ht="20" customHeight="1">
      <c r="A758" s="95"/>
      <c r="B758" s="268" t="s">
        <v>510</v>
      </c>
      <c r="C758" s="96"/>
      <c r="D758" s="96"/>
      <c r="E758" s="96"/>
      <c r="F758" s="96"/>
      <c r="G758" s="96"/>
      <c r="H758" s="97"/>
      <c r="I758" s="268" t="s">
        <v>511</v>
      </c>
      <c r="J758" s="96"/>
      <c r="K758" s="96"/>
      <c r="L758" s="96"/>
      <c r="M758" s="96"/>
      <c r="N758" s="98"/>
      <c r="BB758" s="4" t="s">
        <v>423</v>
      </c>
      <c r="BD758" s="4" t="s">
        <v>424</v>
      </c>
    </row>
    <row r="759" spans="1:56" ht="20" customHeight="1">
      <c r="A759" s="95"/>
      <c r="B759" s="269" t="s">
        <v>512</v>
      </c>
      <c r="C759" s="96"/>
      <c r="D759" s="96"/>
      <c r="E759" s="270"/>
      <c r="F759" s="271"/>
      <c r="G759" s="96"/>
      <c r="H759" s="97"/>
      <c r="I759" s="269" t="s">
        <v>512</v>
      </c>
      <c r="J759" s="96"/>
      <c r="K759" s="96"/>
      <c r="L759" s="270"/>
      <c r="M759" s="271"/>
      <c r="N759" s="98"/>
    </row>
    <row r="760" spans="1:56" ht="10.25" customHeight="1">
      <c r="A760" s="95"/>
      <c r="B760" s="269"/>
      <c r="C760" s="96"/>
      <c r="D760" s="96"/>
      <c r="E760" s="96"/>
      <c r="F760" s="96"/>
      <c r="G760" s="96"/>
      <c r="H760" s="97"/>
      <c r="I760" s="269"/>
      <c r="J760" s="96"/>
      <c r="K760" s="96"/>
      <c r="L760" s="96"/>
      <c r="M760" s="96"/>
      <c r="N760" s="98"/>
      <c r="BB760" s="4">
        <f t="shared" ref="BB760:BB769" si="5">IF(F761=$BP$234,0.1,0)</f>
        <v>0</v>
      </c>
      <c r="BD760" s="4">
        <f t="shared" ref="BD760:BD769" si="6">IF(M761=$BP$234,0.1,0)</f>
        <v>0</v>
      </c>
    </row>
    <row r="761" spans="1:56" ht="20" customHeight="1">
      <c r="A761" s="95"/>
      <c r="B761" s="269" t="s">
        <v>513</v>
      </c>
      <c r="C761" s="96"/>
      <c r="D761" s="96"/>
      <c r="E761" s="96"/>
      <c r="F761" s="272"/>
      <c r="G761" s="96"/>
      <c r="H761" s="97"/>
      <c r="I761" s="269" t="s">
        <v>514</v>
      </c>
      <c r="J761" s="96"/>
      <c r="K761" s="96"/>
      <c r="L761" s="96"/>
      <c r="M761" s="272"/>
      <c r="N761" s="98"/>
      <c r="BB761" s="4">
        <f t="shared" si="5"/>
        <v>0</v>
      </c>
      <c r="BD761" s="4">
        <f t="shared" si="6"/>
        <v>0</v>
      </c>
    </row>
    <row r="762" spans="1:56" ht="20" customHeight="1">
      <c r="A762" s="95"/>
      <c r="B762" s="269" t="s">
        <v>515</v>
      </c>
      <c r="C762" s="96"/>
      <c r="D762" s="96"/>
      <c r="E762" s="96"/>
      <c r="F762" s="272"/>
      <c r="G762" s="96"/>
      <c r="H762" s="97"/>
      <c r="I762" s="269" t="s">
        <v>516</v>
      </c>
      <c r="J762" s="96"/>
      <c r="K762" s="96"/>
      <c r="L762" s="96"/>
      <c r="M762" s="272"/>
      <c r="N762" s="98"/>
      <c r="BB762" s="4">
        <f t="shared" si="5"/>
        <v>0</v>
      </c>
      <c r="BD762" s="4">
        <f t="shared" si="6"/>
        <v>0</v>
      </c>
    </row>
    <row r="763" spans="1:56" ht="20" customHeight="1">
      <c r="A763" s="95"/>
      <c r="B763" s="269" t="s">
        <v>517</v>
      </c>
      <c r="C763" s="96"/>
      <c r="D763" s="96"/>
      <c r="E763" s="96"/>
      <c r="F763" s="272"/>
      <c r="G763" s="96"/>
      <c r="H763" s="97"/>
      <c r="I763" s="269" t="s">
        <v>518</v>
      </c>
      <c r="J763" s="96"/>
      <c r="K763" s="96"/>
      <c r="L763" s="96"/>
      <c r="M763" s="272"/>
      <c r="N763" s="98"/>
      <c r="BB763" s="4">
        <f t="shared" si="5"/>
        <v>0</v>
      </c>
      <c r="BD763" s="4">
        <f t="shared" si="6"/>
        <v>0</v>
      </c>
    </row>
    <row r="764" spans="1:56" ht="20" customHeight="1">
      <c r="A764" s="95"/>
      <c r="B764" s="269" t="s">
        <v>519</v>
      </c>
      <c r="C764" s="96"/>
      <c r="D764" s="96"/>
      <c r="E764" s="96"/>
      <c r="F764" s="272"/>
      <c r="G764" s="96"/>
      <c r="H764" s="97"/>
      <c r="I764" s="269" t="s">
        <v>519</v>
      </c>
      <c r="J764" s="96"/>
      <c r="K764" s="96"/>
      <c r="L764" s="96"/>
      <c r="M764" s="272"/>
      <c r="N764" s="98"/>
      <c r="BB764" s="4">
        <f t="shared" si="5"/>
        <v>0</v>
      </c>
      <c r="BD764" s="4">
        <f t="shared" si="6"/>
        <v>0</v>
      </c>
    </row>
    <row r="765" spans="1:56" ht="20" customHeight="1">
      <c r="A765" s="95"/>
      <c r="B765" s="269" t="s">
        <v>520</v>
      </c>
      <c r="C765" s="96"/>
      <c r="D765" s="96"/>
      <c r="E765" s="96"/>
      <c r="F765" s="272"/>
      <c r="G765" s="96"/>
      <c r="H765" s="97"/>
      <c r="I765" s="269" t="s">
        <v>521</v>
      </c>
      <c r="J765" s="96"/>
      <c r="K765" s="96"/>
      <c r="L765" s="96"/>
      <c r="M765" s="272"/>
      <c r="N765" s="98"/>
      <c r="BB765" s="4">
        <f t="shared" si="5"/>
        <v>0</v>
      </c>
      <c r="BD765" s="4">
        <f t="shared" si="6"/>
        <v>0</v>
      </c>
    </row>
    <row r="766" spans="1:56" ht="20" customHeight="1">
      <c r="A766" s="95"/>
      <c r="B766" s="269" t="s">
        <v>522</v>
      </c>
      <c r="C766" s="96"/>
      <c r="D766" s="96"/>
      <c r="E766" s="96"/>
      <c r="F766" s="272"/>
      <c r="G766" s="96"/>
      <c r="H766" s="97"/>
      <c r="I766" s="269" t="s">
        <v>522</v>
      </c>
      <c r="J766" s="96"/>
      <c r="K766" s="96"/>
      <c r="L766" s="96"/>
      <c r="M766" s="272"/>
      <c r="N766" s="98"/>
      <c r="BB766" s="4">
        <f t="shared" si="5"/>
        <v>0</v>
      </c>
      <c r="BD766" s="4">
        <f t="shared" si="6"/>
        <v>0</v>
      </c>
    </row>
    <row r="767" spans="1:56" ht="20" customHeight="1">
      <c r="A767" s="95"/>
      <c r="B767" s="269" t="s">
        <v>523</v>
      </c>
      <c r="C767" s="96"/>
      <c r="D767" s="96"/>
      <c r="E767" s="96"/>
      <c r="F767" s="272"/>
      <c r="G767" s="96"/>
      <c r="H767" s="97"/>
      <c r="I767" s="269" t="s">
        <v>523</v>
      </c>
      <c r="J767" s="96"/>
      <c r="K767" s="96"/>
      <c r="L767" s="96"/>
      <c r="M767" s="272"/>
      <c r="N767" s="98"/>
      <c r="BB767" s="4">
        <f t="shared" si="5"/>
        <v>0</v>
      </c>
      <c r="BD767" s="4">
        <f t="shared" si="6"/>
        <v>0</v>
      </c>
    </row>
    <row r="768" spans="1:56" ht="20" customHeight="1">
      <c r="A768" s="95"/>
      <c r="B768" s="269" t="s">
        <v>524</v>
      </c>
      <c r="C768" s="96"/>
      <c r="D768" s="96"/>
      <c r="E768" s="96"/>
      <c r="F768" s="272"/>
      <c r="G768" s="96"/>
      <c r="H768" s="97"/>
      <c r="I768" s="269" t="s">
        <v>524</v>
      </c>
      <c r="J768" s="96"/>
      <c r="K768" s="96"/>
      <c r="L768" s="96"/>
      <c r="M768" s="272"/>
      <c r="N768" s="98"/>
      <c r="BB768" s="4">
        <f t="shared" si="5"/>
        <v>0</v>
      </c>
      <c r="BD768" s="4">
        <f t="shared" si="6"/>
        <v>0</v>
      </c>
    </row>
    <row r="769" spans="1:57" ht="20" customHeight="1">
      <c r="A769" s="95"/>
      <c r="B769" s="269" t="s">
        <v>525</v>
      </c>
      <c r="C769" s="96"/>
      <c r="D769" s="96"/>
      <c r="E769" s="96"/>
      <c r="F769" s="272"/>
      <c r="G769" s="96"/>
      <c r="H769" s="97"/>
      <c r="I769" s="269" t="s">
        <v>525</v>
      </c>
      <c r="J769" s="96"/>
      <c r="K769" s="96"/>
      <c r="L769" s="96"/>
      <c r="M769" s="272"/>
      <c r="N769" s="98"/>
      <c r="BB769" s="4">
        <f t="shared" si="5"/>
        <v>0</v>
      </c>
      <c r="BD769" s="4">
        <f t="shared" si="6"/>
        <v>0</v>
      </c>
    </row>
    <row r="770" spans="1:57" ht="20" customHeight="1">
      <c r="A770" s="95"/>
      <c r="B770" s="269" t="s">
        <v>526</v>
      </c>
      <c r="C770" s="96"/>
      <c r="D770" s="96"/>
      <c r="E770" s="96"/>
      <c r="F770" s="272"/>
      <c r="G770" s="96"/>
      <c r="H770" s="97"/>
      <c r="I770" s="269" t="s">
        <v>527</v>
      </c>
      <c r="J770" s="96"/>
      <c r="K770" s="96"/>
      <c r="L770" s="96"/>
      <c r="M770" s="272"/>
      <c r="N770" s="98"/>
      <c r="BB770" s="4">
        <f>IF(F772=$BP$234,0.1,0)</f>
        <v>0</v>
      </c>
      <c r="BD770" s="4">
        <f>IF(M772=$BP$234,0.1,0)</f>
        <v>0</v>
      </c>
    </row>
    <row r="771" spans="1:57" ht="10.25" customHeight="1">
      <c r="A771" s="95"/>
      <c r="B771" s="269"/>
      <c r="C771" s="96"/>
      <c r="D771" s="96"/>
      <c r="E771" s="96"/>
      <c r="F771" s="96"/>
      <c r="G771" s="96"/>
      <c r="H771" s="97"/>
      <c r="I771" s="96"/>
      <c r="J771" s="96"/>
      <c r="K771" s="96"/>
      <c r="L771" s="96"/>
      <c r="M771" s="96"/>
      <c r="N771" s="98"/>
    </row>
    <row r="772" spans="1:57" ht="20" customHeight="1">
      <c r="A772" s="95"/>
      <c r="B772" s="273" t="str">
        <f>IF(AND(BB772=0,BD772=0),BB776,BB775)</f>
        <v>Political leaders and elites commonly presume you need them for your public-facing needs. They appeal to your "arguments" or your feelings for support, for votes, for political cover. They count on you relying on their generalizations for relief of these social-needs. They avoid your specifics to hold together fragile coalitions. The less your specific needs resolve, the more stuck you are in pain. Do you really need them? Or instead to resolve your needs by any responsible means necessary?</v>
      </c>
      <c r="C772" s="273"/>
      <c r="D772" s="273"/>
      <c r="E772" s="273"/>
      <c r="F772" s="273"/>
      <c r="G772" s="273"/>
      <c r="H772" s="273"/>
      <c r="I772" s="273"/>
      <c r="J772" s="273"/>
      <c r="K772" s="273"/>
      <c r="L772" s="273"/>
      <c r="M772" s="273"/>
      <c r="N772" s="98"/>
      <c r="BB772" s="274">
        <f>SUM(BB760:BB770)</f>
        <v>0</v>
      </c>
      <c r="BD772" s="274">
        <f>SUM(BD760:BD770)</f>
        <v>0</v>
      </c>
    </row>
    <row r="773" spans="1:57" ht="20" customHeight="1">
      <c r="A773" s="95"/>
      <c r="B773" s="273"/>
      <c r="C773" s="273"/>
      <c r="D773" s="273"/>
      <c r="E773" s="273"/>
      <c r="F773" s="273"/>
      <c r="G773" s="273"/>
      <c r="H773" s="273"/>
      <c r="I773" s="273"/>
      <c r="J773" s="273"/>
      <c r="K773" s="273"/>
      <c r="L773" s="273"/>
      <c r="M773" s="273"/>
      <c r="N773" s="98"/>
      <c r="BB773" s="81" t="s">
        <v>528</v>
      </c>
      <c r="BC773" s="4" t="s">
        <v>529</v>
      </c>
      <c r="BD773" s="4" t="s">
        <v>530</v>
      </c>
      <c r="BE773" s="203" t="s">
        <v>432</v>
      </c>
    </row>
    <row r="774" spans="1:57" ht="20" customHeight="1">
      <c r="A774" s="95"/>
      <c r="B774" s="273"/>
      <c r="C774" s="273"/>
      <c r="D774" s="273"/>
      <c r="E774" s="273"/>
      <c r="F774" s="273"/>
      <c r="G774" s="273"/>
      <c r="H774" s="273"/>
      <c r="I774" s="273"/>
      <c r="J774" s="273"/>
      <c r="K774" s="273"/>
      <c r="L774" s="273"/>
      <c r="M774" s="273"/>
      <c r="N774" s="98"/>
    </row>
    <row r="775" spans="1:57" ht="20" customHeight="1">
      <c r="A775" s="95"/>
      <c r="B775" s="273"/>
      <c r="C775" s="273"/>
      <c r="D775" s="273"/>
      <c r="E775" s="273"/>
      <c r="F775" s="273"/>
      <c r="G775" s="273"/>
      <c r="H775" s="273"/>
      <c r="I775" s="273"/>
      <c r="J775" s="273"/>
      <c r="K775" s="273"/>
      <c r="L775" s="273"/>
      <c r="M775" s="273"/>
      <c r="N775" s="98"/>
      <c r="BB775" s="4" t="str">
        <f>IF(BB772&lt;BD772,BB773,IF(BB772=BD772,BC773,IF(BB772&gt;BD772,BD773)))</f>
        <v>Popular politics rarely if ever inspires you to equally resolve your self-needs and social-needs. Instead, it easily polarizes you into camps of competing psychosocial priorities. Instead of encouraging wisdom of personal AND social responsibilities, it pits your needs against others. Instead of the high standard of fully resolving each other's needs as an act of noble love, it settles for pragmatically easing the discomfort of each other's unresolved needs. It typically keeps you in pain.</v>
      </c>
    </row>
    <row r="776" spans="1:57" ht="15" customHeight="1">
      <c r="A776" s="95"/>
      <c r="B776" s="273"/>
      <c r="C776" s="273"/>
      <c r="D776" s="273"/>
      <c r="E776" s="273"/>
      <c r="F776" s="273"/>
      <c r="G776" s="273"/>
      <c r="H776" s="273"/>
      <c r="I776" s="273"/>
      <c r="J776" s="273"/>
      <c r="K776" s="273"/>
      <c r="L776" s="273"/>
      <c r="M776" s="273"/>
      <c r="N776" s="98"/>
      <c r="BB776" s="4" t="s">
        <v>531</v>
      </c>
    </row>
    <row r="777" spans="1:57" ht="5" customHeight="1">
      <c r="A777" s="106"/>
      <c r="B777" s="107"/>
      <c r="C777" s="107"/>
      <c r="D777" s="107"/>
      <c r="E777" s="107"/>
      <c r="F777" s="107"/>
      <c r="G777" s="107"/>
      <c r="H777" s="108"/>
      <c r="I777" s="107"/>
      <c r="J777" s="107"/>
      <c r="K777" s="107"/>
      <c r="L777" s="107"/>
      <c r="M777" s="107"/>
      <c r="N777" s="109"/>
    </row>
    <row r="778" spans="1:57" ht="30" customHeight="1">
      <c r="A778" s="91" t="s">
        <v>66</v>
      </c>
      <c r="B778" s="92" t="s">
        <v>25</v>
      </c>
      <c r="C778" s="92"/>
      <c r="D778" s="92"/>
      <c r="E778" s="92"/>
      <c r="F778" s="92"/>
      <c r="G778" s="92"/>
      <c r="H778" s="92"/>
      <c r="I778" s="92"/>
      <c r="J778" s="92"/>
      <c r="K778" s="92"/>
      <c r="L778" s="92"/>
      <c r="M778" s="255"/>
      <c r="N778" s="94" t="s">
        <v>68</v>
      </c>
    </row>
    <row r="779" spans="1:57">
      <c r="A779" s="95"/>
      <c r="B779" s="96"/>
      <c r="C779" s="96"/>
      <c r="D779" s="96"/>
      <c r="E779" s="96"/>
      <c r="F779" s="96"/>
      <c r="G779" s="96"/>
      <c r="H779" s="97"/>
      <c r="I779" s="96"/>
      <c r="J779" s="96"/>
      <c r="K779" s="96"/>
      <c r="L779" s="96"/>
      <c r="M779" s="96"/>
      <c r="N779" s="98"/>
    </row>
    <row r="780" spans="1:57">
      <c r="A780" s="95"/>
      <c r="B780" s="96"/>
      <c r="C780" s="96"/>
      <c r="D780" s="96"/>
      <c r="E780" s="96"/>
      <c r="F780" s="96"/>
      <c r="G780" s="96"/>
      <c r="H780" s="97"/>
      <c r="I780" s="96"/>
      <c r="J780" s="96"/>
      <c r="K780" s="96"/>
      <c r="L780" s="96"/>
      <c r="M780" s="96"/>
      <c r="N780" s="98"/>
    </row>
    <row r="781" spans="1:57">
      <c r="A781" s="95"/>
      <c r="B781" s="96"/>
      <c r="C781" s="96"/>
      <c r="D781" s="96"/>
      <c r="E781" s="96"/>
      <c r="F781" s="96"/>
      <c r="G781" s="96"/>
      <c r="H781" s="97"/>
      <c r="I781" s="96"/>
      <c r="J781" s="96"/>
      <c r="K781" s="96"/>
      <c r="L781" s="96"/>
      <c r="M781" s="96"/>
      <c r="N781" s="98"/>
    </row>
    <row r="782" spans="1:57">
      <c r="A782" s="95"/>
      <c r="B782" s="96"/>
      <c r="C782" s="96"/>
      <c r="D782" s="96"/>
      <c r="E782" s="96"/>
      <c r="F782" s="96"/>
      <c r="G782" s="96"/>
      <c r="H782" s="97"/>
      <c r="I782" s="96"/>
      <c r="J782" s="96"/>
      <c r="K782" s="96"/>
      <c r="L782" s="96"/>
      <c r="M782" s="96"/>
      <c r="N782" s="98"/>
    </row>
    <row r="783" spans="1:57">
      <c r="A783" s="95"/>
      <c r="B783" s="96"/>
      <c r="C783" s="96"/>
      <c r="D783" s="96"/>
      <c r="E783" s="96"/>
      <c r="F783" s="96"/>
      <c r="G783" s="96"/>
      <c r="H783" s="97"/>
      <c r="I783" s="96"/>
      <c r="J783" s="96"/>
      <c r="K783" s="96"/>
      <c r="L783" s="96"/>
      <c r="M783" s="96"/>
      <c r="N783" s="98"/>
    </row>
    <row r="784" spans="1:57">
      <c r="A784" s="95"/>
      <c r="B784" s="96"/>
      <c r="C784" s="96"/>
      <c r="D784" s="96"/>
      <c r="E784" s="96"/>
      <c r="F784" s="96"/>
      <c r="G784" s="96"/>
      <c r="H784" s="97"/>
      <c r="I784" s="96"/>
      <c r="J784" s="96"/>
      <c r="K784" s="96"/>
      <c r="L784" s="96"/>
      <c r="M784" s="96"/>
      <c r="N784" s="98"/>
    </row>
    <row r="785" spans="1:14">
      <c r="A785" s="95"/>
      <c r="B785" s="96"/>
      <c r="C785" s="96"/>
      <c r="D785" s="96"/>
      <c r="E785" s="96"/>
      <c r="F785" s="96"/>
      <c r="G785" s="96"/>
      <c r="H785" s="97"/>
      <c r="I785" s="96"/>
      <c r="J785" s="96"/>
      <c r="K785" s="96"/>
      <c r="L785" s="96"/>
      <c r="M785" s="96"/>
      <c r="N785" s="98"/>
    </row>
    <row r="786" spans="1:14">
      <c r="A786" s="95"/>
      <c r="B786" s="96"/>
      <c r="C786" s="96"/>
      <c r="D786" s="96"/>
      <c r="E786" s="96"/>
      <c r="F786" s="96"/>
      <c r="G786" s="96"/>
      <c r="H786" s="97"/>
      <c r="I786" s="96"/>
      <c r="J786" s="96"/>
      <c r="K786" s="96"/>
      <c r="L786" s="96"/>
      <c r="M786" s="96"/>
      <c r="N786" s="98"/>
    </row>
    <row r="787" spans="1:14">
      <c r="A787" s="95"/>
      <c r="B787" s="96"/>
      <c r="C787" s="96"/>
      <c r="D787" s="96"/>
      <c r="E787" s="96"/>
      <c r="F787" s="96"/>
      <c r="G787" s="96"/>
      <c r="H787" s="97"/>
      <c r="I787" s="96"/>
      <c r="J787" s="96"/>
      <c r="K787" s="96"/>
      <c r="L787" s="96"/>
      <c r="M787" s="96"/>
      <c r="N787" s="98"/>
    </row>
    <row r="788" spans="1:14">
      <c r="A788" s="95"/>
      <c r="B788" s="96"/>
      <c r="C788" s="96"/>
      <c r="D788" s="96"/>
      <c r="E788" s="96"/>
      <c r="F788" s="96"/>
      <c r="G788" s="96"/>
      <c r="H788" s="97"/>
      <c r="I788" s="96"/>
      <c r="J788" s="96"/>
      <c r="K788" s="96"/>
      <c r="L788" s="96"/>
      <c r="M788" s="96"/>
      <c r="N788" s="98"/>
    </row>
    <row r="789" spans="1:14">
      <c r="A789" s="95"/>
      <c r="B789" s="96"/>
      <c r="C789" s="96"/>
      <c r="D789" s="96"/>
      <c r="E789" s="96"/>
      <c r="F789" s="96"/>
      <c r="G789" s="96"/>
      <c r="H789" s="97"/>
      <c r="I789" s="96"/>
      <c r="J789" s="96"/>
      <c r="K789" s="96"/>
      <c r="L789" s="96"/>
      <c r="M789" s="96"/>
      <c r="N789" s="98"/>
    </row>
    <row r="790" spans="1:14">
      <c r="A790" s="95"/>
      <c r="B790" s="96"/>
      <c r="C790" s="96"/>
      <c r="D790" s="96"/>
      <c r="E790" s="96"/>
      <c r="F790" s="96"/>
      <c r="G790" s="96"/>
      <c r="H790" s="97"/>
      <c r="I790" s="96"/>
      <c r="J790" s="96"/>
      <c r="K790" s="96"/>
      <c r="L790" s="96"/>
      <c r="M790" s="96"/>
      <c r="N790" s="98"/>
    </row>
    <row r="791" spans="1:14">
      <c r="A791" s="95"/>
      <c r="B791" s="96"/>
      <c r="C791" s="96"/>
      <c r="D791" s="96"/>
      <c r="E791" s="96"/>
      <c r="F791" s="96"/>
      <c r="G791" s="96"/>
      <c r="H791" s="97"/>
      <c r="I791" s="96"/>
      <c r="J791" s="96"/>
      <c r="K791" s="96"/>
      <c r="L791" s="96"/>
      <c r="M791" s="96"/>
      <c r="N791" s="98"/>
    </row>
    <row r="792" spans="1:14">
      <c r="A792" s="95"/>
      <c r="B792" s="96"/>
      <c r="C792" s="96"/>
      <c r="D792" s="96"/>
      <c r="E792" s="96"/>
      <c r="F792" s="96"/>
      <c r="G792" s="96"/>
      <c r="H792" s="97"/>
      <c r="I792" s="96"/>
      <c r="J792" s="96"/>
      <c r="K792" s="96"/>
      <c r="L792" s="96"/>
      <c r="M792" s="96"/>
      <c r="N792" s="98"/>
    </row>
    <row r="793" spans="1:14">
      <c r="A793" s="95"/>
      <c r="B793" s="96"/>
      <c r="C793" s="96"/>
      <c r="D793" s="96"/>
      <c r="E793" s="96"/>
      <c r="F793" s="96"/>
      <c r="G793" s="96"/>
      <c r="H793" s="97"/>
      <c r="I793" s="96"/>
      <c r="J793" s="96"/>
      <c r="K793" s="96"/>
      <c r="L793" s="96"/>
      <c r="M793" s="96"/>
      <c r="N793" s="98"/>
    </row>
    <row r="794" spans="1:14">
      <c r="A794" s="95"/>
      <c r="B794" s="96"/>
      <c r="C794" s="96"/>
      <c r="D794" s="96"/>
      <c r="E794" s="96"/>
      <c r="F794" s="96"/>
      <c r="G794" s="96"/>
      <c r="H794" s="97"/>
      <c r="I794" s="96"/>
      <c r="J794" s="96"/>
      <c r="K794" s="96"/>
      <c r="L794" s="96"/>
      <c r="M794" s="96"/>
      <c r="N794" s="98"/>
    </row>
    <row r="795" spans="1:14">
      <c r="A795" s="95"/>
      <c r="B795" s="96"/>
      <c r="C795" s="96"/>
      <c r="D795" s="96"/>
      <c r="E795" s="96"/>
      <c r="F795" s="96"/>
      <c r="G795" s="96"/>
      <c r="H795" s="97"/>
      <c r="I795" s="96"/>
      <c r="J795" s="96"/>
      <c r="K795" s="96"/>
      <c r="L795" s="96"/>
      <c r="M795" s="96"/>
      <c r="N795" s="98"/>
    </row>
    <row r="796" spans="1:14">
      <c r="A796" s="95"/>
      <c r="B796" s="96"/>
      <c r="C796" s="96"/>
      <c r="D796" s="96"/>
      <c r="E796" s="96"/>
      <c r="F796" s="96"/>
      <c r="G796" s="96"/>
      <c r="H796" s="97"/>
      <c r="I796" s="96"/>
      <c r="J796" s="96"/>
      <c r="K796" s="96"/>
      <c r="L796" s="96"/>
      <c r="M796" s="96"/>
      <c r="N796" s="98"/>
    </row>
    <row r="797" spans="1:14">
      <c r="A797" s="95"/>
      <c r="B797" s="96"/>
      <c r="C797" s="96"/>
      <c r="D797" s="96"/>
      <c r="E797" s="96"/>
      <c r="F797" s="96"/>
      <c r="G797" s="96"/>
      <c r="H797" s="97"/>
      <c r="I797" s="96"/>
      <c r="J797" s="96"/>
      <c r="K797" s="96"/>
      <c r="L797" s="96"/>
      <c r="M797" s="96"/>
      <c r="N797" s="98"/>
    </row>
    <row r="798" spans="1:14">
      <c r="A798" s="95"/>
      <c r="B798" s="96"/>
      <c r="C798" s="96"/>
      <c r="D798" s="96"/>
      <c r="E798" s="96"/>
      <c r="F798" s="96"/>
      <c r="G798" s="96"/>
      <c r="H798" s="97"/>
      <c r="I798" s="96"/>
      <c r="J798" s="96"/>
      <c r="K798" s="96"/>
      <c r="L798" s="96"/>
      <c r="M798" s="96"/>
      <c r="N798" s="98"/>
    </row>
    <row r="799" spans="1:14">
      <c r="A799" s="95"/>
      <c r="B799" s="96"/>
      <c r="C799" s="96"/>
      <c r="D799" s="96"/>
      <c r="E799" s="96"/>
      <c r="F799" s="96"/>
      <c r="G799" s="96"/>
      <c r="H799" s="97"/>
      <c r="I799" s="96"/>
      <c r="J799" s="96"/>
      <c r="K799" s="96"/>
      <c r="L799" s="96"/>
      <c r="M799" s="96"/>
      <c r="N799" s="98"/>
    </row>
    <row r="800" spans="1:14">
      <c r="A800" s="95"/>
      <c r="B800" s="96"/>
      <c r="C800" s="96"/>
      <c r="D800" s="96"/>
      <c r="E800" s="96"/>
      <c r="F800" s="96"/>
      <c r="G800" s="96"/>
      <c r="H800" s="97"/>
      <c r="I800" s="96"/>
      <c r="J800" s="96"/>
      <c r="K800" s="96"/>
      <c r="L800" s="96"/>
      <c r="M800" s="96"/>
      <c r="N800" s="98"/>
    </row>
    <row r="801" spans="1:14">
      <c r="A801" s="95"/>
      <c r="B801" s="96"/>
      <c r="C801" s="96"/>
      <c r="D801" s="96"/>
      <c r="E801" s="96"/>
      <c r="F801" s="96"/>
      <c r="G801" s="96"/>
      <c r="H801" s="97"/>
      <c r="I801" s="96"/>
      <c r="J801" s="96"/>
      <c r="K801" s="96"/>
      <c r="L801" s="96"/>
      <c r="M801" s="96"/>
      <c r="N801" s="98"/>
    </row>
    <row r="802" spans="1:14">
      <c r="A802" s="95"/>
      <c r="B802" s="96"/>
      <c r="C802" s="96"/>
      <c r="D802" s="96"/>
      <c r="E802" s="96"/>
      <c r="F802" s="96"/>
      <c r="G802" s="96"/>
      <c r="H802" s="97"/>
      <c r="I802" s="96"/>
      <c r="J802" s="96"/>
      <c r="K802" s="96"/>
      <c r="L802" s="96"/>
      <c r="M802" s="96"/>
      <c r="N802" s="98"/>
    </row>
    <row r="803" spans="1:14">
      <c r="A803" s="95"/>
      <c r="B803" s="96"/>
      <c r="C803" s="96"/>
      <c r="D803" s="96"/>
      <c r="E803" s="96"/>
      <c r="F803" s="96"/>
      <c r="G803" s="96"/>
      <c r="H803" s="97"/>
      <c r="I803" s="96"/>
      <c r="J803" s="96"/>
      <c r="K803" s="96"/>
      <c r="L803" s="96"/>
      <c r="M803" s="96"/>
      <c r="N803" s="98"/>
    </row>
    <row r="804" spans="1:14">
      <c r="A804" s="95"/>
      <c r="B804" s="96"/>
      <c r="C804" s="96"/>
      <c r="D804" s="96"/>
      <c r="E804" s="96"/>
      <c r="F804" s="96"/>
      <c r="G804" s="96"/>
      <c r="H804" s="97"/>
      <c r="I804" s="96"/>
      <c r="J804" s="96"/>
      <c r="K804" s="96"/>
      <c r="L804" s="96"/>
      <c r="M804" s="96"/>
      <c r="N804" s="98"/>
    </row>
    <row r="805" spans="1:14">
      <c r="A805" s="95"/>
      <c r="B805" s="96"/>
      <c r="C805" s="96"/>
      <c r="D805" s="96"/>
      <c r="E805" s="96"/>
      <c r="F805" s="96"/>
      <c r="G805" s="96"/>
      <c r="H805" s="97"/>
      <c r="I805" s="96"/>
      <c r="J805" s="96"/>
      <c r="K805" s="96"/>
      <c r="L805" s="96"/>
      <c r="M805" s="96"/>
      <c r="N805" s="98"/>
    </row>
    <row r="806" spans="1:14">
      <c r="A806" s="95"/>
      <c r="B806" s="96"/>
      <c r="C806" s="96"/>
      <c r="D806" s="96"/>
      <c r="E806" s="96"/>
      <c r="F806" s="96"/>
      <c r="G806" s="96"/>
      <c r="H806" s="97"/>
      <c r="I806" s="96"/>
      <c r="J806" s="96"/>
      <c r="K806" s="96"/>
      <c r="L806" s="96"/>
      <c r="M806" s="96"/>
      <c r="N806" s="98"/>
    </row>
    <row r="807" spans="1:14">
      <c r="A807" s="95"/>
      <c r="B807" s="96"/>
      <c r="C807" s="96"/>
      <c r="D807" s="96"/>
      <c r="E807" s="96"/>
      <c r="F807" s="96"/>
      <c r="G807" s="96"/>
      <c r="H807" s="97"/>
      <c r="I807" s="96"/>
      <c r="J807" s="96"/>
      <c r="K807" s="96"/>
      <c r="L807" s="96"/>
      <c r="M807" s="96"/>
      <c r="N807" s="98"/>
    </row>
    <row r="808" spans="1:14">
      <c r="A808" s="95"/>
      <c r="B808" s="96"/>
      <c r="C808" s="96"/>
      <c r="D808" s="96"/>
      <c r="E808" s="96"/>
      <c r="F808" s="96"/>
      <c r="G808" s="96"/>
      <c r="H808" s="97"/>
      <c r="I808" s="96"/>
      <c r="J808" s="96"/>
      <c r="K808" s="96"/>
      <c r="L808" s="96"/>
      <c r="M808" s="96"/>
      <c r="N808" s="98"/>
    </row>
    <row r="809" spans="1:14">
      <c r="A809" s="95"/>
      <c r="B809" s="96"/>
      <c r="C809" s="96"/>
      <c r="D809" s="96"/>
      <c r="E809" s="96"/>
      <c r="F809" s="96"/>
      <c r="G809" s="96"/>
      <c r="H809" s="97"/>
      <c r="I809" s="96"/>
      <c r="J809" s="96"/>
      <c r="K809" s="96"/>
      <c r="L809" s="96"/>
      <c r="M809" s="96"/>
      <c r="N809" s="98"/>
    </row>
    <row r="810" spans="1:14" ht="14" customHeight="1" thickBot="1">
      <c r="A810" s="95"/>
      <c r="B810" s="96"/>
      <c r="C810" s="96"/>
      <c r="D810" s="96"/>
      <c r="E810" s="96"/>
      <c r="F810" s="96"/>
      <c r="G810" s="96"/>
      <c r="H810" s="97"/>
      <c r="I810" s="96"/>
      <c r="J810" s="96"/>
      <c r="K810" s="96"/>
      <c r="L810" s="96"/>
      <c r="M810" s="96"/>
      <c r="N810" s="98"/>
    </row>
    <row r="811" spans="1:14" ht="14" customHeight="1" thickTop="1">
      <c r="A811" s="95"/>
      <c r="B811" s="275" t="s">
        <v>532</v>
      </c>
      <c r="C811" s="276"/>
      <c r="D811" s="276"/>
      <c r="E811" s="276"/>
      <c r="F811" s="276"/>
      <c r="G811" s="276"/>
      <c r="H811" s="276"/>
      <c r="I811" s="276"/>
      <c r="J811" s="276"/>
      <c r="K811" s="276"/>
      <c r="L811" s="276"/>
      <c r="M811" s="277"/>
      <c r="N811" s="98"/>
    </row>
    <row r="812" spans="1:14" ht="14" customHeight="1">
      <c r="A812" s="95"/>
      <c r="B812" s="278"/>
      <c r="C812" s="279"/>
      <c r="D812" s="279"/>
      <c r="E812" s="279"/>
      <c r="F812" s="279"/>
      <c r="G812" s="279"/>
      <c r="H812" s="279"/>
      <c r="I812" s="279"/>
      <c r="J812" s="279"/>
      <c r="K812" s="279"/>
      <c r="L812" s="279"/>
      <c r="M812" s="280"/>
      <c r="N812" s="98"/>
    </row>
    <row r="813" spans="1:14" ht="14" customHeight="1" thickBot="1">
      <c r="A813" s="95"/>
      <c r="B813" s="281"/>
      <c r="C813" s="282"/>
      <c r="D813" s="282"/>
      <c r="E813" s="282"/>
      <c r="F813" s="282"/>
      <c r="G813" s="282"/>
      <c r="H813" s="282"/>
      <c r="I813" s="282"/>
      <c r="J813" s="282"/>
      <c r="K813" s="282"/>
      <c r="L813" s="282"/>
      <c r="M813" s="283"/>
      <c r="N813" s="98"/>
    </row>
    <row r="814" spans="1:14" ht="14" customHeight="1" thickTop="1">
      <c r="A814" s="95"/>
      <c r="B814" s="284"/>
      <c r="C814" s="284"/>
      <c r="D814" s="284"/>
      <c r="E814" s="284"/>
      <c r="F814" s="284"/>
      <c r="G814" s="284"/>
      <c r="H814" s="285"/>
      <c r="I814" s="284"/>
      <c r="J814" s="284"/>
      <c r="K814" s="284"/>
      <c r="L814" s="284"/>
      <c r="M814" s="284"/>
      <c r="N814" s="98"/>
    </row>
    <row r="815" spans="1:14" ht="14" customHeight="1">
      <c r="A815" s="95"/>
      <c r="B815" s="286" t="s">
        <v>533</v>
      </c>
      <c r="C815" s="287"/>
      <c r="D815" s="287"/>
      <c r="E815" s="287"/>
      <c r="F815" s="287"/>
      <c r="G815" s="96"/>
      <c r="H815" s="97"/>
      <c r="I815" s="288" t="s">
        <v>534</v>
      </c>
      <c r="J815" s="288"/>
      <c r="K815" s="288"/>
      <c r="L815" s="288"/>
      <c r="M815" s="288"/>
      <c r="N815" s="98"/>
    </row>
    <row r="816" spans="1:14">
      <c r="A816" s="95"/>
      <c r="B816" s="287"/>
      <c r="C816" s="287"/>
      <c r="D816" s="287"/>
      <c r="E816" s="287"/>
      <c r="F816" s="287"/>
      <c r="G816" s="96"/>
      <c r="H816" s="97"/>
      <c r="I816" s="288"/>
      <c r="J816" s="288"/>
      <c r="K816" s="288"/>
      <c r="L816" s="288"/>
      <c r="M816" s="288"/>
      <c r="N816" s="98"/>
    </row>
    <row r="817" spans="1:74">
      <c r="A817" s="95"/>
      <c r="B817" s="287"/>
      <c r="C817" s="287"/>
      <c r="D817" s="287"/>
      <c r="E817" s="287"/>
      <c r="F817" s="287"/>
      <c r="G817" s="243" t="s">
        <v>50</v>
      </c>
      <c r="H817" s="243"/>
      <c r="I817" s="288"/>
      <c r="J817" s="288"/>
      <c r="K817" s="288"/>
      <c r="L817" s="288"/>
      <c r="M817" s="288"/>
      <c r="N817" s="98"/>
    </row>
    <row r="818" spans="1:74">
      <c r="A818" s="95"/>
      <c r="B818" s="287"/>
      <c r="C818" s="287"/>
      <c r="D818" s="287"/>
      <c r="E818" s="287"/>
      <c r="F818" s="287"/>
      <c r="G818" s="243"/>
      <c r="H818" s="243"/>
      <c r="I818" s="288"/>
      <c r="J818" s="288"/>
      <c r="K818" s="288"/>
      <c r="L818" s="288"/>
      <c r="M818" s="288"/>
      <c r="N818" s="98"/>
    </row>
    <row r="819" spans="1:74">
      <c r="A819" s="95"/>
      <c r="B819" s="287"/>
      <c r="C819" s="287"/>
      <c r="D819" s="287"/>
      <c r="E819" s="287"/>
      <c r="F819" s="287"/>
      <c r="G819" s="243"/>
      <c r="H819" s="243"/>
      <c r="I819" s="288"/>
      <c r="J819" s="288"/>
      <c r="K819" s="288"/>
      <c r="L819" s="288"/>
      <c r="M819" s="288"/>
      <c r="N819" s="98"/>
    </row>
    <row r="820" spans="1:74">
      <c r="A820" s="95"/>
      <c r="B820" s="96"/>
      <c r="C820" s="96"/>
      <c r="D820" s="96"/>
      <c r="E820" s="96"/>
      <c r="F820" s="96"/>
      <c r="G820" s="96"/>
      <c r="H820" s="97"/>
      <c r="I820" s="96"/>
      <c r="J820" s="96"/>
      <c r="K820" s="96"/>
      <c r="L820" s="96"/>
      <c r="M820" s="96"/>
      <c r="N820" s="98"/>
    </row>
    <row r="821" spans="1:74">
      <c r="A821" s="95"/>
      <c r="B821" s="96"/>
      <c r="C821" s="96"/>
      <c r="D821" s="96"/>
      <c r="E821" s="96"/>
      <c r="F821" s="96"/>
      <c r="G821" s="96"/>
      <c r="H821" s="97"/>
      <c r="I821" s="96"/>
      <c r="J821" s="96"/>
      <c r="K821" s="96"/>
      <c r="L821" s="96"/>
      <c r="M821" s="96"/>
      <c r="N821" s="98"/>
    </row>
    <row r="822" spans="1:74">
      <c r="A822" s="95"/>
      <c r="B822" s="96"/>
      <c r="C822" s="96"/>
      <c r="D822" s="96"/>
      <c r="E822" s="96"/>
      <c r="F822" s="96"/>
      <c r="G822" s="96"/>
      <c r="H822" s="97"/>
      <c r="I822" s="96"/>
      <c r="J822" s="96"/>
      <c r="K822" s="96"/>
      <c r="L822" s="96"/>
      <c r="M822" s="96"/>
      <c r="N822" s="98"/>
    </row>
    <row r="823" spans="1:74">
      <c r="A823" s="95"/>
      <c r="B823" s="96"/>
      <c r="C823" s="96"/>
      <c r="D823" s="96"/>
      <c r="E823" s="96"/>
      <c r="F823" s="96"/>
      <c r="G823" s="96"/>
      <c r="H823" s="97"/>
      <c r="I823" s="96"/>
      <c r="J823" s="96"/>
      <c r="K823" s="96"/>
      <c r="L823" s="96"/>
      <c r="M823" s="96"/>
      <c r="N823" s="98"/>
    </row>
    <row r="824" spans="1:74" ht="30" customHeight="1">
      <c r="A824" s="106"/>
      <c r="B824" s="107"/>
      <c r="C824" s="107"/>
      <c r="D824" s="107"/>
      <c r="E824" s="107"/>
      <c r="F824" s="107"/>
      <c r="G824" s="107"/>
      <c r="H824" s="108"/>
      <c r="I824" s="107"/>
      <c r="J824" s="107"/>
      <c r="K824" s="107"/>
      <c r="L824" s="107"/>
      <c r="M824" s="107"/>
      <c r="N824" s="109"/>
    </row>
    <row r="825" spans="1:74" ht="30" customHeight="1">
      <c r="A825" s="289" t="s">
        <v>66</v>
      </c>
      <c r="B825" s="92" t="s">
        <v>26</v>
      </c>
      <c r="C825" s="92"/>
      <c r="D825" s="92"/>
      <c r="E825" s="92"/>
      <c r="F825" s="92"/>
      <c r="G825" s="92"/>
      <c r="H825" s="92"/>
      <c r="I825" s="92"/>
      <c r="J825" s="92"/>
      <c r="K825" s="92"/>
      <c r="L825" s="92"/>
      <c r="M825" s="290"/>
      <c r="N825" s="291" t="s">
        <v>68</v>
      </c>
    </row>
    <row r="826" spans="1:74">
      <c r="A826" s="292"/>
      <c r="B826" s="293"/>
      <c r="C826" s="293"/>
      <c r="D826" s="293"/>
      <c r="E826" s="293"/>
      <c r="F826" s="293"/>
      <c r="G826" s="293"/>
      <c r="H826" s="294"/>
      <c r="I826" s="293"/>
      <c r="J826" s="293"/>
      <c r="K826" s="293"/>
      <c r="L826" s="293"/>
      <c r="M826" s="293"/>
      <c r="N826" s="295"/>
      <c r="BT826" s="4" t="str">
        <f>CONCATENATE(BW826,BX826)</f>
        <v/>
      </c>
      <c r="BV826" s="203" t="s">
        <v>432</v>
      </c>
    </row>
    <row r="827" spans="1:74">
      <c r="A827" s="292"/>
      <c r="B827" s="293"/>
      <c r="C827" s="293"/>
      <c r="D827" s="293"/>
      <c r="E827" s="293"/>
      <c r="F827" s="293"/>
      <c r="G827" s="293"/>
      <c r="H827" s="294"/>
      <c r="I827" s="293"/>
      <c r="J827" s="293"/>
      <c r="K827" s="293"/>
      <c r="L827" s="293"/>
      <c r="M827" s="293"/>
      <c r="N827" s="295"/>
    </row>
    <row r="828" spans="1:74">
      <c r="A828" s="292"/>
      <c r="B828" s="293"/>
      <c r="C828" s="293"/>
      <c r="D828" s="293"/>
      <c r="E828" s="293"/>
      <c r="F828" s="293"/>
      <c r="G828" s="293"/>
      <c r="H828" s="294"/>
      <c r="I828" s="293"/>
      <c r="J828" s="293"/>
      <c r="K828" s="293"/>
      <c r="L828" s="293"/>
      <c r="M828" s="293"/>
      <c r="N828" s="295"/>
    </row>
    <row r="829" spans="1:74">
      <c r="A829" s="292"/>
      <c r="B829" s="293"/>
      <c r="C829" s="293"/>
      <c r="D829" s="293"/>
      <c r="E829" s="293"/>
      <c r="F829" s="293"/>
      <c r="G829" s="293"/>
      <c r="H829" s="294"/>
      <c r="I829" s="293"/>
      <c r="J829" s="293"/>
      <c r="K829" s="293"/>
      <c r="L829" s="293"/>
      <c r="M829" s="293"/>
      <c r="N829" s="295"/>
      <c r="BT829" s="4" t="str">
        <f>CONCATENATE(BW829,BX829)</f>
        <v/>
      </c>
      <c r="BV829" s="203" t="s">
        <v>432</v>
      </c>
    </row>
    <row r="830" spans="1:74">
      <c r="A830" s="292"/>
      <c r="B830" s="293"/>
      <c r="C830" s="293"/>
      <c r="D830" s="293"/>
      <c r="E830" s="293"/>
      <c r="F830" s="293"/>
      <c r="G830" s="293"/>
      <c r="H830" s="294"/>
      <c r="I830" s="293"/>
      <c r="J830" s="293"/>
      <c r="K830" s="293"/>
      <c r="L830" s="293"/>
      <c r="M830" s="293"/>
      <c r="N830" s="295"/>
    </row>
    <row r="831" spans="1:74">
      <c r="A831" s="292"/>
      <c r="B831" s="293"/>
      <c r="C831" s="293"/>
      <c r="D831" s="293"/>
      <c r="E831" s="293"/>
      <c r="F831" s="293"/>
      <c r="G831" s="293"/>
      <c r="H831" s="294"/>
      <c r="I831" s="293"/>
      <c r="J831" s="293"/>
      <c r="K831" s="293"/>
      <c r="L831" s="293"/>
      <c r="M831" s="293"/>
      <c r="N831" s="295"/>
    </row>
    <row r="832" spans="1:74">
      <c r="A832" s="292"/>
      <c r="B832" s="293"/>
      <c r="C832" s="293"/>
      <c r="D832" s="293"/>
      <c r="E832" s="293"/>
      <c r="F832" s="293"/>
      <c r="G832" s="293"/>
      <c r="H832" s="294"/>
      <c r="I832" s="293"/>
      <c r="J832" s="293"/>
      <c r="K832" s="293"/>
      <c r="L832" s="293"/>
      <c r="M832" s="293"/>
      <c r="N832" s="295"/>
      <c r="BV832" s="203" t="s">
        <v>432</v>
      </c>
    </row>
    <row r="833" spans="1:74">
      <c r="A833" s="292"/>
      <c r="B833" s="293"/>
      <c r="C833" s="293"/>
      <c r="D833" s="293"/>
      <c r="E833" s="293"/>
      <c r="F833" s="293"/>
      <c r="G833" s="293"/>
      <c r="H833" s="294"/>
      <c r="I833" s="293"/>
      <c r="J833" s="293"/>
      <c r="K833" s="293"/>
      <c r="L833" s="293"/>
      <c r="M833" s="293"/>
      <c r="N833" s="295"/>
    </row>
    <row r="834" spans="1:74">
      <c r="A834" s="292"/>
      <c r="B834" s="293"/>
      <c r="C834" s="293"/>
      <c r="D834" s="293"/>
      <c r="E834" s="293"/>
      <c r="F834" s="293"/>
      <c r="G834" s="293"/>
      <c r="H834" s="294"/>
      <c r="I834" s="293"/>
      <c r="J834" s="293"/>
      <c r="K834" s="293"/>
      <c r="L834" s="293"/>
      <c r="M834" s="293"/>
      <c r="N834" s="295"/>
    </row>
    <row r="835" spans="1:74">
      <c r="A835" s="296"/>
      <c r="B835" s="297"/>
      <c r="C835" s="297"/>
      <c r="D835" s="297"/>
      <c r="E835" s="297"/>
      <c r="F835" s="297"/>
      <c r="G835" s="297"/>
      <c r="H835" s="298"/>
      <c r="I835" s="297"/>
      <c r="J835" s="297"/>
      <c r="K835" s="297"/>
      <c r="L835" s="297"/>
      <c r="M835" s="297"/>
      <c r="N835" s="299"/>
    </row>
    <row r="836" spans="1:74">
      <c r="A836" s="296"/>
      <c r="B836" s="297"/>
      <c r="C836" s="297"/>
      <c r="D836" s="297"/>
      <c r="E836" s="297"/>
      <c r="F836" s="297"/>
      <c r="G836" s="297"/>
      <c r="H836" s="298"/>
      <c r="I836" s="297"/>
      <c r="J836" s="297"/>
      <c r="K836" s="297"/>
      <c r="L836" s="297"/>
      <c r="M836" s="297"/>
      <c r="N836" s="299"/>
      <c r="BV836" s="203" t="s">
        <v>432</v>
      </c>
    </row>
    <row r="837" spans="1:74">
      <c r="A837" s="296"/>
      <c r="B837" s="297"/>
      <c r="C837" s="297"/>
      <c r="D837" s="297"/>
      <c r="E837" s="297"/>
      <c r="F837" s="297"/>
      <c r="G837" s="297"/>
      <c r="H837" s="298"/>
      <c r="I837" s="297"/>
      <c r="J837" s="297"/>
      <c r="K837" s="297"/>
      <c r="L837" s="297"/>
      <c r="M837" s="297"/>
      <c r="N837" s="299"/>
    </row>
    <row r="838" spans="1:74">
      <c r="A838" s="296"/>
      <c r="B838" s="297"/>
      <c r="C838" s="297"/>
      <c r="D838" s="297"/>
      <c r="E838" s="297"/>
      <c r="F838" s="297"/>
      <c r="G838" s="297"/>
      <c r="H838" s="298"/>
      <c r="I838" s="297"/>
      <c r="J838" s="297"/>
      <c r="K838" s="297"/>
      <c r="L838" s="297"/>
      <c r="M838" s="297"/>
      <c r="N838" s="299"/>
    </row>
    <row r="839" spans="1:74">
      <c r="A839" s="296"/>
      <c r="B839" s="297"/>
      <c r="C839" s="297"/>
      <c r="D839" s="297"/>
      <c r="E839" s="297"/>
      <c r="F839" s="297"/>
      <c r="G839" s="297"/>
      <c r="H839" s="298"/>
      <c r="I839" s="297"/>
      <c r="J839" s="297"/>
      <c r="K839" s="297"/>
      <c r="L839" s="297"/>
      <c r="M839" s="297"/>
      <c r="N839" s="299"/>
      <c r="BV839" s="203" t="s">
        <v>432</v>
      </c>
    </row>
    <row r="840" spans="1:74">
      <c r="A840" s="296"/>
      <c r="B840" s="297"/>
      <c r="C840" s="297"/>
      <c r="D840" s="297"/>
      <c r="E840" s="297"/>
      <c r="F840" s="297"/>
      <c r="G840" s="297"/>
      <c r="H840" s="298"/>
      <c r="I840" s="297"/>
      <c r="J840" s="297"/>
      <c r="K840" s="297"/>
      <c r="L840" s="297"/>
      <c r="M840" s="297"/>
      <c r="N840" s="299"/>
    </row>
    <row r="841" spans="1:74">
      <c r="A841" s="296"/>
      <c r="B841" s="297"/>
      <c r="C841" s="297"/>
      <c r="D841" s="297"/>
      <c r="E841" s="297"/>
      <c r="F841" s="297"/>
      <c r="G841" s="297"/>
      <c r="H841" s="298"/>
      <c r="I841" s="297"/>
      <c r="J841" s="297"/>
      <c r="K841" s="297"/>
      <c r="L841" s="297"/>
      <c r="M841" s="297"/>
      <c r="N841" s="299"/>
    </row>
    <row r="842" spans="1:74">
      <c r="A842" s="296"/>
      <c r="B842" s="297"/>
      <c r="C842" s="297"/>
      <c r="D842" s="297"/>
      <c r="E842" s="297"/>
      <c r="F842" s="297"/>
      <c r="G842" s="297"/>
      <c r="H842" s="298"/>
      <c r="I842" s="297"/>
      <c r="J842" s="297"/>
      <c r="K842" s="297"/>
      <c r="L842" s="297"/>
      <c r="M842" s="297"/>
      <c r="N842" s="299"/>
      <c r="BV842" s="203" t="s">
        <v>432</v>
      </c>
    </row>
    <row r="843" spans="1:74">
      <c r="A843" s="296"/>
      <c r="B843" s="297"/>
      <c r="C843" s="297"/>
      <c r="D843" s="297"/>
      <c r="E843" s="297"/>
      <c r="F843" s="297"/>
      <c r="G843" s="297"/>
      <c r="H843" s="298"/>
      <c r="I843" s="297"/>
      <c r="J843" s="297"/>
      <c r="K843" s="297"/>
      <c r="L843" s="297"/>
      <c r="M843" s="297"/>
      <c r="N843" s="299"/>
    </row>
    <row r="844" spans="1:74">
      <c r="A844" s="95"/>
      <c r="B844" s="96"/>
      <c r="C844" s="96"/>
      <c r="D844" s="96"/>
      <c r="E844" s="96"/>
      <c r="F844" s="96"/>
      <c r="G844" s="96"/>
      <c r="H844" s="97"/>
      <c r="I844" s="96"/>
      <c r="J844" s="96"/>
      <c r="K844" s="96"/>
      <c r="L844" s="96"/>
      <c r="M844" s="96"/>
      <c r="N844" s="98"/>
    </row>
    <row r="845" spans="1:74">
      <c r="A845" s="95"/>
      <c r="B845" s="96"/>
      <c r="C845" s="96"/>
      <c r="D845" s="96"/>
      <c r="E845" s="96"/>
      <c r="F845" s="96"/>
      <c r="G845" s="96"/>
      <c r="H845" s="97"/>
      <c r="I845" s="96"/>
      <c r="J845" s="96"/>
      <c r="K845" s="96"/>
      <c r="L845" s="96"/>
      <c r="M845" s="96"/>
      <c r="N845" s="98"/>
      <c r="BV845" s="203" t="s">
        <v>432</v>
      </c>
    </row>
    <row r="846" spans="1:74">
      <c r="A846" s="95"/>
      <c r="B846" s="96"/>
      <c r="C846" s="96"/>
      <c r="D846" s="96"/>
      <c r="E846" s="96"/>
      <c r="F846" s="96"/>
      <c r="G846" s="96"/>
      <c r="H846" s="97"/>
      <c r="I846" s="96"/>
      <c r="J846" s="96"/>
      <c r="K846" s="96"/>
      <c r="L846" s="96"/>
      <c r="M846" s="96"/>
      <c r="N846" s="98"/>
    </row>
    <row r="847" spans="1:74">
      <c r="A847" s="95"/>
      <c r="B847" s="96"/>
      <c r="C847" s="96"/>
      <c r="D847" s="96"/>
      <c r="E847" s="96"/>
      <c r="F847" s="96"/>
      <c r="G847" s="96"/>
      <c r="H847" s="97"/>
      <c r="I847" s="96"/>
      <c r="J847" s="96"/>
      <c r="K847" s="96"/>
      <c r="L847" s="96"/>
      <c r="M847" s="96"/>
      <c r="N847" s="98"/>
    </row>
    <row r="848" spans="1:74">
      <c r="A848" s="95"/>
      <c r="B848" s="96"/>
      <c r="C848" s="96"/>
      <c r="D848" s="96"/>
      <c r="E848" s="96"/>
      <c r="F848" s="96"/>
      <c r="G848" s="96"/>
      <c r="H848" s="97"/>
      <c r="I848" s="96"/>
      <c r="J848" s="96"/>
      <c r="K848" s="96"/>
      <c r="L848" s="96"/>
      <c r="M848" s="96"/>
      <c r="N848" s="98"/>
    </row>
    <row r="849" spans="1:14">
      <c r="A849" s="292"/>
      <c r="B849" s="293"/>
      <c r="C849" s="293"/>
      <c r="D849" s="293"/>
      <c r="E849" s="293"/>
      <c r="F849" s="293"/>
      <c r="G849" s="293"/>
      <c r="H849" s="294"/>
      <c r="I849" s="293"/>
      <c r="J849" s="293"/>
      <c r="K849" s="293"/>
      <c r="L849" s="293"/>
      <c r="M849" s="293"/>
      <c r="N849" s="295"/>
    </row>
    <row r="850" spans="1:14">
      <c r="A850" s="292"/>
      <c r="B850" s="293"/>
      <c r="C850" s="293"/>
      <c r="D850" s="293"/>
      <c r="E850" s="293"/>
      <c r="F850" s="293"/>
      <c r="G850" s="293"/>
      <c r="H850" s="294"/>
      <c r="I850" s="293"/>
      <c r="J850" s="293"/>
      <c r="K850" s="293"/>
      <c r="L850" s="293"/>
      <c r="M850" s="293"/>
      <c r="N850" s="295"/>
    </row>
    <row r="851" spans="1:14">
      <c r="A851" s="292"/>
      <c r="B851" s="293"/>
      <c r="C851" s="293"/>
      <c r="D851" s="293"/>
      <c r="E851" s="293"/>
      <c r="F851" s="293"/>
      <c r="G851" s="293"/>
      <c r="H851" s="294"/>
      <c r="I851" s="293"/>
      <c r="J851" s="293"/>
      <c r="K851" s="293"/>
      <c r="L851" s="293"/>
      <c r="M851" s="293"/>
      <c r="N851" s="295"/>
    </row>
    <row r="852" spans="1:14">
      <c r="A852" s="292"/>
      <c r="B852" s="293"/>
      <c r="C852" s="293"/>
      <c r="D852" s="293"/>
      <c r="E852" s="293"/>
      <c r="F852" s="293"/>
      <c r="G852" s="293"/>
      <c r="H852" s="294"/>
      <c r="I852" s="293"/>
      <c r="J852" s="293"/>
      <c r="K852" s="293"/>
      <c r="L852" s="293"/>
      <c r="M852" s="293"/>
      <c r="N852" s="295"/>
    </row>
    <row r="853" spans="1:14">
      <c r="A853" s="292"/>
      <c r="B853" s="293"/>
      <c r="C853" s="293"/>
      <c r="D853" s="293"/>
      <c r="E853" s="293"/>
      <c r="F853" s="293"/>
      <c r="G853" s="293"/>
      <c r="H853" s="294"/>
      <c r="I853" s="293"/>
      <c r="J853" s="293"/>
      <c r="K853" s="293"/>
      <c r="L853" s="293"/>
      <c r="M853" s="293"/>
      <c r="N853" s="295"/>
    </row>
    <row r="854" spans="1:14">
      <c r="A854" s="292"/>
      <c r="B854" s="293"/>
      <c r="C854" s="293"/>
      <c r="D854" s="293"/>
      <c r="E854" s="293"/>
      <c r="F854" s="293"/>
      <c r="G854" s="293"/>
      <c r="H854" s="294"/>
      <c r="I854" s="293"/>
      <c r="J854" s="293"/>
      <c r="K854" s="293"/>
      <c r="L854" s="293"/>
      <c r="M854" s="293"/>
      <c r="N854" s="295"/>
    </row>
    <row r="855" spans="1:14">
      <c r="A855" s="292"/>
      <c r="B855" s="293"/>
      <c r="C855" s="293"/>
      <c r="D855" s="293"/>
      <c r="E855" s="293"/>
      <c r="F855" s="293"/>
      <c r="G855" s="293"/>
      <c r="H855" s="294"/>
      <c r="I855" s="293"/>
      <c r="J855" s="293"/>
      <c r="K855" s="293"/>
      <c r="L855" s="293"/>
      <c r="M855" s="293"/>
      <c r="N855" s="295"/>
    </row>
    <row r="856" spans="1:14">
      <c r="A856" s="292"/>
      <c r="B856" s="293"/>
      <c r="C856" s="293"/>
      <c r="D856" s="293"/>
      <c r="E856" s="293"/>
      <c r="F856" s="293"/>
      <c r="G856" s="293"/>
      <c r="H856" s="294"/>
      <c r="I856" s="293"/>
      <c r="J856" s="293"/>
      <c r="K856" s="293"/>
      <c r="L856" s="293"/>
      <c r="M856" s="293"/>
      <c r="N856" s="295"/>
    </row>
    <row r="857" spans="1:14">
      <c r="A857" s="292"/>
      <c r="B857" s="293"/>
      <c r="C857" s="293"/>
      <c r="D857" s="293"/>
      <c r="E857" s="293"/>
      <c r="F857" s="293"/>
      <c r="G857" s="293"/>
      <c r="H857" s="294"/>
      <c r="I857" s="293"/>
      <c r="J857" s="293"/>
      <c r="K857" s="293"/>
      <c r="L857" s="293"/>
      <c r="M857" s="293"/>
      <c r="N857" s="295"/>
    </row>
    <row r="858" spans="1:14">
      <c r="A858" s="292"/>
      <c r="B858" s="293"/>
      <c r="C858" s="293"/>
      <c r="D858" s="293"/>
      <c r="E858" s="293"/>
      <c r="F858" s="293"/>
      <c r="G858" s="293"/>
      <c r="H858" s="294"/>
      <c r="I858" s="293"/>
      <c r="J858" s="293"/>
      <c r="K858" s="293"/>
      <c r="L858" s="293"/>
      <c r="M858" s="293"/>
      <c r="N858" s="295"/>
    </row>
    <row r="859" spans="1:14">
      <c r="A859" s="292"/>
      <c r="B859" s="293"/>
      <c r="C859" s="293"/>
      <c r="D859" s="293"/>
      <c r="E859" s="293"/>
      <c r="F859" s="293"/>
      <c r="G859" s="293"/>
      <c r="H859" s="294"/>
      <c r="I859" s="293"/>
      <c r="J859" s="293"/>
      <c r="K859" s="293"/>
      <c r="L859" s="293"/>
      <c r="M859" s="293"/>
      <c r="N859" s="295"/>
    </row>
    <row r="860" spans="1:14">
      <c r="A860" s="292"/>
      <c r="B860" s="293"/>
      <c r="C860" s="293"/>
      <c r="D860" s="293"/>
      <c r="E860" s="293"/>
      <c r="F860" s="293"/>
      <c r="G860" s="293"/>
      <c r="H860" s="294"/>
      <c r="I860" s="293"/>
      <c r="J860" s="293"/>
      <c r="K860" s="293"/>
      <c r="L860" s="293"/>
      <c r="M860" s="293"/>
      <c r="N860" s="295"/>
    </row>
    <row r="861" spans="1:14">
      <c r="A861" s="292"/>
      <c r="B861" s="293"/>
      <c r="C861" s="293"/>
      <c r="D861" s="293"/>
      <c r="E861" s="293"/>
      <c r="F861" s="293"/>
      <c r="G861" s="293"/>
      <c r="H861" s="294"/>
      <c r="I861" s="293"/>
      <c r="J861" s="293"/>
      <c r="K861" s="293"/>
      <c r="L861" s="293"/>
      <c r="M861" s="293"/>
      <c r="N861" s="295"/>
    </row>
    <row r="862" spans="1:14">
      <c r="A862" s="292"/>
      <c r="B862" s="293"/>
      <c r="C862" s="293"/>
      <c r="D862" s="293"/>
      <c r="E862" s="293"/>
      <c r="F862" s="293"/>
      <c r="G862" s="293"/>
      <c r="H862" s="294"/>
      <c r="I862" s="293"/>
      <c r="J862" s="293"/>
      <c r="K862" s="293"/>
      <c r="L862" s="293"/>
      <c r="M862" s="293"/>
      <c r="N862" s="295"/>
    </row>
    <row r="863" spans="1:14">
      <c r="A863" s="292"/>
      <c r="B863" s="293"/>
      <c r="C863" s="293"/>
      <c r="D863" s="293"/>
      <c r="E863" s="293"/>
      <c r="F863" s="293"/>
      <c r="G863" s="293"/>
      <c r="H863" s="294"/>
      <c r="I863" s="293"/>
      <c r="J863" s="293"/>
      <c r="K863" s="293"/>
      <c r="L863" s="293"/>
      <c r="M863" s="293"/>
      <c r="N863" s="295"/>
    </row>
    <row r="864" spans="1:14">
      <c r="A864" s="296"/>
      <c r="B864" s="297"/>
      <c r="C864" s="297"/>
      <c r="D864" s="297"/>
      <c r="E864" s="297"/>
      <c r="F864" s="297"/>
      <c r="G864" s="297"/>
      <c r="H864" s="298"/>
      <c r="I864" s="297"/>
      <c r="J864" s="297"/>
      <c r="K864" s="297"/>
      <c r="L864" s="297"/>
      <c r="M864" s="297"/>
      <c r="N864" s="299"/>
    </row>
    <row r="865" spans="1:14">
      <c r="A865" s="296"/>
      <c r="B865" s="297"/>
      <c r="C865" s="297"/>
      <c r="D865" s="297"/>
      <c r="E865" s="297"/>
      <c r="F865" s="297"/>
      <c r="G865" s="297"/>
      <c r="H865" s="298"/>
      <c r="I865" s="297"/>
      <c r="J865" s="297"/>
      <c r="K865" s="297"/>
      <c r="L865" s="297"/>
      <c r="M865" s="297"/>
      <c r="N865" s="299"/>
    </row>
    <row r="866" spans="1:14">
      <c r="A866" s="296"/>
      <c r="B866" s="297"/>
      <c r="C866" s="297"/>
      <c r="D866" s="297"/>
      <c r="E866" s="297"/>
      <c r="F866" s="297"/>
      <c r="G866" s="297"/>
      <c r="H866" s="298"/>
      <c r="I866" s="297"/>
      <c r="J866" s="297"/>
      <c r="K866" s="297"/>
      <c r="L866" s="297"/>
      <c r="M866" s="297"/>
      <c r="N866" s="299"/>
    </row>
    <row r="867" spans="1:14">
      <c r="A867" s="296"/>
      <c r="B867" s="297"/>
      <c r="C867" s="297"/>
      <c r="D867" s="297"/>
      <c r="E867" s="297"/>
      <c r="F867" s="297"/>
      <c r="G867" s="297"/>
      <c r="H867" s="298"/>
      <c r="I867" s="297"/>
      <c r="J867" s="297"/>
      <c r="K867" s="297"/>
      <c r="L867" s="297"/>
      <c r="M867" s="297"/>
      <c r="N867" s="299"/>
    </row>
    <row r="868" spans="1:14">
      <c r="A868" s="296"/>
      <c r="B868" s="297"/>
      <c r="C868" s="297"/>
      <c r="D868" s="297"/>
      <c r="E868" s="297"/>
      <c r="F868" s="297"/>
      <c r="G868" s="297"/>
      <c r="H868" s="298"/>
      <c r="I868" s="297"/>
      <c r="J868" s="297"/>
      <c r="K868" s="297"/>
      <c r="L868" s="297"/>
      <c r="M868" s="297"/>
      <c r="N868" s="299"/>
    </row>
    <row r="869" spans="1:14">
      <c r="A869" s="296"/>
      <c r="B869" s="297"/>
      <c r="C869" s="297"/>
      <c r="D869" s="297"/>
      <c r="E869" s="297"/>
      <c r="F869" s="297"/>
      <c r="G869" s="297"/>
      <c r="H869" s="298"/>
      <c r="I869" s="297"/>
      <c r="J869" s="297"/>
      <c r="K869" s="297"/>
      <c r="L869" s="297"/>
      <c r="M869" s="297"/>
      <c r="N869" s="299"/>
    </row>
    <row r="870" spans="1:14">
      <c r="A870" s="296"/>
      <c r="B870" s="297"/>
      <c r="C870" s="297"/>
      <c r="D870" s="297"/>
      <c r="E870" s="297"/>
      <c r="F870" s="297"/>
      <c r="G870" s="297"/>
      <c r="H870" s="298"/>
      <c r="I870" s="297"/>
      <c r="J870" s="297"/>
      <c r="K870" s="297"/>
      <c r="L870" s="297"/>
      <c r="M870" s="297"/>
      <c r="N870" s="299"/>
    </row>
    <row r="871" spans="1:14" ht="30" customHeight="1">
      <c r="A871" s="300"/>
      <c r="B871" s="301"/>
      <c r="C871" s="301"/>
      <c r="D871" s="301"/>
      <c r="E871" s="301"/>
      <c r="F871" s="301"/>
      <c r="G871" s="301"/>
      <c r="H871" s="302"/>
      <c r="I871" s="301"/>
      <c r="J871" s="301"/>
      <c r="K871" s="301"/>
      <c r="L871" s="301"/>
      <c r="M871" s="301"/>
      <c r="N871" s="303"/>
    </row>
    <row r="872" spans="1:14" ht="30" customHeight="1">
      <c r="A872" s="91" t="s">
        <v>66</v>
      </c>
      <c r="B872" s="92" t="s">
        <v>27</v>
      </c>
      <c r="C872" s="92"/>
      <c r="D872" s="92"/>
      <c r="E872" s="92"/>
      <c r="F872" s="92"/>
      <c r="G872" s="92"/>
      <c r="H872" s="92"/>
      <c r="I872" s="92"/>
      <c r="J872" s="92"/>
      <c r="K872" s="92"/>
      <c r="L872" s="92"/>
      <c r="M872" s="255"/>
      <c r="N872" s="94" t="s">
        <v>68</v>
      </c>
    </row>
    <row r="873" spans="1:14">
      <c r="A873" s="292"/>
      <c r="B873" s="293"/>
      <c r="C873" s="293"/>
      <c r="D873" s="293"/>
      <c r="E873" s="293"/>
      <c r="F873" s="293"/>
      <c r="G873" s="293"/>
      <c r="H873" s="294"/>
      <c r="I873" s="293"/>
      <c r="J873" s="293"/>
      <c r="K873" s="293"/>
      <c r="L873" s="293"/>
      <c r="M873" s="293"/>
      <c r="N873" s="295"/>
    </row>
    <row r="874" spans="1:14">
      <c r="A874" s="292"/>
      <c r="B874" s="293"/>
      <c r="C874" s="293"/>
      <c r="D874" s="293"/>
      <c r="E874" s="293"/>
      <c r="F874" s="293"/>
      <c r="G874" s="293"/>
      <c r="H874" s="294"/>
      <c r="I874" s="293"/>
      <c r="J874" s="293"/>
      <c r="K874" s="293"/>
      <c r="L874" s="293"/>
      <c r="M874" s="293"/>
      <c r="N874" s="295"/>
    </row>
    <row r="875" spans="1:14">
      <c r="A875" s="292"/>
      <c r="B875" s="293"/>
      <c r="C875" s="293"/>
      <c r="D875" s="293"/>
      <c r="E875" s="293"/>
      <c r="F875" s="293"/>
      <c r="G875" s="293"/>
      <c r="H875" s="294"/>
      <c r="I875" s="293"/>
      <c r="J875" s="293"/>
      <c r="K875" s="293"/>
      <c r="L875" s="293"/>
      <c r="M875" s="293"/>
      <c r="N875" s="295"/>
    </row>
    <row r="876" spans="1:14">
      <c r="A876" s="292"/>
      <c r="B876" s="293"/>
      <c r="C876" s="293"/>
      <c r="D876" s="297"/>
      <c r="E876" s="297"/>
      <c r="F876" s="297"/>
      <c r="G876" s="297"/>
      <c r="H876" s="298"/>
      <c r="I876" s="297"/>
      <c r="J876" s="297"/>
      <c r="K876" s="297"/>
      <c r="L876" s="293"/>
      <c r="M876" s="293"/>
      <c r="N876" s="295"/>
    </row>
    <row r="877" spans="1:14">
      <c r="A877" s="292"/>
      <c r="B877" s="293"/>
      <c r="C877" s="293"/>
      <c r="D877" s="297"/>
      <c r="E877" s="297"/>
      <c r="F877" s="297"/>
      <c r="G877" s="297"/>
      <c r="H877" s="298"/>
      <c r="I877" s="297"/>
      <c r="J877" s="297"/>
      <c r="K877" s="297"/>
      <c r="L877" s="293"/>
      <c r="M877" s="293"/>
      <c r="N877" s="295"/>
    </row>
    <row r="878" spans="1:14">
      <c r="A878" s="292"/>
      <c r="B878" s="293"/>
      <c r="C878" s="293"/>
      <c r="D878" s="293"/>
      <c r="E878" s="293"/>
      <c r="F878" s="293"/>
      <c r="G878" s="293"/>
      <c r="H878" s="294"/>
      <c r="I878" s="293"/>
      <c r="J878" s="293"/>
      <c r="K878" s="293"/>
      <c r="L878" s="293"/>
      <c r="M878" s="293"/>
      <c r="N878" s="295"/>
    </row>
    <row r="879" spans="1:14">
      <c r="A879" s="292"/>
      <c r="B879" s="293"/>
      <c r="C879" s="293"/>
      <c r="D879" s="293"/>
      <c r="E879" s="293"/>
      <c r="F879" s="293"/>
      <c r="G879" s="293"/>
      <c r="H879" s="294"/>
      <c r="I879" s="293"/>
      <c r="J879" s="293"/>
      <c r="K879" s="293"/>
      <c r="L879" s="293"/>
      <c r="M879" s="293"/>
      <c r="N879" s="295"/>
    </row>
    <row r="880" spans="1:14">
      <c r="A880" s="292"/>
      <c r="B880" s="293"/>
      <c r="C880" s="293"/>
      <c r="D880" s="293"/>
      <c r="E880" s="293"/>
      <c r="F880" s="293"/>
      <c r="G880" s="293"/>
      <c r="H880" s="294"/>
      <c r="I880" s="293"/>
      <c r="J880" s="293"/>
      <c r="K880" s="293"/>
      <c r="L880" s="293"/>
      <c r="M880" s="293"/>
      <c r="N880" s="295"/>
    </row>
    <row r="881" spans="1:14">
      <c r="A881" s="292"/>
      <c r="B881" s="293"/>
      <c r="C881" s="293"/>
      <c r="D881" s="293"/>
      <c r="E881" s="293"/>
      <c r="F881" s="293"/>
      <c r="G881" s="293"/>
      <c r="H881" s="294"/>
      <c r="I881" s="293"/>
      <c r="J881" s="293"/>
      <c r="K881" s="293"/>
      <c r="L881" s="293"/>
      <c r="M881" s="293"/>
      <c r="N881" s="295"/>
    </row>
    <row r="882" spans="1:14">
      <c r="A882" s="292"/>
      <c r="B882" s="293"/>
      <c r="C882" s="293"/>
      <c r="D882" s="293"/>
      <c r="E882" s="293"/>
      <c r="F882" s="293"/>
      <c r="G882" s="293"/>
      <c r="H882" s="294"/>
      <c r="I882" s="293"/>
      <c r="J882" s="293"/>
      <c r="K882" s="293"/>
      <c r="L882" s="293"/>
      <c r="M882" s="293"/>
      <c r="N882" s="295"/>
    </row>
    <row r="883" spans="1:14">
      <c r="A883" s="292"/>
      <c r="B883" s="293"/>
      <c r="C883" s="293"/>
      <c r="D883" s="293"/>
      <c r="E883" s="293"/>
      <c r="F883" s="293"/>
      <c r="G883" s="293"/>
      <c r="H883" s="294"/>
      <c r="I883" s="293"/>
      <c r="J883" s="293"/>
      <c r="K883" s="293"/>
      <c r="L883" s="293"/>
      <c r="M883" s="293"/>
      <c r="N883" s="295"/>
    </row>
    <row r="884" spans="1:14">
      <c r="A884" s="292"/>
      <c r="B884" s="293"/>
      <c r="C884" s="293"/>
      <c r="D884" s="293"/>
      <c r="E884" s="293"/>
      <c r="F884" s="293"/>
      <c r="G884" s="293"/>
      <c r="H884" s="294"/>
      <c r="I884" s="293"/>
      <c r="J884" s="293"/>
      <c r="K884" s="293"/>
      <c r="L884" s="293"/>
      <c r="M884" s="293"/>
      <c r="N884" s="295"/>
    </row>
    <row r="885" spans="1:14">
      <c r="A885" s="292"/>
      <c r="B885" s="293"/>
      <c r="C885" s="293"/>
      <c r="D885" s="293"/>
      <c r="E885" s="293"/>
      <c r="F885" s="293"/>
      <c r="G885" s="293"/>
      <c r="H885" s="294"/>
      <c r="I885" s="293"/>
      <c r="J885" s="293"/>
      <c r="K885" s="293"/>
      <c r="L885" s="293"/>
      <c r="M885" s="293"/>
      <c r="N885" s="295"/>
    </row>
    <row r="886" spans="1:14">
      <c r="A886" s="292"/>
      <c r="B886" s="293"/>
      <c r="C886" s="293"/>
      <c r="D886" s="293"/>
      <c r="E886" s="293"/>
      <c r="F886" s="293"/>
      <c r="G886" s="293"/>
      <c r="H886" s="294"/>
      <c r="I886" s="293"/>
      <c r="J886" s="293"/>
      <c r="K886" s="293"/>
      <c r="L886" s="293"/>
      <c r="M886" s="293"/>
      <c r="N886" s="295"/>
    </row>
    <row r="887" spans="1:14">
      <c r="A887" s="292"/>
      <c r="B887" s="293"/>
      <c r="C887" s="293"/>
      <c r="D887" s="293"/>
      <c r="E887" s="293"/>
      <c r="F887" s="293"/>
      <c r="G887" s="293"/>
      <c r="H887" s="294"/>
      <c r="I887" s="293"/>
      <c r="J887" s="293"/>
      <c r="K887" s="293"/>
      <c r="L887" s="293"/>
      <c r="M887" s="293"/>
      <c r="N887" s="295"/>
    </row>
    <row r="888" spans="1:14">
      <c r="A888" s="292"/>
      <c r="B888" s="293"/>
      <c r="C888" s="293"/>
      <c r="D888" s="293"/>
      <c r="E888" s="293"/>
      <c r="F888" s="293"/>
      <c r="G888" s="293"/>
      <c r="H888" s="294"/>
      <c r="I888" s="293"/>
      <c r="J888" s="293"/>
      <c r="K888" s="293"/>
      <c r="L888" s="293"/>
      <c r="M888" s="293"/>
      <c r="N888" s="295"/>
    </row>
    <row r="889" spans="1:14">
      <c r="A889" s="292"/>
      <c r="B889" s="293"/>
      <c r="C889" s="293"/>
      <c r="D889" s="293"/>
      <c r="E889" s="293"/>
      <c r="F889" s="293"/>
      <c r="G889" s="293"/>
      <c r="H889" s="294"/>
      <c r="I889" s="293"/>
      <c r="J889" s="293"/>
      <c r="K889" s="293"/>
      <c r="L889" s="293"/>
      <c r="M889" s="293"/>
      <c r="N889" s="295"/>
    </row>
    <row r="890" spans="1:14">
      <c r="A890" s="292"/>
      <c r="B890" s="293"/>
      <c r="C890" s="293"/>
      <c r="D890" s="293"/>
      <c r="E890" s="293"/>
      <c r="F890" s="293"/>
      <c r="G890" s="293"/>
      <c r="H890" s="294"/>
      <c r="I890" s="293"/>
      <c r="J890" s="293"/>
      <c r="K890" s="293"/>
      <c r="L890" s="293"/>
      <c r="M890" s="293"/>
      <c r="N890" s="295"/>
    </row>
    <row r="891" spans="1:14">
      <c r="A891" s="292"/>
      <c r="B891" s="293"/>
      <c r="C891" s="293"/>
      <c r="D891" s="293"/>
      <c r="E891" s="293"/>
      <c r="F891" s="293"/>
      <c r="G891" s="293"/>
      <c r="H891" s="294"/>
      <c r="I891" s="293"/>
      <c r="J891" s="293"/>
      <c r="K891" s="293"/>
      <c r="L891" s="293"/>
      <c r="M891" s="293"/>
      <c r="N891" s="295"/>
    </row>
    <row r="892" spans="1:14">
      <c r="A892" s="292"/>
      <c r="B892" s="293"/>
      <c r="C892" s="293"/>
      <c r="D892" s="293"/>
      <c r="E892" s="293"/>
      <c r="F892" s="293"/>
      <c r="G892" s="293"/>
      <c r="H892" s="294"/>
      <c r="I892" s="293"/>
      <c r="J892" s="293"/>
      <c r="K892" s="293"/>
      <c r="L892" s="293"/>
      <c r="M892" s="293"/>
      <c r="N892" s="295"/>
    </row>
    <row r="893" spans="1:14">
      <c r="A893" s="292"/>
      <c r="B893" s="293"/>
      <c r="C893" s="293"/>
      <c r="D893" s="293"/>
      <c r="E893" s="293"/>
      <c r="F893" s="293"/>
      <c r="G893" s="293"/>
      <c r="H893" s="294"/>
      <c r="I893" s="293"/>
      <c r="J893" s="293"/>
      <c r="K893" s="293"/>
      <c r="L893" s="293"/>
      <c r="M893" s="293"/>
      <c r="N893" s="295"/>
    </row>
    <row r="894" spans="1:14">
      <c r="A894" s="292"/>
      <c r="B894" s="293"/>
      <c r="C894" s="293"/>
      <c r="D894" s="293"/>
      <c r="E894" s="293"/>
      <c r="F894" s="293"/>
      <c r="G894" s="293"/>
      <c r="H894" s="294"/>
      <c r="I894" s="293"/>
      <c r="J894" s="293"/>
      <c r="K894" s="293"/>
      <c r="L894" s="293"/>
      <c r="M894" s="293"/>
      <c r="N894" s="295"/>
    </row>
    <row r="895" spans="1:14">
      <c r="A895" s="292"/>
      <c r="B895" s="293"/>
      <c r="C895" s="293"/>
      <c r="D895" s="293"/>
      <c r="E895" s="293"/>
      <c r="F895" s="293"/>
      <c r="G895" s="293"/>
      <c r="H895" s="294"/>
      <c r="I895" s="293"/>
      <c r="J895" s="293"/>
      <c r="K895" s="293"/>
      <c r="L895" s="293"/>
      <c r="M895" s="293"/>
      <c r="N895" s="295"/>
    </row>
    <row r="896" spans="1:14">
      <c r="A896" s="292"/>
      <c r="B896" s="293"/>
      <c r="C896" s="293"/>
      <c r="D896" s="293"/>
      <c r="E896" s="293"/>
      <c r="F896" s="293"/>
      <c r="G896" s="293"/>
      <c r="H896" s="294"/>
      <c r="I896" s="293"/>
      <c r="J896" s="293"/>
      <c r="K896" s="293"/>
      <c r="L896" s="293"/>
      <c r="M896" s="293"/>
      <c r="N896" s="295"/>
    </row>
    <row r="897" spans="1:14">
      <c r="A897" s="292"/>
      <c r="B897" s="293"/>
      <c r="C897" s="293"/>
      <c r="D897" s="293"/>
      <c r="E897" s="293"/>
      <c r="F897" s="293"/>
      <c r="G897" s="293"/>
      <c r="H897" s="294"/>
      <c r="I897" s="293"/>
      <c r="J897" s="293"/>
      <c r="K897" s="293"/>
      <c r="L897" s="293"/>
      <c r="M897" s="293"/>
      <c r="N897" s="295"/>
    </row>
    <row r="898" spans="1:14">
      <c r="A898" s="292"/>
      <c r="B898" s="293"/>
      <c r="C898" s="293"/>
      <c r="D898" s="293"/>
      <c r="E898" s="293"/>
      <c r="F898" s="293"/>
      <c r="G898" s="293"/>
      <c r="H898" s="294"/>
      <c r="I898" s="293"/>
      <c r="J898" s="293"/>
      <c r="K898" s="293"/>
      <c r="L898" s="293"/>
      <c r="M898" s="293"/>
      <c r="N898" s="295"/>
    </row>
    <row r="899" spans="1:14">
      <c r="A899" s="292"/>
      <c r="B899" s="293"/>
      <c r="C899" s="293"/>
      <c r="D899" s="293"/>
      <c r="E899" s="293"/>
      <c r="F899" s="293"/>
      <c r="G899" s="293"/>
      <c r="H899" s="294"/>
      <c r="I899" s="293"/>
      <c r="J899" s="293"/>
      <c r="K899" s="293"/>
      <c r="L899" s="293"/>
      <c r="M899" s="293"/>
      <c r="N899" s="295"/>
    </row>
    <row r="900" spans="1:14">
      <c r="A900" s="292"/>
      <c r="B900" s="293"/>
      <c r="C900" s="293"/>
      <c r="D900" s="293"/>
      <c r="E900" s="293"/>
      <c r="F900" s="293"/>
      <c r="G900" s="293"/>
      <c r="H900" s="294"/>
      <c r="I900" s="293"/>
      <c r="J900" s="293"/>
      <c r="K900" s="293"/>
      <c r="L900" s="293"/>
      <c r="M900" s="293"/>
      <c r="N900" s="295"/>
    </row>
    <row r="901" spans="1:14">
      <c r="A901" s="292"/>
      <c r="B901" s="293"/>
      <c r="C901" s="293"/>
      <c r="D901" s="293"/>
      <c r="E901" s="293"/>
      <c r="F901" s="293"/>
      <c r="G901" s="293"/>
      <c r="H901" s="294"/>
      <c r="I901" s="293"/>
      <c r="J901" s="293"/>
      <c r="K901" s="293"/>
      <c r="L901" s="293"/>
      <c r="M901" s="293"/>
      <c r="N901" s="295"/>
    </row>
    <row r="902" spans="1:14">
      <c r="A902" s="292"/>
      <c r="B902" s="293"/>
      <c r="C902" s="293"/>
      <c r="D902" s="293"/>
      <c r="E902" s="293"/>
      <c r="F902" s="293"/>
      <c r="G902" s="293"/>
      <c r="H902" s="294"/>
      <c r="I902" s="293"/>
      <c r="J902" s="293"/>
      <c r="K902" s="293"/>
      <c r="L902" s="293"/>
      <c r="M902" s="293"/>
      <c r="N902" s="295"/>
    </row>
    <row r="903" spans="1:14">
      <c r="A903" s="292"/>
      <c r="B903" s="293"/>
      <c r="C903" s="293"/>
      <c r="D903" s="293"/>
      <c r="E903" s="293"/>
      <c r="F903" s="293"/>
      <c r="G903" s="293"/>
      <c r="H903" s="294"/>
      <c r="I903" s="293"/>
      <c r="J903" s="293"/>
      <c r="K903" s="293"/>
      <c r="L903" s="293"/>
      <c r="M903" s="293"/>
      <c r="N903" s="295"/>
    </row>
    <row r="904" spans="1:14">
      <c r="A904" s="292"/>
      <c r="B904" s="293"/>
      <c r="C904" s="293"/>
      <c r="D904" s="293"/>
      <c r="E904" s="293"/>
      <c r="F904" s="293"/>
      <c r="G904" s="293"/>
      <c r="H904" s="294"/>
      <c r="I904" s="293"/>
      <c r="J904" s="293"/>
      <c r="K904" s="293"/>
      <c r="L904" s="293"/>
      <c r="M904" s="293"/>
      <c r="N904" s="295"/>
    </row>
    <row r="905" spans="1:14">
      <c r="A905" s="292"/>
      <c r="B905" s="293"/>
      <c r="C905" s="293"/>
      <c r="D905" s="293"/>
      <c r="E905" s="293"/>
      <c r="F905" s="293"/>
      <c r="G905" s="293"/>
      <c r="H905" s="294"/>
      <c r="I905" s="293"/>
      <c r="J905" s="293"/>
      <c r="K905" s="293"/>
      <c r="L905" s="293"/>
      <c r="M905" s="293"/>
      <c r="N905" s="295"/>
    </row>
    <row r="906" spans="1:14">
      <c r="A906" s="292"/>
      <c r="B906" s="293"/>
      <c r="C906" s="293"/>
      <c r="D906" s="293"/>
      <c r="E906" s="293"/>
      <c r="F906" s="293"/>
      <c r="G906" s="293"/>
      <c r="H906" s="294"/>
      <c r="I906" s="293"/>
      <c r="J906" s="293"/>
      <c r="K906" s="293"/>
      <c r="L906" s="293"/>
      <c r="M906" s="293"/>
      <c r="N906" s="295"/>
    </row>
    <row r="907" spans="1:14">
      <c r="A907" s="292"/>
      <c r="B907" s="293"/>
      <c r="C907" s="293"/>
      <c r="D907" s="293"/>
      <c r="E907" s="293"/>
      <c r="F907" s="293"/>
      <c r="G907" s="293"/>
      <c r="H907" s="294"/>
      <c r="I907" s="293"/>
      <c r="J907" s="293"/>
      <c r="K907" s="293"/>
      <c r="L907" s="293"/>
      <c r="M907" s="293"/>
      <c r="N907" s="295"/>
    </row>
    <row r="908" spans="1:14">
      <c r="A908" s="292"/>
      <c r="B908" s="293"/>
      <c r="C908" s="293"/>
      <c r="D908" s="293"/>
      <c r="E908" s="293"/>
      <c r="F908" s="293"/>
      <c r="G908" s="293"/>
      <c r="H908" s="294"/>
      <c r="I908" s="293"/>
      <c r="J908" s="293"/>
      <c r="K908" s="293"/>
      <c r="L908" s="293"/>
      <c r="M908" s="293"/>
      <c r="N908" s="295"/>
    </row>
    <row r="909" spans="1:14">
      <c r="A909" s="292"/>
      <c r="B909" s="293"/>
      <c r="C909" s="293"/>
      <c r="D909" s="293"/>
      <c r="E909" s="293"/>
      <c r="F909" s="293"/>
      <c r="G909" s="293"/>
      <c r="H909" s="294"/>
      <c r="I909" s="293"/>
      <c r="J909" s="293"/>
      <c r="K909" s="293"/>
      <c r="L909" s="293"/>
      <c r="M909" s="293"/>
      <c r="N909" s="295"/>
    </row>
    <row r="910" spans="1:14">
      <c r="A910" s="292"/>
      <c r="B910" s="293"/>
      <c r="C910" s="293"/>
      <c r="D910" s="293"/>
      <c r="E910" s="293"/>
      <c r="F910" s="293"/>
      <c r="G910" s="293"/>
      <c r="H910" s="294"/>
      <c r="I910" s="293"/>
      <c r="J910" s="293"/>
      <c r="K910" s="293"/>
      <c r="L910" s="293"/>
      <c r="M910" s="293"/>
      <c r="N910" s="295"/>
    </row>
    <row r="911" spans="1:14">
      <c r="A911" s="292"/>
      <c r="B911" s="293"/>
      <c r="C911" s="293"/>
      <c r="D911" s="293"/>
      <c r="E911" s="293"/>
      <c r="F911" s="293"/>
      <c r="G911" s="293"/>
      <c r="H911" s="294"/>
      <c r="I911" s="293"/>
      <c r="J911" s="293"/>
      <c r="K911" s="293"/>
      <c r="L911" s="293"/>
      <c r="M911" s="293"/>
      <c r="N911" s="295"/>
    </row>
    <row r="912" spans="1:14">
      <c r="A912" s="292"/>
      <c r="B912" s="293"/>
      <c r="C912" s="293"/>
      <c r="D912" s="293"/>
      <c r="E912" s="293"/>
      <c r="F912" s="293"/>
      <c r="G912" s="293"/>
      <c r="H912" s="294"/>
      <c r="I912" s="293"/>
      <c r="J912" s="293"/>
      <c r="K912" s="293"/>
      <c r="L912" s="293"/>
      <c r="M912" s="293"/>
      <c r="N912" s="295"/>
    </row>
    <row r="913" spans="1:14">
      <c r="A913" s="292"/>
      <c r="B913" s="293"/>
      <c r="C913" s="293"/>
      <c r="D913" s="293"/>
      <c r="E913" s="293"/>
      <c r="F913" s="293"/>
      <c r="G913" s="293"/>
      <c r="H913" s="294"/>
      <c r="I913" s="293"/>
      <c r="J913" s="293"/>
      <c r="K913" s="293"/>
      <c r="L913" s="293"/>
      <c r="M913" s="293"/>
      <c r="N913" s="295"/>
    </row>
    <row r="914" spans="1:14">
      <c r="A914" s="292"/>
      <c r="B914" s="293"/>
      <c r="C914" s="293"/>
      <c r="D914" s="293"/>
      <c r="E914" s="293"/>
      <c r="F914" s="293"/>
      <c r="G914" s="293"/>
      <c r="H914" s="294"/>
      <c r="I914" s="293"/>
      <c r="J914" s="293"/>
      <c r="K914" s="293"/>
      <c r="L914" s="293"/>
      <c r="M914" s="293"/>
      <c r="N914" s="295"/>
    </row>
    <row r="915" spans="1:14">
      <c r="A915" s="292"/>
      <c r="B915" s="293"/>
      <c r="C915" s="293"/>
      <c r="D915" s="293"/>
      <c r="E915" s="293"/>
      <c r="F915" s="293"/>
      <c r="G915" s="293"/>
      <c r="H915" s="294"/>
      <c r="I915" s="293"/>
      <c r="J915" s="293"/>
      <c r="K915" s="293"/>
      <c r="L915" s="293"/>
      <c r="M915" s="293"/>
      <c r="N915" s="295"/>
    </row>
    <row r="916" spans="1:14">
      <c r="A916" s="292"/>
      <c r="B916" s="293"/>
      <c r="C916" s="293"/>
      <c r="D916" s="293"/>
      <c r="E916" s="293"/>
      <c r="F916" s="293"/>
      <c r="G916" s="293"/>
      <c r="H916" s="294"/>
      <c r="I916" s="293"/>
      <c r="J916" s="293"/>
      <c r="K916" s="293"/>
      <c r="L916" s="293"/>
      <c r="M916" s="293"/>
      <c r="N916" s="295"/>
    </row>
    <row r="917" spans="1:14">
      <c r="A917" s="292"/>
      <c r="B917" s="293"/>
      <c r="C917" s="293"/>
      <c r="D917" s="293"/>
      <c r="E917" s="293"/>
      <c r="F917" s="293"/>
      <c r="G917" s="293"/>
      <c r="H917" s="294"/>
      <c r="I917" s="293"/>
      <c r="J917" s="293"/>
      <c r="K917" s="293"/>
      <c r="L917" s="293"/>
      <c r="M917" s="293"/>
      <c r="N917" s="295"/>
    </row>
    <row r="918" spans="1:14" ht="30" customHeight="1">
      <c r="A918" s="304"/>
      <c r="B918" s="305"/>
      <c r="C918" s="305"/>
      <c r="D918" s="305"/>
      <c r="E918" s="305"/>
      <c r="F918" s="305"/>
      <c r="G918" s="305"/>
      <c r="H918" s="306"/>
      <c r="I918" s="305"/>
      <c r="J918" s="305"/>
      <c r="K918" s="305"/>
      <c r="L918" s="305"/>
      <c r="M918" s="305"/>
      <c r="N918" s="307"/>
    </row>
    <row r="919" spans="1:14" ht="30" customHeight="1">
      <c r="A919" s="91" t="s">
        <v>66</v>
      </c>
      <c r="B919" s="92" t="s">
        <v>28</v>
      </c>
      <c r="C919" s="92"/>
      <c r="D919" s="92"/>
      <c r="E919" s="92"/>
      <c r="F919" s="92"/>
      <c r="G919" s="92"/>
      <c r="H919" s="92"/>
      <c r="I919" s="92"/>
      <c r="J919" s="92"/>
      <c r="K919" s="92"/>
      <c r="L919" s="92"/>
      <c r="M919" s="255"/>
      <c r="N919" s="94" t="s">
        <v>68</v>
      </c>
    </row>
    <row r="920" spans="1:14">
      <c r="A920" s="95"/>
      <c r="B920" s="96"/>
      <c r="C920" s="96"/>
      <c r="D920" s="96"/>
      <c r="E920" s="96"/>
      <c r="F920" s="96"/>
      <c r="G920" s="96"/>
      <c r="H920" s="97"/>
      <c r="I920" s="96"/>
      <c r="J920" s="96"/>
      <c r="K920" s="96"/>
      <c r="L920" s="96"/>
      <c r="M920" s="96"/>
      <c r="N920" s="98"/>
    </row>
    <row r="921" spans="1:14">
      <c r="A921" s="95"/>
      <c r="B921" s="96"/>
      <c r="C921" s="96"/>
      <c r="D921" s="96"/>
      <c r="E921" s="96"/>
      <c r="F921" s="96"/>
      <c r="G921" s="96"/>
      <c r="H921" s="97"/>
      <c r="I921" s="96"/>
      <c r="J921" s="96"/>
      <c r="K921" s="96"/>
      <c r="L921" s="96"/>
      <c r="M921" s="96"/>
      <c r="N921" s="98"/>
    </row>
    <row r="922" spans="1:14">
      <c r="A922" s="95"/>
      <c r="B922" s="96"/>
      <c r="C922" s="96"/>
      <c r="D922" s="96"/>
      <c r="E922" s="96"/>
      <c r="F922" s="96"/>
      <c r="G922" s="96"/>
      <c r="H922" s="97"/>
      <c r="I922" s="96"/>
      <c r="J922" s="96"/>
      <c r="K922" s="96"/>
      <c r="L922" s="96"/>
      <c r="M922" s="96"/>
      <c r="N922" s="98"/>
    </row>
    <row r="923" spans="1:14">
      <c r="A923" s="95"/>
      <c r="B923" s="96"/>
      <c r="C923" s="96"/>
      <c r="D923" s="96"/>
      <c r="E923" s="96"/>
      <c r="F923" s="96"/>
      <c r="G923" s="96"/>
      <c r="H923" s="97"/>
      <c r="I923" s="96"/>
      <c r="J923" s="96"/>
      <c r="K923" s="96"/>
      <c r="L923" s="96"/>
      <c r="M923" s="96"/>
      <c r="N923" s="98"/>
    </row>
    <row r="924" spans="1:14">
      <c r="A924" s="95"/>
      <c r="B924" s="96"/>
      <c r="C924" s="96"/>
      <c r="D924" s="96"/>
      <c r="E924" s="96"/>
      <c r="F924" s="96"/>
      <c r="G924" s="96"/>
      <c r="H924" s="97"/>
      <c r="I924" s="96"/>
      <c r="J924" s="96"/>
      <c r="K924" s="96"/>
      <c r="L924" s="96"/>
      <c r="M924" s="96"/>
      <c r="N924" s="98"/>
    </row>
    <row r="925" spans="1:14">
      <c r="A925" s="95"/>
      <c r="B925" s="96"/>
      <c r="C925" s="96"/>
      <c r="D925" s="96"/>
      <c r="E925" s="96"/>
      <c r="F925" s="96"/>
      <c r="G925" s="96"/>
      <c r="H925" s="97"/>
      <c r="I925" s="96"/>
      <c r="J925" s="96"/>
      <c r="K925" s="96"/>
      <c r="L925" s="96"/>
      <c r="M925" s="96"/>
      <c r="N925" s="98"/>
    </row>
    <row r="926" spans="1:14">
      <c r="A926" s="95"/>
      <c r="B926" s="96"/>
      <c r="C926" s="96"/>
      <c r="D926" s="96"/>
      <c r="E926" s="96"/>
      <c r="F926" s="96"/>
      <c r="G926" s="96"/>
      <c r="H926" s="97"/>
      <c r="I926" s="96"/>
      <c r="J926" s="96"/>
      <c r="K926" s="96"/>
      <c r="L926" s="96"/>
      <c r="M926" s="96"/>
      <c r="N926" s="98"/>
    </row>
    <row r="927" spans="1:14">
      <c r="A927" s="95"/>
      <c r="B927" s="96"/>
      <c r="C927" s="96"/>
      <c r="D927" s="96"/>
      <c r="E927" s="96"/>
      <c r="F927" s="96"/>
      <c r="G927" s="96"/>
      <c r="H927" s="97"/>
      <c r="I927" s="96"/>
      <c r="J927" s="96"/>
      <c r="K927" s="96"/>
      <c r="L927" s="96"/>
      <c r="M927" s="96"/>
      <c r="N927" s="98"/>
    </row>
    <row r="928" spans="1:14">
      <c r="A928" s="95"/>
      <c r="B928" s="96"/>
      <c r="C928" s="96"/>
      <c r="D928" s="96"/>
      <c r="E928" s="96"/>
      <c r="F928" s="96"/>
      <c r="G928" s="96"/>
      <c r="H928" s="97"/>
      <c r="I928" s="96"/>
      <c r="J928" s="96"/>
      <c r="K928" s="96"/>
      <c r="L928" s="96"/>
      <c r="M928" s="96"/>
      <c r="N928" s="98"/>
    </row>
    <row r="929" spans="1:14">
      <c r="A929" s="95"/>
      <c r="B929" s="96"/>
      <c r="C929" s="96"/>
      <c r="D929" s="96"/>
      <c r="E929" s="96"/>
      <c r="F929" s="96"/>
      <c r="G929" s="96"/>
      <c r="H929" s="97"/>
      <c r="I929" s="96"/>
      <c r="J929" s="96"/>
      <c r="K929" s="96"/>
      <c r="L929" s="96"/>
      <c r="M929" s="96"/>
      <c r="N929" s="98"/>
    </row>
    <row r="930" spans="1:14">
      <c r="A930" s="95"/>
      <c r="B930" s="96"/>
      <c r="C930" s="96"/>
      <c r="D930" s="96"/>
      <c r="E930" s="96"/>
      <c r="F930" s="96"/>
      <c r="G930" s="96"/>
      <c r="H930" s="97"/>
      <c r="I930" s="96"/>
      <c r="J930" s="96"/>
      <c r="K930" s="96"/>
      <c r="L930" s="96"/>
      <c r="M930" s="96"/>
      <c r="N930" s="98"/>
    </row>
    <row r="931" spans="1:14">
      <c r="A931" s="95"/>
      <c r="B931" s="96"/>
      <c r="C931" s="96"/>
      <c r="D931" s="96"/>
      <c r="E931" s="96"/>
      <c r="F931" s="96"/>
      <c r="G931" s="96"/>
      <c r="H931" s="97"/>
      <c r="I931" s="96"/>
      <c r="J931" s="96"/>
      <c r="K931" s="96"/>
      <c r="L931" s="96"/>
      <c r="M931" s="96"/>
      <c r="N931" s="98"/>
    </row>
    <row r="932" spans="1:14">
      <c r="A932" s="95"/>
      <c r="B932" s="96"/>
      <c r="C932" s="96"/>
      <c r="D932" s="96"/>
      <c r="E932" s="96"/>
      <c r="F932" s="96"/>
      <c r="G932" s="96"/>
      <c r="H932" s="97"/>
      <c r="I932" s="96"/>
      <c r="J932" s="96"/>
      <c r="K932" s="96"/>
      <c r="L932" s="96"/>
      <c r="M932" s="96"/>
      <c r="N932" s="98"/>
    </row>
    <row r="933" spans="1:14">
      <c r="A933" s="95"/>
      <c r="B933" s="96"/>
      <c r="C933" s="96"/>
      <c r="D933" s="96"/>
      <c r="E933" s="96"/>
      <c r="F933" s="96"/>
      <c r="G933" s="96"/>
      <c r="H933" s="97"/>
      <c r="I933" s="96"/>
      <c r="J933" s="96"/>
      <c r="K933" s="96"/>
      <c r="L933" s="96"/>
      <c r="M933" s="96"/>
      <c r="N933" s="98"/>
    </row>
    <row r="934" spans="1:14">
      <c r="A934" s="95"/>
      <c r="B934" s="96"/>
      <c r="C934" s="96"/>
      <c r="D934" s="96"/>
      <c r="E934" s="96"/>
      <c r="F934" s="96"/>
      <c r="G934" s="96"/>
      <c r="H934" s="97"/>
      <c r="I934" s="96"/>
      <c r="J934" s="96"/>
      <c r="K934" s="96"/>
      <c r="L934" s="96"/>
      <c r="M934" s="96"/>
      <c r="N934" s="98"/>
    </row>
    <row r="935" spans="1:14">
      <c r="A935" s="95"/>
      <c r="B935" s="96"/>
      <c r="C935" s="96"/>
      <c r="D935" s="96"/>
      <c r="E935" s="96"/>
      <c r="F935" s="96"/>
      <c r="G935" s="96"/>
      <c r="H935" s="97"/>
      <c r="I935" s="96"/>
      <c r="J935" s="96"/>
      <c r="K935" s="96"/>
      <c r="L935" s="96"/>
      <c r="M935" s="96"/>
      <c r="N935" s="98"/>
    </row>
    <row r="936" spans="1:14">
      <c r="A936" s="95"/>
      <c r="B936" s="96"/>
      <c r="C936" s="96"/>
      <c r="D936" s="96"/>
      <c r="E936" s="96"/>
      <c r="F936" s="96"/>
      <c r="G936" s="96"/>
      <c r="H936" s="97"/>
      <c r="I936" s="96"/>
      <c r="J936" s="96"/>
      <c r="K936" s="96"/>
      <c r="L936" s="96"/>
      <c r="M936" s="96"/>
      <c r="N936" s="98"/>
    </row>
    <row r="937" spans="1:14">
      <c r="A937" s="95"/>
      <c r="B937" s="96"/>
      <c r="C937" s="96"/>
      <c r="D937" s="96"/>
      <c r="E937" s="96"/>
      <c r="F937" s="96"/>
      <c r="G937" s="96"/>
      <c r="H937" s="97"/>
      <c r="I937" s="96"/>
      <c r="J937" s="96"/>
      <c r="K937" s="96"/>
      <c r="L937" s="96"/>
      <c r="M937" s="96"/>
      <c r="N937" s="98"/>
    </row>
    <row r="938" spans="1:14">
      <c r="A938" s="95"/>
      <c r="B938" s="96"/>
      <c r="C938" s="96"/>
      <c r="D938" s="96"/>
      <c r="E938" s="96"/>
      <c r="F938" s="96"/>
      <c r="G938" s="96"/>
      <c r="H938" s="97"/>
      <c r="I938" s="96"/>
      <c r="J938" s="96"/>
      <c r="K938" s="96"/>
      <c r="L938" s="96"/>
      <c r="M938" s="96"/>
      <c r="N938" s="98"/>
    </row>
    <row r="939" spans="1:14">
      <c r="A939" s="95"/>
      <c r="B939" s="96"/>
      <c r="C939" s="96"/>
      <c r="D939" s="96"/>
      <c r="E939" s="96"/>
      <c r="F939" s="96"/>
      <c r="G939" s="96"/>
      <c r="H939" s="97"/>
      <c r="I939" s="96"/>
      <c r="J939" s="96"/>
      <c r="K939" s="96"/>
      <c r="L939" s="96"/>
      <c r="M939" s="96"/>
      <c r="N939" s="98"/>
    </row>
    <row r="940" spans="1:14">
      <c r="A940" s="95"/>
      <c r="B940" s="96"/>
      <c r="C940" s="96"/>
      <c r="D940" s="96"/>
      <c r="E940" s="96"/>
      <c r="F940" s="96"/>
      <c r="G940" s="96"/>
      <c r="H940" s="97"/>
      <c r="I940" s="96"/>
      <c r="J940" s="96"/>
      <c r="K940" s="96"/>
      <c r="L940" s="96"/>
      <c r="M940" s="96"/>
      <c r="N940" s="98"/>
    </row>
    <row r="941" spans="1:14">
      <c r="A941" s="95"/>
      <c r="B941" s="96"/>
      <c r="C941" s="96"/>
      <c r="D941" s="96"/>
      <c r="E941" s="96"/>
      <c r="F941" s="96"/>
      <c r="G941" s="96"/>
      <c r="H941" s="97"/>
      <c r="I941" s="96"/>
      <c r="J941" s="96"/>
      <c r="K941" s="96"/>
      <c r="L941" s="96"/>
      <c r="M941" s="96"/>
      <c r="N941" s="98"/>
    </row>
    <row r="942" spans="1:14">
      <c r="A942" s="95"/>
      <c r="B942" s="96"/>
      <c r="C942" s="96"/>
      <c r="D942" s="96"/>
      <c r="E942" s="96"/>
      <c r="F942" s="96"/>
      <c r="G942" s="96"/>
      <c r="H942" s="97"/>
      <c r="I942" s="96"/>
      <c r="J942" s="96"/>
      <c r="K942" s="96"/>
      <c r="L942" s="96"/>
      <c r="M942" s="96"/>
      <c r="N942" s="98"/>
    </row>
    <row r="943" spans="1:14">
      <c r="A943" s="95"/>
      <c r="B943" s="96"/>
      <c r="C943" s="96"/>
      <c r="D943" s="96"/>
      <c r="E943" s="96"/>
      <c r="F943" s="96"/>
      <c r="G943" s="96"/>
      <c r="H943" s="97"/>
      <c r="I943" s="96"/>
      <c r="J943" s="96"/>
      <c r="K943" s="96"/>
      <c r="L943" s="96"/>
      <c r="M943" s="96"/>
      <c r="N943" s="98"/>
    </row>
    <row r="944" spans="1:14">
      <c r="A944" s="95"/>
      <c r="B944" s="96"/>
      <c r="C944" s="96"/>
      <c r="D944" s="96"/>
      <c r="E944" s="96"/>
      <c r="F944" s="96"/>
      <c r="G944" s="96"/>
      <c r="H944" s="97"/>
      <c r="I944" s="96"/>
      <c r="J944" s="96"/>
      <c r="K944" s="96"/>
      <c r="L944" s="96"/>
      <c r="M944" s="96"/>
      <c r="N944" s="98"/>
    </row>
    <row r="945" spans="1:14">
      <c r="A945" s="95"/>
      <c r="B945" s="96"/>
      <c r="C945" s="96"/>
      <c r="D945" s="96"/>
      <c r="E945" s="96"/>
      <c r="F945" s="96"/>
      <c r="G945" s="96"/>
      <c r="H945" s="97"/>
      <c r="I945" s="96"/>
      <c r="J945" s="96"/>
      <c r="K945" s="96"/>
      <c r="L945" s="96"/>
      <c r="M945" s="96"/>
      <c r="N945" s="98"/>
    </row>
    <row r="946" spans="1:14">
      <c r="A946" s="95"/>
      <c r="B946" s="96"/>
      <c r="C946" s="96"/>
      <c r="D946" s="96"/>
      <c r="E946" s="96"/>
      <c r="F946" s="96"/>
      <c r="G946" s="96"/>
      <c r="H946" s="97"/>
      <c r="I946" s="96"/>
      <c r="J946" s="96"/>
      <c r="K946" s="96"/>
      <c r="L946" s="96"/>
      <c r="M946" s="96"/>
      <c r="N946" s="98"/>
    </row>
    <row r="947" spans="1:14">
      <c r="A947" s="95"/>
      <c r="B947" s="96"/>
      <c r="C947" s="96"/>
      <c r="D947" s="96"/>
      <c r="E947" s="96"/>
      <c r="F947" s="96"/>
      <c r="G947" s="96"/>
      <c r="H947" s="97"/>
      <c r="I947" s="96"/>
      <c r="J947" s="96"/>
      <c r="K947" s="96"/>
      <c r="L947" s="96"/>
      <c r="M947" s="96"/>
      <c r="N947" s="98"/>
    </row>
    <row r="948" spans="1:14">
      <c r="A948" s="95"/>
      <c r="B948" s="96"/>
      <c r="C948" s="96"/>
      <c r="D948" s="96"/>
      <c r="E948" s="96"/>
      <c r="F948" s="96"/>
      <c r="G948" s="96"/>
      <c r="H948" s="97"/>
      <c r="I948" s="96"/>
      <c r="J948" s="96"/>
      <c r="K948" s="96"/>
      <c r="L948" s="96"/>
      <c r="M948" s="96"/>
      <c r="N948" s="98"/>
    </row>
    <row r="949" spans="1:14">
      <c r="A949" s="95"/>
      <c r="B949" s="96"/>
      <c r="C949" s="96"/>
      <c r="D949" s="96"/>
      <c r="E949" s="96"/>
      <c r="F949" s="96"/>
      <c r="G949" s="96"/>
      <c r="H949" s="97"/>
      <c r="I949" s="96"/>
      <c r="J949" s="96"/>
      <c r="K949" s="96"/>
      <c r="L949" s="96"/>
      <c r="M949" s="96"/>
      <c r="N949" s="98"/>
    </row>
    <row r="950" spans="1:14">
      <c r="A950" s="95"/>
      <c r="B950" s="96"/>
      <c r="C950" s="96"/>
      <c r="D950" s="96"/>
      <c r="E950" s="96"/>
      <c r="F950" s="96"/>
      <c r="G950" s="96"/>
      <c r="H950" s="97"/>
      <c r="I950" s="96"/>
      <c r="J950" s="96"/>
      <c r="K950" s="96"/>
      <c r="L950" s="96"/>
      <c r="M950" s="96"/>
      <c r="N950" s="98"/>
    </row>
    <row r="951" spans="1:14">
      <c r="A951" s="95"/>
      <c r="B951" s="96"/>
      <c r="C951" s="96"/>
      <c r="D951" s="96"/>
      <c r="E951" s="96"/>
      <c r="F951" s="96"/>
      <c r="G951" s="96"/>
      <c r="H951" s="97"/>
      <c r="I951" s="96"/>
      <c r="J951" s="96"/>
      <c r="K951" s="96"/>
      <c r="L951" s="96"/>
      <c r="M951" s="96"/>
      <c r="N951" s="98"/>
    </row>
    <row r="952" spans="1:14">
      <c r="A952" s="95"/>
      <c r="B952" s="96"/>
      <c r="C952" s="96"/>
      <c r="D952" s="96"/>
      <c r="E952" s="96"/>
      <c r="F952" s="96"/>
      <c r="G952" s="96"/>
      <c r="H952" s="97"/>
      <c r="I952" s="96"/>
      <c r="J952" s="96"/>
      <c r="K952" s="96"/>
      <c r="L952" s="96"/>
      <c r="M952" s="96"/>
      <c r="N952" s="98"/>
    </row>
    <row r="953" spans="1:14">
      <c r="A953" s="95"/>
      <c r="B953" s="96"/>
      <c r="C953" s="96"/>
      <c r="D953" s="96"/>
      <c r="E953" s="96"/>
      <c r="F953" s="96"/>
      <c r="G953" s="96"/>
      <c r="H953" s="97"/>
      <c r="I953" s="96"/>
      <c r="J953" s="96"/>
      <c r="K953" s="96"/>
      <c r="L953" s="96"/>
      <c r="M953" s="96"/>
      <c r="N953" s="98"/>
    </row>
    <row r="954" spans="1:14">
      <c r="A954" s="95"/>
      <c r="B954" s="96"/>
      <c r="C954" s="96"/>
      <c r="D954" s="96"/>
      <c r="E954" s="96"/>
      <c r="F954" s="96"/>
      <c r="G954" s="96"/>
      <c r="H954" s="97"/>
      <c r="I954" s="96"/>
      <c r="J954" s="96"/>
      <c r="K954" s="96"/>
      <c r="L954" s="96"/>
      <c r="M954" s="96"/>
      <c r="N954" s="98"/>
    </row>
    <row r="955" spans="1:14">
      <c r="A955" s="95"/>
      <c r="B955" s="96"/>
      <c r="C955" s="96"/>
      <c r="D955" s="96"/>
      <c r="E955" s="96"/>
      <c r="F955" s="96"/>
      <c r="G955" s="96"/>
      <c r="H955" s="97"/>
      <c r="I955" s="96"/>
      <c r="J955" s="96"/>
      <c r="K955" s="96"/>
      <c r="L955" s="96"/>
      <c r="M955" s="96"/>
      <c r="N955" s="98"/>
    </row>
    <row r="956" spans="1:14">
      <c r="A956" s="95"/>
      <c r="B956" s="96"/>
      <c r="C956" s="96"/>
      <c r="D956" s="96"/>
      <c r="E956" s="96"/>
      <c r="F956" s="96"/>
      <c r="G956" s="96"/>
      <c r="H956" s="97"/>
      <c r="I956" s="96"/>
      <c r="J956" s="96"/>
      <c r="K956" s="96"/>
      <c r="L956" s="96"/>
      <c r="M956" s="96"/>
      <c r="N956" s="98"/>
    </row>
    <row r="957" spans="1:14">
      <c r="A957" s="95"/>
      <c r="B957" s="96"/>
      <c r="C957" s="96"/>
      <c r="D957" s="96"/>
      <c r="E957" s="96"/>
      <c r="F957" s="96"/>
      <c r="G957" s="96"/>
      <c r="H957" s="97"/>
      <c r="I957" s="96"/>
      <c r="J957" s="96"/>
      <c r="K957" s="96"/>
      <c r="L957" s="96"/>
      <c r="M957" s="96"/>
      <c r="N957" s="98"/>
    </row>
    <row r="958" spans="1:14">
      <c r="A958" s="95"/>
      <c r="B958" s="96"/>
      <c r="C958" s="96"/>
      <c r="D958" s="96"/>
      <c r="E958" s="96"/>
      <c r="F958" s="96"/>
      <c r="G958" s="96"/>
      <c r="H958" s="97"/>
      <c r="I958" s="96"/>
      <c r="J958" s="96"/>
      <c r="K958" s="96"/>
      <c r="L958" s="96"/>
      <c r="M958" s="96"/>
      <c r="N958" s="98"/>
    </row>
    <row r="959" spans="1:14">
      <c r="A959" s="95"/>
      <c r="B959" s="96"/>
      <c r="C959" s="96"/>
      <c r="D959" s="96"/>
      <c r="E959" s="96"/>
      <c r="F959" s="96"/>
      <c r="G959" s="96"/>
      <c r="H959" s="97"/>
      <c r="I959" s="96"/>
      <c r="J959" s="96"/>
      <c r="K959" s="96"/>
      <c r="L959" s="96"/>
      <c r="M959" s="96"/>
      <c r="N959" s="98"/>
    </row>
    <row r="960" spans="1:14">
      <c r="A960" s="95"/>
      <c r="B960" s="96"/>
      <c r="C960" s="96"/>
      <c r="D960" s="96"/>
      <c r="E960" s="96"/>
      <c r="F960" s="96"/>
      <c r="G960" s="96"/>
      <c r="H960" s="97"/>
      <c r="I960" s="96"/>
      <c r="J960" s="96"/>
      <c r="K960" s="96"/>
      <c r="L960" s="96"/>
      <c r="M960" s="96"/>
      <c r="N960" s="98"/>
    </row>
    <row r="961" spans="1:54">
      <c r="A961" s="95"/>
      <c r="B961" s="96"/>
      <c r="C961" s="96"/>
      <c r="D961" s="96"/>
      <c r="E961" s="96"/>
      <c r="F961" s="96"/>
      <c r="G961" s="96"/>
      <c r="H961" s="97"/>
      <c r="I961" s="96"/>
      <c r="J961" s="96"/>
      <c r="K961" s="96"/>
      <c r="L961" s="96"/>
      <c r="M961" s="96"/>
      <c r="N961" s="98"/>
    </row>
    <row r="962" spans="1:54">
      <c r="A962" s="95"/>
      <c r="B962" s="96"/>
      <c r="C962" s="96"/>
      <c r="D962" s="96"/>
      <c r="E962" s="96"/>
      <c r="F962" s="96"/>
      <c r="G962" s="96"/>
      <c r="H962" s="97"/>
      <c r="I962" s="96"/>
      <c r="J962" s="96"/>
      <c r="K962" s="96"/>
      <c r="L962" s="96"/>
      <c r="M962" s="96"/>
      <c r="N962" s="98"/>
    </row>
    <row r="963" spans="1:54">
      <c r="A963" s="95"/>
      <c r="B963" s="96"/>
      <c r="C963" s="96"/>
      <c r="D963" s="96"/>
      <c r="E963" s="96"/>
      <c r="F963" s="96"/>
      <c r="G963" s="96"/>
      <c r="H963" s="97"/>
      <c r="I963" s="96"/>
      <c r="J963" s="96"/>
      <c r="K963" s="96"/>
      <c r="L963" s="96"/>
      <c r="M963" s="96"/>
      <c r="N963" s="98"/>
    </row>
    <row r="964" spans="1:54">
      <c r="A964" s="95"/>
      <c r="B964" s="96"/>
      <c r="C964" s="96"/>
      <c r="D964" s="96"/>
      <c r="E964" s="96"/>
      <c r="F964" s="96"/>
      <c r="G964" s="96"/>
      <c r="H964" s="97"/>
      <c r="I964" s="96"/>
      <c r="J964" s="96"/>
      <c r="K964" s="96"/>
      <c r="L964" s="96"/>
      <c r="M964" s="96"/>
      <c r="N964" s="98"/>
    </row>
    <row r="965" spans="1:54" ht="30" customHeight="1">
      <c r="A965" s="106"/>
      <c r="B965" s="107"/>
      <c r="C965" s="107"/>
      <c r="D965" s="107"/>
      <c r="E965" s="107"/>
      <c r="F965" s="107"/>
      <c r="G965" s="107"/>
      <c r="H965" s="108"/>
      <c r="I965" s="107"/>
      <c r="J965" s="107"/>
      <c r="K965" s="107"/>
      <c r="L965" s="107"/>
      <c r="M965" s="107"/>
      <c r="N965" s="109"/>
    </row>
    <row r="966" spans="1:54" ht="30" customHeight="1">
      <c r="A966" s="110" t="s">
        <v>66</v>
      </c>
      <c r="B966" s="111" t="s">
        <v>29</v>
      </c>
      <c r="C966" s="111"/>
      <c r="D966" s="111"/>
      <c r="E966" s="111"/>
      <c r="F966" s="111"/>
      <c r="G966" s="111"/>
      <c r="H966" s="111"/>
      <c r="I966" s="111"/>
      <c r="J966" s="111"/>
      <c r="K966" s="111"/>
      <c r="L966" s="111"/>
      <c r="M966" s="112"/>
      <c r="N966" s="113" t="s">
        <v>68</v>
      </c>
    </row>
    <row r="967" spans="1:54" ht="24.65" customHeight="1">
      <c r="A967" s="95"/>
      <c r="B967" s="96"/>
      <c r="C967" s="96"/>
      <c r="D967" s="96"/>
      <c r="E967" s="96"/>
      <c r="F967" s="96"/>
      <c r="G967" s="96"/>
      <c r="H967" s="97"/>
      <c r="I967" s="96"/>
      <c r="J967" s="96"/>
      <c r="K967" s="96"/>
      <c r="L967" s="96"/>
      <c r="M967" s="96"/>
      <c r="N967" s="98"/>
    </row>
    <row r="968" spans="1:54">
      <c r="A968" s="95"/>
      <c r="B968" s="96"/>
      <c r="C968" s="96"/>
      <c r="D968" s="96"/>
      <c r="E968" s="96"/>
      <c r="F968" s="96"/>
      <c r="G968" s="96"/>
      <c r="H968" s="97"/>
      <c r="I968" s="96"/>
      <c r="J968" s="96"/>
      <c r="K968" s="96"/>
      <c r="L968" s="96"/>
      <c r="M968" s="96"/>
      <c r="N968" s="98"/>
    </row>
    <row r="969" spans="1:54" ht="25.25" customHeight="1">
      <c r="A969" s="95"/>
      <c r="B969" s="96"/>
      <c r="C969" s="96"/>
      <c r="D969" s="96"/>
      <c r="E969" s="96"/>
      <c r="F969" s="96"/>
      <c r="G969" s="96"/>
      <c r="H969" s="97"/>
      <c r="I969" s="96"/>
      <c r="J969" s="96"/>
      <c r="K969" s="96"/>
      <c r="L969" s="96"/>
      <c r="M969" s="96"/>
      <c r="N969" s="98"/>
    </row>
    <row r="970" spans="1:54" ht="20" customHeight="1">
      <c r="A970" s="95"/>
      <c r="B970" s="96"/>
      <c r="C970" s="96"/>
      <c r="D970" s="96"/>
      <c r="E970" s="96"/>
      <c r="F970" s="96"/>
      <c r="G970" s="96"/>
      <c r="H970" s="97"/>
      <c r="I970" s="96"/>
      <c r="J970" s="96"/>
      <c r="K970" s="96"/>
      <c r="L970" s="96"/>
      <c r="M970" s="96"/>
      <c r="N970" s="98"/>
    </row>
    <row r="971" spans="1:54" ht="20" customHeight="1">
      <c r="A971" s="95"/>
      <c r="B971" s="96"/>
      <c r="C971" s="96"/>
      <c r="D971" s="96"/>
      <c r="E971" s="96"/>
      <c r="F971" s="96"/>
      <c r="G971" s="96"/>
      <c r="H971" s="97"/>
      <c r="I971" s="96"/>
      <c r="J971" s="96"/>
      <c r="K971" s="96"/>
      <c r="L971" s="96"/>
      <c r="M971" s="96"/>
      <c r="N971" s="98"/>
      <c r="BB971" s="308" t="s">
        <v>535</v>
      </c>
    </row>
    <row r="972" spans="1:54" ht="20" customHeight="1">
      <c r="A972" s="95"/>
      <c r="B972" s="96"/>
      <c r="C972" s="96"/>
      <c r="D972" s="96"/>
      <c r="E972" s="96"/>
      <c r="F972" s="96"/>
      <c r="G972" s="96"/>
      <c r="H972" s="97"/>
      <c r="I972" s="96"/>
      <c r="J972" s="96"/>
      <c r="K972" s="96"/>
      <c r="L972" s="96"/>
      <c r="M972" s="96"/>
      <c r="N972" s="98"/>
      <c r="BB972" s="308" t="s">
        <v>536</v>
      </c>
    </row>
    <row r="973" spans="1:54" ht="20" customHeight="1">
      <c r="A973" s="95"/>
      <c r="B973" s="96"/>
      <c r="C973" s="96"/>
      <c r="D973" s="96"/>
      <c r="E973" s="96"/>
      <c r="F973" s="96"/>
      <c r="G973" s="96"/>
      <c r="H973" s="97"/>
      <c r="I973" s="96"/>
      <c r="J973" s="96"/>
      <c r="K973" s="96"/>
      <c r="L973" s="96"/>
      <c r="M973" s="96"/>
      <c r="N973" s="98"/>
      <c r="BB973" s="308" t="s">
        <v>537</v>
      </c>
    </row>
    <row r="974" spans="1:54" ht="20" customHeight="1">
      <c r="A974" s="95"/>
      <c r="B974" s="96"/>
      <c r="C974" s="96"/>
      <c r="D974" s="96"/>
      <c r="E974" s="96"/>
      <c r="F974" s="96"/>
      <c r="G974" s="96"/>
      <c r="H974" s="97"/>
      <c r="I974" s="96"/>
      <c r="J974" s="96"/>
      <c r="K974" s="96"/>
      <c r="L974" s="96"/>
      <c r="M974" s="96"/>
      <c r="N974" s="98"/>
      <c r="BB974" s="308" t="s">
        <v>538</v>
      </c>
    </row>
    <row r="975" spans="1:54" ht="20" customHeight="1">
      <c r="A975" s="95"/>
      <c r="B975" s="96"/>
      <c r="C975" s="96"/>
      <c r="D975" s="96"/>
      <c r="E975" s="96"/>
      <c r="F975" s="96"/>
      <c r="G975" s="96"/>
      <c r="H975" s="97"/>
      <c r="I975" s="96"/>
      <c r="J975" s="96"/>
      <c r="K975" s="96"/>
      <c r="L975" s="96"/>
      <c r="M975" s="96"/>
      <c r="N975" s="98"/>
      <c r="BB975" s="308" t="s">
        <v>539</v>
      </c>
    </row>
    <row r="976" spans="1:54" ht="20" customHeight="1">
      <c r="A976" s="95"/>
      <c r="B976" s="96"/>
      <c r="C976" s="96"/>
      <c r="D976" s="96"/>
      <c r="E976" s="96"/>
      <c r="F976" s="96"/>
      <c r="G976" s="96"/>
      <c r="H976" s="97"/>
      <c r="I976" s="96"/>
      <c r="J976" s="96"/>
      <c r="K976" s="96"/>
      <c r="L976" s="96"/>
      <c r="M976" s="96"/>
      <c r="N976" s="98"/>
    </row>
    <row r="977" spans="1:62" ht="20" customHeight="1" thickBot="1">
      <c r="A977" s="95"/>
      <c r="B977" s="96"/>
      <c r="C977" s="96"/>
      <c r="D977" s="96"/>
      <c r="E977" s="96"/>
      <c r="F977" s="96"/>
      <c r="G977" s="96"/>
      <c r="H977" s="97"/>
      <c r="I977" s="96"/>
      <c r="J977" s="96"/>
      <c r="K977" s="96"/>
      <c r="L977" s="96"/>
      <c r="M977" s="96"/>
      <c r="N977" s="98"/>
    </row>
    <row r="978" spans="1:62" ht="20" customHeight="1">
      <c r="A978" s="95"/>
      <c r="B978" s="96"/>
      <c r="C978" s="96"/>
      <c r="D978" s="96"/>
      <c r="E978" s="96"/>
      <c r="F978" s="96"/>
      <c r="G978" s="309"/>
      <c r="H978" s="310"/>
      <c r="I978" s="310"/>
      <c r="J978" s="310"/>
      <c r="K978" s="310"/>
      <c r="L978" s="310"/>
      <c r="M978" s="311"/>
      <c r="N978" s="98"/>
    </row>
    <row r="979" spans="1:62" ht="20" customHeight="1" thickBot="1">
      <c r="A979" s="95"/>
      <c r="B979" s="96"/>
      <c r="C979" s="96"/>
      <c r="D979" s="96"/>
      <c r="E979" s="96"/>
      <c r="F979" s="96"/>
      <c r="G979" s="312"/>
      <c r="H979" s="313"/>
      <c r="I979" s="313"/>
      <c r="J979" s="313"/>
      <c r="K979" s="313"/>
      <c r="L979" s="313"/>
      <c r="M979" s="314"/>
      <c r="N979" s="98"/>
    </row>
    <row r="980" spans="1:62" ht="10.25" customHeight="1">
      <c r="A980" s="95"/>
      <c r="B980" s="96"/>
      <c r="C980" s="96"/>
      <c r="D980" s="96"/>
      <c r="E980" s="96"/>
      <c r="F980" s="96"/>
      <c r="G980" s="96"/>
      <c r="H980" s="97"/>
      <c r="I980" s="96"/>
      <c r="J980" s="96"/>
      <c r="K980" s="96"/>
      <c r="L980" s="96"/>
      <c r="M980" s="96"/>
      <c r="N980" s="98"/>
    </row>
    <row r="981" spans="1:62" ht="20" customHeight="1">
      <c r="A981" s="95"/>
      <c r="B981" s="114" t="str">
        <f>BB981</f>
        <v>SELECT FROM THE DROPDOWN LIST HOW READY YOU ARE TO TRY THIS</v>
      </c>
      <c r="C981" s="114"/>
      <c r="D981" s="114"/>
      <c r="E981" s="114"/>
      <c r="F981" s="114"/>
      <c r="G981" s="114"/>
      <c r="H981" s="114"/>
      <c r="I981" s="114"/>
      <c r="J981" s="114"/>
      <c r="K981" s="114"/>
      <c r="L981" s="114"/>
      <c r="M981" s="114"/>
      <c r="N981" s="98"/>
      <c r="BB981" s="4" t="str">
        <f>IF($G$978=BB$971,BD981,IF($G$978=BB$972,BE981,IF($G$978=BB$973,BF981,IF($G$978=BB$974,BG981,IF($G$978=BB$975,BH981,BJ981)))))</f>
        <v>SELECT FROM THE DROPDOWN LIST HOW READY YOU ARE TO TRY THIS</v>
      </c>
      <c r="BD981" s="4" t="s">
        <v>540</v>
      </c>
      <c r="BE981" s="4" t="s">
        <v>541</v>
      </c>
      <c r="BF981" s="4" t="s">
        <v>542</v>
      </c>
      <c r="BG981" s="4" t="s">
        <v>543</v>
      </c>
      <c r="BH981" s="4" t="s">
        <v>544</v>
      </c>
      <c r="BI981" s="4" t="s">
        <v>545</v>
      </c>
      <c r="BJ981" s="4" t="s">
        <v>546</v>
      </c>
    </row>
    <row r="982" spans="1:62" ht="20" customHeight="1">
      <c r="A982" s="95"/>
      <c r="B982" s="114"/>
      <c r="C982" s="114"/>
      <c r="D982" s="114"/>
      <c r="E982" s="114"/>
      <c r="F982" s="114"/>
      <c r="G982" s="114"/>
      <c r="H982" s="114"/>
      <c r="I982" s="114"/>
      <c r="J982" s="114"/>
      <c r="K982" s="114"/>
      <c r="L982" s="114"/>
      <c r="M982" s="114"/>
      <c r="N982" s="98"/>
      <c r="BB982" s="4" t="str">
        <f>IF($G$978=BB$971,BD982,IF($G$978=BB$972,BE982,IF($G$978=BB$973,BF982,IF($G$978=BB$974,BG982,IF($G$978=BB$975,BH982,BJ982)))))</f>
        <v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v>
      </c>
      <c r="BD982" s="4" t="s">
        <v>547</v>
      </c>
      <c r="BE982" s="4" t="s">
        <v>547</v>
      </c>
      <c r="BF982" s="4" t="s">
        <v>547</v>
      </c>
      <c r="BG982" s="4" t="s">
        <v>547</v>
      </c>
      <c r="BH982" s="4" t="s">
        <v>547</v>
      </c>
      <c r="BI982" s="4" t="s">
        <v>545</v>
      </c>
      <c r="BJ982" s="4" t="s">
        <v>548</v>
      </c>
    </row>
    <row r="983" spans="1:62" ht="20" customHeight="1">
      <c r="A983" s="95"/>
      <c r="B983" s="114"/>
      <c r="C983" s="114"/>
      <c r="D983" s="114"/>
      <c r="E983" s="114"/>
      <c r="F983" s="114"/>
      <c r="G983" s="114"/>
      <c r="H983" s="114"/>
      <c r="I983" s="114"/>
      <c r="J983" s="114"/>
      <c r="K983" s="114"/>
      <c r="L983" s="114"/>
      <c r="M983" s="114"/>
      <c r="N983" s="98"/>
      <c r="BB983" s="4" t="str">
        <f>IF($G$978=BB$971,BD983,IF($G$978=BB$972,BE983,IF($G$978=BB$973,BF983,IF($G$978=BB$974,BG983,IF($G$978=BB$975,BH983,BJ983)))))</f>
        <v>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v>
      </c>
      <c r="BD983" s="4" t="s">
        <v>549</v>
      </c>
      <c r="BE983" s="4" t="s">
        <v>550</v>
      </c>
      <c r="BF983" s="4" t="s">
        <v>551</v>
      </c>
      <c r="BG983" s="4" t="s">
        <v>552</v>
      </c>
      <c r="BH983" s="4" t="s">
        <v>553</v>
      </c>
      <c r="BI983" s="4" t="s">
        <v>545</v>
      </c>
      <c r="BJ983" s="4" t="s">
        <v>554</v>
      </c>
    </row>
    <row r="984" spans="1:62" ht="20" customHeight="1">
      <c r="A984" s="95"/>
      <c r="B984" s="114" t="str">
        <f>BB982</f>
        <v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v>
      </c>
      <c r="C984" s="114"/>
      <c r="D984" s="114"/>
      <c r="E984" s="114"/>
      <c r="F984" s="114"/>
      <c r="G984" s="114"/>
      <c r="H984" s="114"/>
      <c r="I984" s="114"/>
      <c r="J984" s="114"/>
      <c r="K984" s="114"/>
      <c r="L984" s="114"/>
      <c r="M984" s="114"/>
      <c r="N984" s="98"/>
      <c r="BB984" s="4" t="str">
        <f>IF($G$978=BB$971,BD984,IF($G$978=BB$972,BE984,IF($G$978=BB$973,BF984,IF($G$978=BB$974,BG984,IF($G$978=BB$975,BH984,BJ984)))))</f>
        <v>Politics exist to guide our behavior to serve needs, namely to shape laws. While no one sits above the law, no law sits above the needs it exists to serve. Whose needs are best served in how our laws are formed, interpreted, enforced, and politicized?</v>
      </c>
      <c r="BD984" s="4" t="s">
        <v>555</v>
      </c>
      <c r="BE984" s="4" t="s">
        <v>556</v>
      </c>
      <c r="BF984" s="4" t="s">
        <v>557</v>
      </c>
      <c r="BG984" s="4" t="s">
        <v>558</v>
      </c>
      <c r="BH984" s="4" t="s">
        <v>559</v>
      </c>
      <c r="BI984" s="4" t="s">
        <v>545</v>
      </c>
      <c r="BJ984" s="4" t="s">
        <v>560</v>
      </c>
    </row>
    <row r="985" spans="1:62" ht="20" customHeight="1">
      <c r="A985" s="95"/>
      <c r="B985" s="114"/>
      <c r="C985" s="114"/>
      <c r="D985" s="114"/>
      <c r="E985" s="114"/>
      <c r="F985" s="114"/>
      <c r="G985" s="114"/>
      <c r="H985" s="114"/>
      <c r="I985" s="114"/>
      <c r="J985" s="114"/>
      <c r="K985" s="114"/>
      <c r="L985" s="114"/>
      <c r="M985" s="114"/>
      <c r="N985" s="98"/>
      <c r="BB985" s="4" t="str">
        <f>IF($G$978=BB$971,BD985,IF($G$978=BB$972,BE985,IF($G$978=BB$973,BF985,IF($G$978=BB$974,BG985,IF($G$978=BB$975,BH985,BJ985)))))</f>
        <v>Widespread anxiety and depression suggest our politics and our system of laws fail to properly serve our many specific needs. Such anxiety and depression arise from unmet needs, so let's look at particular pain points on both sides of eight key political issues.</v>
      </c>
      <c r="BD985" s="4" t="s">
        <v>561</v>
      </c>
      <c r="BE985" s="4" t="s">
        <v>561</v>
      </c>
      <c r="BF985" s="4" t="s">
        <v>561</v>
      </c>
      <c r="BG985" s="4" t="s">
        <v>561</v>
      </c>
      <c r="BH985" s="4" t="s">
        <v>561</v>
      </c>
      <c r="BI985" s="4" t="s">
        <v>545</v>
      </c>
      <c r="BJ985" s="4" t="s">
        <v>562</v>
      </c>
    </row>
    <row r="986" spans="1:62" ht="20" customHeight="1">
      <c r="A986" s="95"/>
      <c r="B986" s="114"/>
      <c r="C986" s="114"/>
      <c r="D986" s="114"/>
      <c r="E986" s="114"/>
      <c r="F986" s="114"/>
      <c r="G986" s="114"/>
      <c r="H986" s="114"/>
      <c r="I986" s="114"/>
      <c r="J986" s="114"/>
      <c r="K986" s="114"/>
      <c r="L986" s="114"/>
      <c r="M986" s="114"/>
      <c r="N986" s="98"/>
    </row>
    <row r="987" spans="1:62" ht="20" customHeight="1">
      <c r="A987" s="95"/>
      <c r="B987" s="114"/>
      <c r="C987" s="114"/>
      <c r="D987" s="114"/>
      <c r="E987" s="114"/>
      <c r="F987" s="114"/>
      <c r="G987" s="114"/>
      <c r="H987" s="114"/>
      <c r="I987" s="114"/>
      <c r="J987" s="114"/>
      <c r="K987" s="114"/>
      <c r="L987" s="114"/>
      <c r="M987" s="114"/>
      <c r="N987" s="98"/>
    </row>
    <row r="988" spans="1:62" ht="20" customHeight="1">
      <c r="A988" s="95"/>
      <c r="B988" s="114"/>
      <c r="C988" s="114"/>
      <c r="D988" s="114"/>
      <c r="E988" s="114"/>
      <c r="F988" s="114"/>
      <c r="G988" s="114"/>
      <c r="H988" s="114"/>
      <c r="I988" s="114"/>
      <c r="J988" s="114"/>
      <c r="K988" s="114"/>
      <c r="L988" s="114"/>
      <c r="M988" s="114"/>
      <c r="N988" s="98"/>
    </row>
    <row r="989" spans="1:62" ht="20" customHeight="1">
      <c r="A989" s="95"/>
      <c r="B989" s="114" t="str">
        <f>BB983</f>
        <v>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v>
      </c>
      <c r="C989" s="114"/>
      <c r="D989" s="114"/>
      <c r="E989" s="114"/>
      <c r="F989" s="114"/>
      <c r="G989" s="114"/>
      <c r="H989" s="114"/>
      <c r="I989" s="114"/>
      <c r="J989" s="114"/>
      <c r="K989" s="114"/>
      <c r="L989" s="114"/>
      <c r="M989" s="114"/>
      <c r="N989" s="98"/>
    </row>
    <row r="990" spans="1:62" ht="20" customHeight="1">
      <c r="A990" s="95"/>
      <c r="B990" s="114"/>
      <c r="C990" s="114"/>
      <c r="D990" s="114"/>
      <c r="E990" s="114"/>
      <c r="F990" s="114"/>
      <c r="G990" s="114"/>
      <c r="H990" s="114"/>
      <c r="I990" s="114"/>
      <c r="J990" s="114"/>
      <c r="K990" s="114"/>
      <c r="L990" s="114"/>
      <c r="M990" s="114"/>
      <c r="N990" s="98"/>
    </row>
    <row r="991" spans="1:62" ht="20" customHeight="1">
      <c r="A991" s="95"/>
      <c r="B991" s="114"/>
      <c r="C991" s="114"/>
      <c r="D991" s="114"/>
      <c r="E991" s="114"/>
      <c r="F991" s="114"/>
      <c r="G991" s="114"/>
      <c r="H991" s="114"/>
      <c r="I991" s="114"/>
      <c r="J991" s="114"/>
      <c r="K991" s="114"/>
      <c r="L991" s="114"/>
      <c r="M991" s="114"/>
      <c r="N991" s="98"/>
    </row>
    <row r="992" spans="1:62" ht="20" customHeight="1">
      <c r="A992" s="95"/>
      <c r="B992" s="114"/>
      <c r="C992" s="114"/>
      <c r="D992" s="114"/>
      <c r="E992" s="114"/>
      <c r="F992" s="114"/>
      <c r="G992" s="114"/>
      <c r="H992" s="114"/>
      <c r="I992" s="114"/>
      <c r="J992" s="114"/>
      <c r="K992" s="114"/>
      <c r="L992" s="114"/>
      <c r="M992" s="114"/>
      <c r="N992" s="98"/>
    </row>
    <row r="993" spans="1:14" ht="20" customHeight="1">
      <c r="A993" s="95"/>
      <c r="B993" s="114" t="str">
        <f>BB984</f>
        <v>Politics exist to guide our behavior to serve needs, namely to shape laws. While no one sits above the law, no law sits above the needs it exists to serve. Whose needs are best served in how our laws are formed, interpreted, enforced, and politicized?</v>
      </c>
      <c r="C993" s="114"/>
      <c r="D993" s="114"/>
      <c r="E993" s="114"/>
      <c r="F993" s="114"/>
      <c r="G993" s="114"/>
      <c r="H993" s="114"/>
      <c r="I993" s="114"/>
      <c r="J993" s="114"/>
      <c r="K993" s="114"/>
      <c r="L993" s="114"/>
      <c r="M993" s="114"/>
      <c r="N993" s="98"/>
    </row>
    <row r="994" spans="1:14" ht="20" customHeight="1">
      <c r="A994" s="95"/>
      <c r="B994" s="114"/>
      <c r="C994" s="114"/>
      <c r="D994" s="114"/>
      <c r="E994" s="114"/>
      <c r="F994" s="114"/>
      <c r="G994" s="114"/>
      <c r="H994" s="114"/>
      <c r="I994" s="114"/>
      <c r="J994" s="114"/>
      <c r="K994" s="114"/>
      <c r="L994" s="114"/>
      <c r="M994" s="114"/>
      <c r="N994" s="98"/>
    </row>
    <row r="995" spans="1:14" ht="20" customHeight="1">
      <c r="A995" s="95"/>
      <c r="B995" s="114"/>
      <c r="C995" s="114"/>
      <c r="D995" s="114"/>
      <c r="E995" s="114"/>
      <c r="F995" s="114"/>
      <c r="G995" s="114"/>
      <c r="H995" s="114"/>
      <c r="I995" s="114"/>
      <c r="J995" s="114"/>
      <c r="K995" s="114"/>
      <c r="L995" s="114"/>
      <c r="M995" s="114"/>
      <c r="N995" s="98"/>
    </row>
    <row r="996" spans="1:14" ht="20" customHeight="1">
      <c r="A996" s="95"/>
      <c r="B996" s="315" t="str">
        <f>BB985</f>
        <v>Widespread anxiety and depression suggest our politics and our system of laws fail to properly serve our many specific needs. Such anxiety and depression arise from unmet needs, so let's look at particular pain points on both sides of eight key political issues.</v>
      </c>
      <c r="C996" s="315"/>
      <c r="D996" s="315"/>
      <c r="E996" s="315"/>
      <c r="F996" s="315"/>
      <c r="G996" s="315"/>
      <c r="H996" s="315"/>
      <c r="I996" s="315"/>
      <c r="J996" s="315"/>
      <c r="K996" s="315"/>
      <c r="L996" s="315"/>
      <c r="M996" s="315"/>
      <c r="N996" s="98"/>
    </row>
    <row r="997" spans="1:14" ht="20" customHeight="1">
      <c r="A997" s="95"/>
      <c r="B997" s="315"/>
      <c r="C997" s="315"/>
      <c r="D997" s="315"/>
      <c r="E997" s="315"/>
      <c r="F997" s="315"/>
      <c r="G997" s="315"/>
      <c r="H997" s="315"/>
      <c r="I997" s="315"/>
      <c r="J997" s="315"/>
      <c r="K997" s="315"/>
      <c r="L997" s="315"/>
      <c r="M997" s="315"/>
      <c r="N997" s="98"/>
    </row>
    <row r="998" spans="1:14" ht="10" customHeight="1">
      <c r="A998" s="95"/>
      <c r="B998" s="315"/>
      <c r="C998" s="315"/>
      <c r="D998" s="315"/>
      <c r="E998" s="315"/>
      <c r="F998" s="315"/>
      <c r="G998" s="315"/>
      <c r="H998" s="315"/>
      <c r="I998" s="315"/>
      <c r="J998" s="315"/>
      <c r="K998" s="315"/>
      <c r="L998" s="315"/>
      <c r="M998" s="315"/>
      <c r="N998" s="98"/>
    </row>
    <row r="999" spans="1:14">
      <c r="A999" s="106"/>
      <c r="B999" s="107"/>
      <c r="C999" s="107"/>
      <c r="D999" s="107"/>
      <c r="E999" s="107"/>
      <c r="F999" s="107"/>
      <c r="G999" s="107"/>
      <c r="H999" s="108"/>
      <c r="I999" s="107"/>
      <c r="J999" s="107"/>
      <c r="K999" s="107"/>
      <c r="L999" s="107"/>
      <c r="M999" s="107"/>
      <c r="N999" s="109"/>
    </row>
    <row r="1000" spans="1:14" ht="30" customHeight="1">
      <c r="A1000" s="316" t="s">
        <v>66</v>
      </c>
      <c r="B1000" s="317" t="s">
        <v>31</v>
      </c>
      <c r="C1000" s="317"/>
      <c r="D1000" s="317"/>
      <c r="E1000" s="317"/>
      <c r="F1000" s="317"/>
      <c r="G1000" s="317"/>
      <c r="H1000" s="317"/>
      <c r="I1000" s="317"/>
      <c r="J1000" s="317"/>
      <c r="K1000" s="317"/>
      <c r="L1000" s="317"/>
      <c r="M1000" s="317"/>
      <c r="N1000" s="318" t="s">
        <v>68</v>
      </c>
    </row>
    <row r="1001" spans="1:14" ht="35" customHeight="1">
      <c r="A1001" s="319"/>
      <c r="B1001" s="320" t="s">
        <v>563</v>
      </c>
      <c r="C1001" s="320"/>
      <c r="D1001" s="320"/>
      <c r="E1001" s="320"/>
      <c r="F1001" s="320"/>
      <c r="G1001" s="320"/>
      <c r="H1001" s="320"/>
      <c r="I1001" s="320"/>
      <c r="J1001" s="320"/>
      <c r="K1001" s="320"/>
      <c r="L1001" s="320"/>
      <c r="M1001" s="320"/>
      <c r="N1001" s="321"/>
    </row>
    <row r="1002" spans="1:14" ht="35" customHeight="1">
      <c r="A1002" s="296"/>
      <c r="B1002" s="322" t="s">
        <v>564</v>
      </c>
      <c r="C1002" s="322"/>
      <c r="D1002" s="322"/>
      <c r="E1002" s="322"/>
      <c r="F1002" s="322"/>
      <c r="G1002" s="322"/>
      <c r="H1002" s="322"/>
      <c r="I1002" s="322"/>
      <c r="J1002" s="322"/>
      <c r="K1002" s="322"/>
      <c r="L1002" s="322"/>
      <c r="M1002" s="322"/>
      <c r="N1002" s="299"/>
    </row>
    <row r="1003" spans="1:14" ht="35" customHeight="1">
      <c r="A1003" s="296"/>
      <c r="B1003" s="322"/>
      <c r="C1003" s="322"/>
      <c r="D1003" s="322"/>
      <c r="E1003" s="322"/>
      <c r="F1003" s="322"/>
      <c r="G1003" s="322"/>
      <c r="H1003" s="322"/>
      <c r="I1003" s="322"/>
      <c r="J1003" s="322"/>
      <c r="K1003" s="322"/>
      <c r="L1003" s="322"/>
      <c r="M1003" s="322"/>
      <c r="N1003" s="299"/>
    </row>
    <row r="1004" spans="1:14" ht="5" customHeight="1">
      <c r="A1004" s="296"/>
      <c r="B1004" s="297"/>
      <c r="C1004" s="297"/>
      <c r="D1004" s="297"/>
      <c r="E1004" s="297"/>
      <c r="F1004" s="297"/>
      <c r="G1004" s="297"/>
      <c r="H1004" s="298"/>
      <c r="I1004" s="297"/>
      <c r="J1004" s="297"/>
      <c r="K1004" s="297"/>
      <c r="L1004" s="297"/>
      <c r="M1004" s="297"/>
      <c r="N1004" s="299"/>
    </row>
    <row r="1005" spans="1:14" ht="30" customHeight="1">
      <c r="A1005" s="296"/>
      <c r="B1005" s="323" t="s">
        <v>565</v>
      </c>
      <c r="C1005" s="324"/>
      <c r="D1005" s="324"/>
      <c r="E1005" s="324"/>
      <c r="F1005" s="324"/>
      <c r="G1005" s="324"/>
      <c r="H1005" s="325"/>
      <c r="I1005" s="326"/>
      <c r="J1005" s="326"/>
      <c r="K1005" s="326"/>
      <c r="L1005" s="326"/>
      <c r="M1005" s="327" t="s">
        <v>566</v>
      </c>
      <c r="N1005" s="299"/>
    </row>
    <row r="1006" spans="1:14" ht="15" customHeight="1">
      <c r="A1006" s="296"/>
      <c r="B1006" s="328" t="s">
        <v>567</v>
      </c>
      <c r="C1006" s="329"/>
      <c r="D1006" s="329"/>
      <c r="E1006" s="329"/>
      <c r="F1006" s="329"/>
      <c r="G1006" s="329"/>
      <c r="H1006" s="325"/>
      <c r="I1006" s="330"/>
      <c r="J1006" s="330"/>
      <c r="K1006" s="330"/>
      <c r="L1006" s="330"/>
      <c r="M1006" s="331" t="s">
        <v>568</v>
      </c>
      <c r="N1006" s="299"/>
    </row>
    <row r="1007" spans="1:14" ht="5" customHeight="1">
      <c r="A1007" s="296"/>
      <c r="B1007" s="297"/>
      <c r="C1007" s="297"/>
      <c r="D1007" s="297"/>
      <c r="E1007" s="297"/>
      <c r="F1007" s="297"/>
      <c r="G1007" s="297"/>
      <c r="H1007" s="298"/>
      <c r="I1007" s="297"/>
      <c r="J1007" s="297"/>
      <c r="K1007" s="297"/>
      <c r="L1007" s="297"/>
      <c r="M1007" s="297"/>
      <c r="N1007" s="299"/>
    </row>
    <row r="1008" spans="1:14" ht="10.25" customHeight="1">
      <c r="A1008" s="292"/>
      <c r="B1008" s="293"/>
      <c r="C1008" s="293"/>
      <c r="D1008" s="293"/>
      <c r="E1008" s="293"/>
      <c r="F1008" s="293"/>
      <c r="G1008" s="293"/>
      <c r="H1008" s="294"/>
      <c r="I1008" s="293"/>
      <c r="J1008" s="293"/>
      <c r="K1008" s="293"/>
      <c r="L1008" s="293"/>
      <c r="M1008" s="293"/>
      <c r="N1008" s="295"/>
    </row>
    <row r="1009" spans="1:14" ht="15" customHeight="1">
      <c r="A1009" s="292"/>
      <c r="B1009" s="332" t="s">
        <v>569</v>
      </c>
      <c r="C1009" s="293"/>
      <c r="D1009" s="293"/>
      <c r="E1009" s="333" t="s">
        <v>570</v>
      </c>
      <c r="F1009" s="333"/>
      <c r="G1009" s="333"/>
      <c r="H1009" s="333"/>
      <c r="I1009" s="333"/>
      <c r="J1009" s="333"/>
      <c r="K1009" s="293"/>
      <c r="L1009" s="293"/>
      <c r="M1009" s="334" t="s">
        <v>569</v>
      </c>
      <c r="N1009" s="295"/>
    </row>
    <row r="1010" spans="1:14" ht="15" customHeight="1">
      <c r="A1010" s="292"/>
      <c r="B1010" s="335" t="s">
        <v>571</v>
      </c>
      <c r="C1010" s="329"/>
      <c r="D1010" s="329"/>
      <c r="E1010" s="329"/>
      <c r="F1010" s="329"/>
      <c r="G1010" s="329"/>
      <c r="H1010" s="325"/>
      <c r="I1010" s="330"/>
      <c r="J1010" s="330"/>
      <c r="K1010" s="330"/>
      <c r="L1010" s="330"/>
      <c r="M1010" s="336" t="s">
        <v>572</v>
      </c>
      <c r="N1010" s="295"/>
    </row>
    <row r="1011" spans="1:14" ht="15" customHeight="1">
      <c r="A1011" s="292"/>
      <c r="B1011" s="337" t="s">
        <v>573</v>
      </c>
      <c r="C1011" s="329"/>
      <c r="D1011" s="329"/>
      <c r="E1011" s="329"/>
      <c r="F1011" s="329"/>
      <c r="G1011" s="329"/>
      <c r="H1011" s="325"/>
      <c r="I1011" s="330"/>
      <c r="J1011" s="330"/>
      <c r="K1011" s="330"/>
      <c r="L1011" s="330"/>
      <c r="M1011" s="338" t="s">
        <v>574</v>
      </c>
      <c r="N1011" s="295"/>
    </row>
    <row r="1012" spans="1:14" ht="10.25" customHeight="1">
      <c r="A1012" s="292"/>
      <c r="B1012" s="293"/>
      <c r="C1012" s="293"/>
      <c r="D1012" s="293"/>
      <c r="E1012" s="293"/>
      <c r="F1012" s="293"/>
      <c r="G1012" s="293"/>
      <c r="H1012" s="294"/>
      <c r="I1012" s="293"/>
      <c r="J1012" s="293"/>
      <c r="K1012" s="293"/>
      <c r="L1012" s="293"/>
      <c r="M1012" s="293"/>
      <c r="N1012" s="295"/>
    </row>
    <row r="1013" spans="1:14" ht="15" customHeight="1">
      <c r="A1013" s="292"/>
      <c r="B1013" s="332" t="s">
        <v>569</v>
      </c>
      <c r="C1013" s="293"/>
      <c r="D1013" s="293"/>
      <c r="E1013" s="333" t="s">
        <v>575</v>
      </c>
      <c r="F1013" s="333"/>
      <c r="G1013" s="333"/>
      <c r="H1013" s="333"/>
      <c r="I1013" s="333"/>
      <c r="J1013" s="333"/>
      <c r="K1013" s="293"/>
      <c r="L1013" s="293"/>
      <c r="M1013" s="334" t="s">
        <v>569</v>
      </c>
      <c r="N1013" s="295"/>
    </row>
    <row r="1014" spans="1:14" ht="15" customHeight="1">
      <c r="A1014" s="292"/>
      <c r="B1014" s="335" t="s">
        <v>576</v>
      </c>
      <c r="C1014" s="329"/>
      <c r="D1014" s="329"/>
      <c r="E1014" s="329"/>
      <c r="F1014" s="329"/>
      <c r="G1014" s="329"/>
      <c r="H1014" s="325"/>
      <c r="I1014" s="330"/>
      <c r="J1014" s="330"/>
      <c r="K1014" s="330"/>
      <c r="L1014" s="330"/>
      <c r="M1014" s="336" t="s">
        <v>577</v>
      </c>
      <c r="N1014" s="295"/>
    </row>
    <row r="1015" spans="1:14" ht="15" customHeight="1">
      <c r="A1015" s="292"/>
      <c r="B1015" s="337" t="s">
        <v>578</v>
      </c>
      <c r="C1015" s="329"/>
      <c r="D1015" s="329"/>
      <c r="E1015" s="329"/>
      <c r="F1015" s="329"/>
      <c r="G1015" s="329"/>
      <c r="H1015" s="325"/>
      <c r="I1015" s="330"/>
      <c r="J1015" s="330"/>
      <c r="K1015" s="330"/>
      <c r="L1015" s="330"/>
      <c r="M1015" s="338" t="s">
        <v>579</v>
      </c>
      <c r="N1015" s="295"/>
    </row>
    <row r="1016" spans="1:14" ht="10.25" customHeight="1">
      <c r="A1016" s="292"/>
      <c r="B1016" s="293"/>
      <c r="C1016" s="293"/>
      <c r="D1016" s="293"/>
      <c r="E1016" s="293"/>
      <c r="F1016" s="293"/>
      <c r="G1016" s="293"/>
      <c r="H1016" s="294"/>
      <c r="I1016" s="293"/>
      <c r="J1016" s="293"/>
      <c r="K1016" s="293"/>
      <c r="L1016" s="293"/>
      <c r="M1016" s="293"/>
      <c r="N1016" s="295"/>
    </row>
    <row r="1017" spans="1:14" ht="15" customHeight="1">
      <c r="A1017" s="292"/>
      <c r="B1017" s="332" t="s">
        <v>569</v>
      </c>
      <c r="C1017" s="293"/>
      <c r="D1017" s="293"/>
      <c r="E1017" s="333" t="s">
        <v>580</v>
      </c>
      <c r="F1017" s="333"/>
      <c r="G1017" s="333"/>
      <c r="H1017" s="333"/>
      <c r="I1017" s="333"/>
      <c r="J1017" s="333"/>
      <c r="K1017" s="293"/>
      <c r="L1017" s="293"/>
      <c r="M1017" s="334" t="s">
        <v>569</v>
      </c>
      <c r="N1017" s="295"/>
    </row>
    <row r="1018" spans="1:14" ht="15" customHeight="1">
      <c r="A1018" s="292"/>
      <c r="B1018" s="335" t="s">
        <v>581</v>
      </c>
      <c r="C1018" s="329"/>
      <c r="D1018" s="329"/>
      <c r="E1018" s="329"/>
      <c r="F1018" s="329"/>
      <c r="G1018" s="329"/>
      <c r="H1018" s="325"/>
      <c r="I1018" s="330"/>
      <c r="J1018" s="330"/>
      <c r="K1018" s="330"/>
      <c r="L1018" s="330"/>
      <c r="M1018" s="336" t="s">
        <v>582</v>
      </c>
      <c r="N1018" s="295"/>
    </row>
    <row r="1019" spans="1:14" ht="15" customHeight="1">
      <c r="A1019" s="292"/>
      <c r="B1019" s="337" t="s">
        <v>583</v>
      </c>
      <c r="C1019" s="329"/>
      <c r="D1019" s="329"/>
      <c r="E1019" s="329"/>
      <c r="F1019" s="329"/>
      <c r="G1019" s="329"/>
      <c r="H1019" s="325"/>
      <c r="I1019" s="330"/>
      <c r="J1019" s="330"/>
      <c r="K1019" s="330"/>
      <c r="L1019" s="330"/>
      <c r="M1019" s="338" t="s">
        <v>584</v>
      </c>
      <c r="N1019" s="295"/>
    </row>
    <row r="1020" spans="1:14" ht="10.25" customHeight="1">
      <c r="A1020" s="292"/>
      <c r="B1020" s="293"/>
      <c r="C1020" s="293"/>
      <c r="D1020" s="293"/>
      <c r="E1020" s="293"/>
      <c r="F1020" s="293"/>
      <c r="G1020" s="293"/>
      <c r="H1020" s="294"/>
      <c r="I1020" s="293"/>
      <c r="J1020" s="293"/>
      <c r="K1020" s="293"/>
      <c r="L1020" s="293"/>
      <c r="M1020" s="293"/>
      <c r="N1020" s="295"/>
    </row>
    <row r="1021" spans="1:14" ht="15" customHeight="1">
      <c r="A1021" s="292"/>
      <c r="B1021" s="332" t="s">
        <v>569</v>
      </c>
      <c r="C1021" s="293"/>
      <c r="D1021" s="293"/>
      <c r="E1021" s="333" t="s">
        <v>585</v>
      </c>
      <c r="F1021" s="333"/>
      <c r="G1021" s="333"/>
      <c r="H1021" s="333"/>
      <c r="I1021" s="333"/>
      <c r="J1021" s="333"/>
      <c r="K1021" s="293"/>
      <c r="L1021" s="293"/>
      <c r="M1021" s="334" t="s">
        <v>569</v>
      </c>
      <c r="N1021" s="295"/>
    </row>
    <row r="1022" spans="1:14" ht="15" customHeight="1">
      <c r="A1022" s="292"/>
      <c r="B1022" s="335" t="s">
        <v>586</v>
      </c>
      <c r="C1022" s="329"/>
      <c r="D1022" s="329"/>
      <c r="E1022" s="329"/>
      <c r="F1022" s="329"/>
      <c r="G1022" s="329"/>
      <c r="H1022" s="325"/>
      <c r="I1022" s="330"/>
      <c r="J1022" s="330"/>
      <c r="K1022" s="330"/>
      <c r="L1022" s="330"/>
      <c r="M1022" s="336" t="s">
        <v>587</v>
      </c>
      <c r="N1022" s="295"/>
    </row>
    <row r="1023" spans="1:14" ht="15" customHeight="1">
      <c r="A1023" s="292"/>
      <c r="B1023" s="337" t="s">
        <v>588</v>
      </c>
      <c r="C1023" s="329"/>
      <c r="D1023" s="329"/>
      <c r="E1023" s="329"/>
      <c r="F1023" s="329"/>
      <c r="G1023" s="329"/>
      <c r="H1023" s="325"/>
      <c r="I1023" s="330"/>
      <c r="J1023" s="330"/>
      <c r="K1023" s="330"/>
      <c r="L1023" s="330"/>
      <c r="M1023" s="338" t="s">
        <v>589</v>
      </c>
      <c r="N1023" s="295"/>
    </row>
    <row r="1024" spans="1:14" ht="10.25" customHeight="1">
      <c r="A1024" s="292"/>
      <c r="B1024" s="293"/>
      <c r="C1024" s="293"/>
      <c r="D1024" s="293"/>
      <c r="E1024" s="293"/>
      <c r="F1024" s="293"/>
      <c r="G1024" s="293"/>
      <c r="H1024" s="294"/>
      <c r="I1024" s="293"/>
      <c r="J1024" s="293"/>
      <c r="K1024" s="293"/>
      <c r="L1024" s="293"/>
      <c r="M1024" s="293"/>
      <c r="N1024" s="295"/>
    </row>
    <row r="1025" spans="1:14" ht="15" customHeight="1">
      <c r="A1025" s="292"/>
      <c r="B1025" s="332" t="s">
        <v>569</v>
      </c>
      <c r="C1025" s="293"/>
      <c r="D1025" s="293"/>
      <c r="E1025" s="333" t="s">
        <v>590</v>
      </c>
      <c r="F1025" s="333"/>
      <c r="G1025" s="333"/>
      <c r="H1025" s="333"/>
      <c r="I1025" s="333"/>
      <c r="J1025" s="333"/>
      <c r="K1025" s="293"/>
      <c r="L1025" s="293"/>
      <c r="M1025" s="334" t="s">
        <v>569</v>
      </c>
      <c r="N1025" s="295"/>
    </row>
    <row r="1026" spans="1:14" ht="15" customHeight="1">
      <c r="A1026" s="292"/>
      <c r="B1026" s="335" t="s">
        <v>591</v>
      </c>
      <c r="C1026" s="329"/>
      <c r="D1026" s="329"/>
      <c r="E1026" s="329"/>
      <c r="F1026" s="329"/>
      <c r="G1026" s="329"/>
      <c r="H1026" s="325"/>
      <c r="I1026" s="330"/>
      <c r="J1026" s="330"/>
      <c r="K1026" s="330"/>
      <c r="L1026" s="330"/>
      <c r="M1026" s="336" t="s">
        <v>592</v>
      </c>
      <c r="N1026" s="295"/>
    </row>
    <row r="1027" spans="1:14" ht="15" customHeight="1">
      <c r="A1027" s="292"/>
      <c r="B1027" s="337" t="s">
        <v>593</v>
      </c>
      <c r="C1027" s="329"/>
      <c r="D1027" s="329"/>
      <c r="E1027" s="329"/>
      <c r="F1027" s="329"/>
      <c r="G1027" s="329"/>
      <c r="H1027" s="325"/>
      <c r="I1027" s="330"/>
      <c r="J1027" s="330"/>
      <c r="K1027" s="330"/>
      <c r="L1027" s="330"/>
      <c r="M1027" s="338" t="s">
        <v>594</v>
      </c>
      <c r="N1027" s="295"/>
    </row>
    <row r="1028" spans="1:14" ht="10.25" customHeight="1">
      <c r="A1028" s="292"/>
      <c r="B1028" s="293"/>
      <c r="C1028" s="293"/>
      <c r="D1028" s="293"/>
      <c r="E1028" s="293"/>
      <c r="F1028" s="293"/>
      <c r="G1028" s="293"/>
      <c r="H1028" s="294"/>
      <c r="I1028" s="293"/>
      <c r="J1028" s="293"/>
      <c r="K1028" s="293"/>
      <c r="L1028" s="293"/>
      <c r="M1028" s="293"/>
      <c r="N1028" s="295"/>
    </row>
    <row r="1029" spans="1:14" ht="15" customHeight="1">
      <c r="A1029" s="292"/>
      <c r="B1029" s="332" t="s">
        <v>569</v>
      </c>
      <c r="C1029" s="293"/>
      <c r="D1029" s="293"/>
      <c r="E1029" s="333" t="s">
        <v>595</v>
      </c>
      <c r="F1029" s="333"/>
      <c r="G1029" s="333"/>
      <c r="H1029" s="333"/>
      <c r="I1029" s="333"/>
      <c r="J1029" s="333"/>
      <c r="K1029" s="293"/>
      <c r="L1029" s="293"/>
      <c r="M1029" s="334" t="s">
        <v>569</v>
      </c>
      <c r="N1029" s="295"/>
    </row>
    <row r="1030" spans="1:14" ht="15" customHeight="1">
      <c r="A1030" s="292"/>
      <c r="B1030" s="335" t="s">
        <v>596</v>
      </c>
      <c r="C1030" s="329"/>
      <c r="D1030" s="329"/>
      <c r="E1030" s="329"/>
      <c r="F1030" s="329"/>
      <c r="G1030" s="329"/>
      <c r="H1030" s="325"/>
      <c r="I1030" s="330"/>
      <c r="J1030" s="330"/>
      <c r="K1030" s="330"/>
      <c r="L1030" s="330"/>
      <c r="M1030" s="336" t="s">
        <v>597</v>
      </c>
      <c r="N1030" s="295"/>
    </row>
    <row r="1031" spans="1:14" ht="15" customHeight="1">
      <c r="A1031" s="292"/>
      <c r="B1031" s="337" t="s">
        <v>598</v>
      </c>
      <c r="C1031" s="329"/>
      <c r="D1031" s="329"/>
      <c r="E1031" s="329"/>
      <c r="F1031" s="329"/>
      <c r="G1031" s="329"/>
      <c r="H1031" s="325"/>
      <c r="I1031" s="330"/>
      <c r="J1031" s="330"/>
      <c r="K1031" s="330"/>
      <c r="L1031" s="330"/>
      <c r="M1031" s="338" t="s">
        <v>599</v>
      </c>
      <c r="N1031" s="295"/>
    </row>
    <row r="1032" spans="1:14" ht="10.25" customHeight="1">
      <c r="A1032" s="292"/>
      <c r="B1032" s="293"/>
      <c r="C1032" s="293"/>
      <c r="D1032" s="293"/>
      <c r="E1032" s="293"/>
      <c r="F1032" s="293"/>
      <c r="G1032" s="293"/>
      <c r="H1032" s="294"/>
      <c r="I1032" s="293"/>
      <c r="J1032" s="293"/>
      <c r="K1032" s="293"/>
      <c r="L1032" s="293"/>
      <c r="M1032" s="293"/>
      <c r="N1032" s="295"/>
    </row>
    <row r="1033" spans="1:14" ht="15" customHeight="1">
      <c r="A1033" s="292"/>
      <c r="B1033" s="332" t="s">
        <v>569</v>
      </c>
      <c r="C1033" s="293"/>
      <c r="D1033" s="293"/>
      <c r="E1033" s="333" t="s">
        <v>600</v>
      </c>
      <c r="F1033" s="333"/>
      <c r="G1033" s="333"/>
      <c r="H1033" s="333"/>
      <c r="I1033" s="333"/>
      <c r="J1033" s="333"/>
      <c r="K1033" s="293"/>
      <c r="L1033" s="293"/>
      <c r="M1033" s="334" t="s">
        <v>569</v>
      </c>
      <c r="N1033" s="295"/>
    </row>
    <row r="1034" spans="1:14" ht="15" customHeight="1">
      <c r="A1034" s="292"/>
      <c r="B1034" s="335" t="s">
        <v>601</v>
      </c>
      <c r="C1034" s="329"/>
      <c r="D1034" s="329"/>
      <c r="E1034" s="329"/>
      <c r="F1034" s="329"/>
      <c r="G1034" s="329"/>
      <c r="H1034" s="325"/>
      <c r="I1034" s="330"/>
      <c r="J1034" s="330"/>
      <c r="K1034" s="330"/>
      <c r="L1034" s="330"/>
      <c r="M1034" s="336" t="s">
        <v>602</v>
      </c>
      <c r="N1034" s="295"/>
    </row>
    <row r="1035" spans="1:14" ht="15" customHeight="1">
      <c r="A1035" s="292"/>
      <c r="B1035" s="337" t="s">
        <v>603</v>
      </c>
      <c r="C1035" s="329"/>
      <c r="D1035" s="329"/>
      <c r="E1035" s="329"/>
      <c r="F1035" s="329"/>
      <c r="G1035" s="329"/>
      <c r="H1035" s="325"/>
      <c r="I1035" s="330"/>
      <c r="J1035" s="330"/>
      <c r="K1035" s="330"/>
      <c r="L1035" s="330"/>
      <c r="M1035" s="338" t="s">
        <v>604</v>
      </c>
      <c r="N1035" s="295"/>
    </row>
    <row r="1036" spans="1:14" ht="10.25" customHeight="1">
      <c r="A1036" s="292"/>
      <c r="B1036" s="293"/>
      <c r="C1036" s="293"/>
      <c r="D1036" s="293"/>
      <c r="E1036" s="293"/>
      <c r="F1036" s="293"/>
      <c r="G1036" s="293"/>
      <c r="H1036" s="294"/>
      <c r="I1036" s="293"/>
      <c r="J1036" s="293"/>
      <c r="K1036" s="293"/>
      <c r="L1036" s="293"/>
      <c r="M1036" s="293"/>
      <c r="N1036" s="295"/>
    </row>
    <row r="1037" spans="1:14" ht="15" customHeight="1">
      <c r="A1037" s="292"/>
      <c r="B1037" s="332" t="s">
        <v>569</v>
      </c>
      <c r="C1037" s="293"/>
      <c r="D1037" s="293"/>
      <c r="E1037" s="333" t="s">
        <v>605</v>
      </c>
      <c r="F1037" s="333"/>
      <c r="G1037" s="333"/>
      <c r="H1037" s="333"/>
      <c r="I1037" s="333"/>
      <c r="J1037" s="333"/>
      <c r="K1037" s="293"/>
      <c r="L1037" s="293"/>
      <c r="M1037" s="334" t="s">
        <v>569</v>
      </c>
      <c r="N1037" s="295"/>
    </row>
    <row r="1038" spans="1:14" ht="15" customHeight="1">
      <c r="A1038" s="292"/>
      <c r="B1038" s="335" t="s">
        <v>606</v>
      </c>
      <c r="C1038" s="329"/>
      <c r="D1038" s="329"/>
      <c r="E1038" s="329"/>
      <c r="F1038" s="329"/>
      <c r="G1038" s="329"/>
      <c r="H1038" s="325"/>
      <c r="I1038" s="330"/>
      <c r="J1038" s="330"/>
      <c r="K1038" s="330"/>
      <c r="L1038" s="330"/>
      <c r="M1038" s="336" t="s">
        <v>607</v>
      </c>
      <c r="N1038" s="295"/>
    </row>
    <row r="1039" spans="1:14" ht="15" customHeight="1">
      <c r="A1039" s="292"/>
      <c r="B1039" s="337" t="s">
        <v>608</v>
      </c>
      <c r="C1039" s="329"/>
      <c r="D1039" s="329"/>
      <c r="E1039" s="329"/>
      <c r="F1039" s="329"/>
      <c r="G1039" s="329"/>
      <c r="H1039" s="325"/>
      <c r="I1039" s="330"/>
      <c r="J1039" s="330"/>
      <c r="K1039" s="330"/>
      <c r="L1039" s="330"/>
      <c r="M1039" s="338" t="s">
        <v>609</v>
      </c>
      <c r="N1039" s="295"/>
    </row>
    <row r="1040" spans="1:14" ht="5" customHeight="1">
      <c r="A1040" s="292"/>
      <c r="B1040" s="293"/>
      <c r="C1040" s="293"/>
      <c r="D1040" s="293"/>
      <c r="E1040" s="293"/>
      <c r="F1040" s="293"/>
      <c r="G1040" s="293"/>
      <c r="H1040" s="294"/>
      <c r="I1040" s="293"/>
      <c r="J1040" s="293"/>
      <c r="K1040" s="293"/>
      <c r="L1040" s="293"/>
      <c r="M1040" s="293"/>
      <c r="N1040" s="295"/>
    </row>
    <row r="1041" spans="1:79" ht="13" customHeight="1">
      <c r="A1041" s="292"/>
      <c r="B1041" s="339" t="s">
        <v>610</v>
      </c>
      <c r="C1041" s="339"/>
      <c r="D1041" s="339"/>
      <c r="E1041" s="339"/>
      <c r="F1041" s="339"/>
      <c r="G1041" s="339"/>
      <c r="H1041" s="340" t="s">
        <v>611</v>
      </c>
      <c r="I1041" s="340"/>
      <c r="J1041" s="340"/>
      <c r="K1041" s="340"/>
      <c r="L1041" s="340"/>
      <c r="M1041" s="340"/>
      <c r="N1041" s="295"/>
    </row>
    <row r="1042" spans="1:79" ht="13" customHeight="1">
      <c r="A1042" s="292"/>
      <c r="B1042" s="339"/>
      <c r="C1042" s="339"/>
      <c r="D1042" s="339"/>
      <c r="E1042" s="339"/>
      <c r="F1042" s="339"/>
      <c r="G1042" s="339"/>
      <c r="H1042" s="340"/>
      <c r="I1042" s="340"/>
      <c r="J1042" s="340"/>
      <c r="K1042" s="340"/>
      <c r="L1042" s="340"/>
      <c r="M1042" s="340"/>
      <c r="N1042" s="295"/>
    </row>
    <row r="1043" spans="1:79" ht="5" customHeight="1">
      <c r="A1043" s="304"/>
      <c r="B1043" s="305"/>
      <c r="C1043" s="305"/>
      <c r="D1043" s="305"/>
      <c r="E1043" s="305"/>
      <c r="F1043" s="305"/>
      <c r="G1043" s="305"/>
      <c r="H1043" s="306"/>
      <c r="I1043" s="305"/>
      <c r="J1043" s="305"/>
      <c r="K1043" s="305"/>
      <c r="L1043" s="305"/>
      <c r="M1043" s="305"/>
      <c r="N1043" s="307"/>
    </row>
    <row r="1044" spans="1:79" ht="30" customHeight="1">
      <c r="A1044" s="341" t="s">
        <v>66</v>
      </c>
      <c r="B1044" s="342" t="s">
        <v>612</v>
      </c>
      <c r="C1044" s="342"/>
      <c r="D1044" s="342"/>
      <c r="E1044" s="342"/>
      <c r="F1044" s="342"/>
      <c r="G1044" s="342"/>
      <c r="H1044" s="342"/>
      <c r="I1044" s="342"/>
      <c r="J1044" s="342"/>
      <c r="K1044" s="342"/>
      <c r="L1044" s="342"/>
      <c r="M1044" s="343"/>
      <c r="N1044" s="344" t="s">
        <v>68</v>
      </c>
    </row>
    <row r="1045" spans="1:79">
      <c r="A1045" s="345"/>
      <c r="B1045" s="346"/>
      <c r="C1045" s="346"/>
      <c r="D1045" s="346"/>
      <c r="E1045" s="346"/>
      <c r="F1045" s="346"/>
      <c r="G1045" s="346"/>
      <c r="H1045" s="347"/>
      <c r="I1045" s="348"/>
      <c r="J1045" s="346"/>
      <c r="K1045" s="346"/>
      <c r="L1045" s="346"/>
      <c r="M1045" s="346"/>
      <c r="N1045" s="349"/>
    </row>
    <row r="1046" spans="1:79" ht="13.5" thickBot="1">
      <c r="A1046" s="345"/>
      <c r="B1046" s="346"/>
      <c r="C1046" s="346"/>
      <c r="D1046" s="346"/>
      <c r="E1046" s="346"/>
      <c r="F1046" s="346"/>
      <c r="G1046" s="346"/>
      <c r="H1046" s="347"/>
      <c r="I1046" s="346"/>
      <c r="J1046" s="346"/>
      <c r="K1046" s="346"/>
      <c r="L1046" s="346"/>
      <c r="M1046" s="346"/>
      <c r="N1046" s="349"/>
    </row>
    <row r="1047" spans="1:79" ht="45" customHeight="1" thickTop="1" thickBot="1">
      <c r="A1047" s="345"/>
      <c r="B1047" s="346"/>
      <c r="C1047" s="350" t="s">
        <v>570</v>
      </c>
      <c r="D1047" s="351"/>
      <c r="E1047" s="351"/>
      <c r="F1047" s="351"/>
      <c r="G1047" s="351"/>
      <c r="H1047" s="351"/>
      <c r="I1047" s="351"/>
      <c r="J1047" s="351"/>
      <c r="K1047" s="351"/>
      <c r="L1047" s="352"/>
      <c r="M1047" s="346"/>
      <c r="N1047" s="349"/>
      <c r="BB1047" s="101" t="s">
        <v>570</v>
      </c>
      <c r="BD1047" s="101" t="s">
        <v>249</v>
      </c>
      <c r="BF1047" s="4" t="s">
        <v>613</v>
      </c>
      <c r="BH1047" s="4" t="s">
        <v>614</v>
      </c>
    </row>
    <row r="1048" spans="1:79" ht="13.5" thickTop="1">
      <c r="A1048" s="345"/>
      <c r="B1048" s="346"/>
      <c r="C1048" s="346"/>
      <c r="D1048" s="346"/>
      <c r="E1048" s="346"/>
      <c r="F1048" s="346"/>
      <c r="G1048" s="346"/>
      <c r="H1048" s="347"/>
      <c r="I1048" s="346"/>
      <c r="J1048" s="346"/>
      <c r="K1048" s="346"/>
      <c r="L1048" s="346"/>
      <c r="M1048" s="353"/>
      <c r="N1048" s="349"/>
      <c r="BB1048" s="101" t="s">
        <v>575</v>
      </c>
      <c r="BD1048" s="101" t="s">
        <v>250</v>
      </c>
      <c r="BF1048" s="4" t="s">
        <v>615</v>
      </c>
      <c r="BH1048" s="4" t="s">
        <v>616</v>
      </c>
    </row>
    <row r="1049" spans="1:79" ht="30" customHeight="1">
      <c r="A1049" s="345"/>
      <c r="B1049" s="354" t="s">
        <v>617</v>
      </c>
      <c r="C1049" s="354"/>
      <c r="D1049" s="355" t="s">
        <v>618</v>
      </c>
      <c r="E1049" s="355"/>
      <c r="F1049" s="355"/>
      <c r="G1049" s="356" t="s">
        <v>619</v>
      </c>
      <c r="H1049" s="356"/>
      <c r="I1049" s="357" t="s">
        <v>620</v>
      </c>
      <c r="J1049" s="357"/>
      <c r="K1049" s="357"/>
      <c r="L1049" s="358" t="s">
        <v>621</v>
      </c>
      <c r="M1049" s="358"/>
      <c r="N1049" s="349"/>
      <c r="AD1049" s="99"/>
      <c r="BB1049" s="101" t="s">
        <v>580</v>
      </c>
      <c r="BD1049" s="101" t="s">
        <v>251</v>
      </c>
      <c r="BF1049" s="4" t="s">
        <v>622</v>
      </c>
      <c r="BH1049" s="4" t="s">
        <v>623</v>
      </c>
    </row>
    <row r="1050" spans="1:79" ht="30" customHeight="1">
      <c r="A1050" s="345"/>
      <c r="B1050" s="354"/>
      <c r="C1050" s="354"/>
      <c r="D1050" s="355" t="s">
        <v>624</v>
      </c>
      <c r="E1050" s="355"/>
      <c r="F1050" s="355"/>
      <c r="G1050" s="356" t="s">
        <v>619</v>
      </c>
      <c r="H1050" s="356"/>
      <c r="I1050" s="357" t="s">
        <v>625</v>
      </c>
      <c r="J1050" s="357"/>
      <c r="K1050" s="357"/>
      <c r="L1050" s="358"/>
      <c r="M1050" s="358"/>
      <c r="N1050" s="349"/>
      <c r="BB1050" s="101" t="s">
        <v>585</v>
      </c>
      <c r="BD1050" s="101" t="s">
        <v>252</v>
      </c>
      <c r="BF1050" s="4" t="s">
        <v>626</v>
      </c>
      <c r="BH1050" s="4" t="s">
        <v>627</v>
      </c>
    </row>
    <row r="1051" spans="1:79" ht="30" customHeight="1">
      <c r="A1051" s="345"/>
      <c r="B1051" s="354"/>
      <c r="C1051" s="354"/>
      <c r="D1051" s="355" t="s">
        <v>628</v>
      </c>
      <c r="E1051" s="355"/>
      <c r="F1051" s="355"/>
      <c r="G1051" s="356" t="s">
        <v>619</v>
      </c>
      <c r="H1051" s="356"/>
      <c r="I1051" s="357" t="s">
        <v>629</v>
      </c>
      <c r="J1051" s="357"/>
      <c r="K1051" s="357"/>
      <c r="L1051" s="358"/>
      <c r="M1051" s="358"/>
      <c r="N1051" s="349"/>
      <c r="BB1051" s="101" t="s">
        <v>590</v>
      </c>
      <c r="BD1051" s="101" t="s">
        <v>253</v>
      </c>
      <c r="BF1051" s="4" t="s">
        <v>630</v>
      </c>
      <c r="BH1051" s="4" t="s">
        <v>631</v>
      </c>
    </row>
    <row r="1052" spans="1:79">
      <c r="A1052" s="345"/>
      <c r="B1052" s="346"/>
      <c r="C1052" s="346"/>
      <c r="D1052" s="346"/>
      <c r="E1052" s="346"/>
      <c r="F1052" s="346"/>
      <c r="G1052" s="346"/>
      <c r="H1052" s="347"/>
      <c r="I1052" s="346"/>
      <c r="J1052" s="346"/>
      <c r="K1052" s="346"/>
      <c r="L1052" s="346"/>
      <c r="M1052" s="346"/>
      <c r="N1052" s="349"/>
      <c r="BB1052" s="101" t="s">
        <v>595</v>
      </c>
      <c r="BD1052" s="101" t="s">
        <v>254</v>
      </c>
      <c r="BF1052" s="4" t="s">
        <v>632</v>
      </c>
      <c r="BH1052" s="4" t="s">
        <v>633</v>
      </c>
    </row>
    <row r="1053" spans="1:79" ht="13.5" thickBot="1">
      <c r="A1053" s="345"/>
      <c r="B1053" s="346"/>
      <c r="C1053" s="346"/>
      <c r="D1053" s="346"/>
      <c r="E1053" s="346"/>
      <c r="F1053" s="346"/>
      <c r="G1053" s="346"/>
      <c r="H1053" s="347"/>
      <c r="I1053" s="346"/>
      <c r="J1053" s="346"/>
      <c r="K1053" s="346"/>
      <c r="L1053" s="346"/>
      <c r="M1053" s="346"/>
      <c r="N1053" s="349"/>
      <c r="BB1053" s="101" t="s">
        <v>600</v>
      </c>
      <c r="BD1053" s="101" t="s">
        <v>255</v>
      </c>
      <c r="BF1053" s="4" t="s">
        <v>634</v>
      </c>
      <c r="BH1053" s="4" t="s">
        <v>635</v>
      </c>
    </row>
    <row r="1054" spans="1:79" ht="30" customHeight="1" thickTop="1">
      <c r="A1054" s="345"/>
      <c r="B1054" s="359" t="s">
        <v>636</v>
      </c>
      <c r="C1054" s="360"/>
      <c r="D1054" s="360"/>
      <c r="E1054" s="360"/>
      <c r="F1054" s="360"/>
      <c r="G1054" s="361"/>
      <c r="H1054" s="362" t="s">
        <v>637</v>
      </c>
      <c r="I1054" s="363"/>
      <c r="J1054" s="363"/>
      <c r="K1054" s="363"/>
      <c r="L1054" s="363"/>
      <c r="M1054" s="364"/>
      <c r="N1054" s="349"/>
      <c r="BB1054" s="101" t="s">
        <v>638</v>
      </c>
      <c r="BD1054" s="101" t="s">
        <v>256</v>
      </c>
      <c r="BF1054" s="4" t="s">
        <v>639</v>
      </c>
      <c r="BH1054" s="4" t="s">
        <v>640</v>
      </c>
    </row>
    <row r="1055" spans="1:79" ht="30" customHeight="1" thickBot="1">
      <c r="A1055" s="345"/>
      <c r="B1055" s="365" t="str">
        <f>BB1055</f>
        <v>EASY ENTRY</v>
      </c>
      <c r="C1055" s="366"/>
      <c r="D1055" s="366"/>
      <c r="E1055" s="366"/>
      <c r="F1055" s="366"/>
      <c r="G1055" s="367"/>
      <c r="H1055" s="368" t="str">
        <f>BB1056</f>
        <v>VETTED ENTRY</v>
      </c>
      <c r="I1055" s="369"/>
      <c r="J1055" s="369"/>
      <c r="K1055" s="369"/>
      <c r="L1055" s="369"/>
      <c r="M1055" s="370"/>
      <c r="N1055" s="349"/>
      <c r="BB1055" s="4" t="str">
        <f>IF($C$1047=BB$1047,BE1055,IF($C$1047=BB$1048,BF1055,IF($C$1047=BB$1049,BG1055,IF($C$1047=BB$1050,BH1055,IF($C$1047=BB$1051,BI1055,IF($C$1047=BB$1052,BJ1055,IF($C$1047=BB$1053,BK1055,IF($C$1047=BB$1054,BL1055,""))))))))</f>
        <v>EASY ENTRY</v>
      </c>
      <c r="BD1055" s="167" t="s">
        <v>641</v>
      </c>
      <c r="BE1055" s="4" t="s">
        <v>280</v>
      </c>
      <c r="BF1055" s="4" t="s">
        <v>642</v>
      </c>
      <c r="BG1055" s="4" t="s">
        <v>643</v>
      </c>
      <c r="BH1055" s="4" t="s">
        <v>644</v>
      </c>
      <c r="BI1055" s="4" t="s">
        <v>645</v>
      </c>
      <c r="BJ1055" s="4" t="s">
        <v>646</v>
      </c>
      <c r="BK1055" s="4" t="s">
        <v>647</v>
      </c>
      <c r="BL1055" s="4" t="s">
        <v>648</v>
      </c>
      <c r="BT1055" s="101" t="s">
        <v>69</v>
      </c>
      <c r="BU1055" s="101" t="s">
        <v>70</v>
      </c>
    </row>
    <row r="1056" spans="1:79" ht="16" thickTop="1">
      <c r="A1056" s="345"/>
      <c r="B1056" s="346"/>
      <c r="C1056" s="346"/>
      <c r="D1056" s="346"/>
      <c r="E1056" s="346"/>
      <c r="F1056" s="346"/>
      <c r="G1056" s="346"/>
      <c r="H1056" s="347"/>
      <c r="I1056" s="346"/>
      <c r="J1056" s="346"/>
      <c r="K1056" s="346"/>
      <c r="L1056" s="346"/>
      <c r="M1056" s="346"/>
      <c r="N1056" s="349"/>
      <c r="BB1056" s="4" t="str">
        <f>IF($C$1047=BB$1047,BE1056,IF($C$1047=BB$1048,BF1056,IF($C$1047=BB$1049,BG1056,IF($C$1047=BB$1050,BH1056,IF($C$1047=BB$1051,BI1056,IF($C$1047=BB$1052,BJ1056,IF($C$1047=BB$1053,BK1056,IF($C$1047=BB$1054,BL1056,""))))))))</f>
        <v>VETTED ENTRY</v>
      </c>
      <c r="BD1056" s="167" t="s">
        <v>649</v>
      </c>
      <c r="BE1056" s="4" t="s">
        <v>650</v>
      </c>
      <c r="BF1056" s="4" t="s">
        <v>651</v>
      </c>
      <c r="BG1056" s="4" t="s">
        <v>652</v>
      </c>
      <c r="BH1056" s="4" t="s">
        <v>653</v>
      </c>
      <c r="BI1056" s="4" t="s">
        <v>654</v>
      </c>
      <c r="BJ1056" s="4" t="s">
        <v>655</v>
      </c>
      <c r="BK1056" s="4" t="s">
        <v>656</v>
      </c>
      <c r="BL1056" s="4" t="s">
        <v>657</v>
      </c>
      <c r="BT1056" s="371" t="s">
        <v>71</v>
      </c>
      <c r="BU1056" s="372" t="s">
        <v>72</v>
      </c>
      <c r="BV1056" s="4" t="str">
        <f>CONCATENATE(BW1056,BX1056,BY1056,CA1056)</f>
        <v>Resolving 0 more than resolving 0</v>
      </c>
      <c r="BW1056" s="4" t="s">
        <v>73</v>
      </c>
      <c r="BX1056" s="4">
        <f>$B$173</f>
        <v>0</v>
      </c>
      <c r="BY1056" s="4" t="s">
        <v>74</v>
      </c>
      <c r="CA1056" s="4">
        <f>$H$173</f>
        <v>0</v>
      </c>
    </row>
    <row r="1057" spans="1:79">
      <c r="A1057" s="345"/>
      <c r="B1057" s="346"/>
      <c r="C1057" s="346"/>
      <c r="D1057" s="346"/>
      <c r="E1057" s="346"/>
      <c r="F1057" s="346"/>
      <c r="G1057" s="346"/>
      <c r="H1057" s="347"/>
      <c r="I1057" s="346"/>
      <c r="J1057" s="346"/>
      <c r="K1057" s="346"/>
      <c r="L1057" s="346"/>
      <c r="M1057" s="346"/>
      <c r="N1057" s="349"/>
      <c r="BT1057" s="371" t="s">
        <v>77</v>
      </c>
      <c r="BU1057" s="372" t="s">
        <v>78</v>
      </c>
      <c r="BV1057" s="4" t="str">
        <f>CONCATENATE(BW1057,CA1057,BY1057,BX1057)</f>
        <v>Resolving 0 more than resolving 0</v>
      </c>
      <c r="BW1057" s="4" t="s">
        <v>73</v>
      </c>
      <c r="BX1057" s="4">
        <f>$B$173</f>
        <v>0</v>
      </c>
      <c r="BY1057" s="4" t="s">
        <v>74</v>
      </c>
      <c r="CA1057" s="4">
        <f>$H$173</f>
        <v>0</v>
      </c>
    </row>
    <row r="1058" spans="1:79" ht="20" customHeight="1" thickBot="1">
      <c r="A1058" s="345"/>
      <c r="B1058" s="373" t="s">
        <v>618</v>
      </c>
      <c r="C1058" s="374"/>
      <c r="D1058" s="374"/>
      <c r="E1058" s="374"/>
      <c r="F1058" s="374"/>
      <c r="G1058" s="374"/>
      <c r="H1058" s="375"/>
      <c r="I1058" s="374"/>
      <c r="J1058" s="374"/>
      <c r="K1058" s="374"/>
      <c r="L1058" s="374"/>
      <c r="M1058" s="376" t="str">
        <f>B1058</f>
        <v>ARGUE</v>
      </c>
      <c r="N1058" s="349"/>
      <c r="BE1058" s="157" t="str">
        <f>BD1047</f>
        <v>IMM</v>
      </c>
      <c r="BF1058" s="157" t="str">
        <f>BD1048</f>
        <v>CLI</v>
      </c>
      <c r="BG1058" s="157" t="str">
        <f>BD1049</f>
        <v>GUN</v>
      </c>
      <c r="BH1058" s="157" t="str">
        <f>BD1050</f>
        <v>ABO</v>
      </c>
      <c r="BI1058" s="157" t="str">
        <f>BD1051</f>
        <v>HEA</v>
      </c>
      <c r="BJ1058" s="157" t="str">
        <f>BD1052</f>
        <v>CRI</v>
      </c>
      <c r="BK1058" s="157" t="str">
        <f>BD1053</f>
        <v>ECO</v>
      </c>
      <c r="BL1058" s="157" t="str">
        <f>BD1054</f>
        <v>RAC</v>
      </c>
      <c r="BM1058" s="203" t="s">
        <v>432</v>
      </c>
      <c r="BT1058" s="371" t="s">
        <v>79</v>
      </c>
      <c r="BU1058" s="372" t="s">
        <v>80</v>
      </c>
    </row>
    <row r="1059" spans="1:79" ht="20" customHeight="1">
      <c r="A1059" s="345"/>
      <c r="B1059" s="377" t="str">
        <f>BB1059</f>
        <v>No one is “illegal” and national borders reinforce discriminatory systems like racism and classism, usually against people exploited by US foreign interventions.</v>
      </c>
      <c r="C1059" s="378"/>
      <c r="D1059" s="378"/>
      <c r="E1059" s="378"/>
      <c r="F1059" s="378"/>
      <c r="G1059" s="378"/>
      <c r="H1059" s="379" t="str">
        <f>BB1060</f>
        <v xml:space="preserve">Migrants exploit loopholes in our outmoded immigration laws, or evade the law entirely, often with violent results and other harmful consequences. </v>
      </c>
      <c r="I1059" s="379"/>
      <c r="J1059" s="379"/>
      <c r="K1059" s="379"/>
      <c r="L1059" s="379"/>
      <c r="M1059" s="380"/>
      <c r="N1059" s="349"/>
      <c r="BB1059" s="4" t="str">
        <f>IF($C$1047=$BB$1047,BE1059,IF($C$1047=$BB$1048,BF1059,IF($C$1047=$BB$1049,BG1059,IF($C$1047=$BB$1050,BH1059,IF($C$1047=$BB$1051,BI1059,IF($C$1047=$BB$1052,BJ1059,IF($C$1047=$BB$1053,BK1059,IF($C$1047=$BB$1054,BL1059,""))))))))</f>
        <v>No one is “illegal” and national borders reinforce discriminatory systems like racism and classism, usually against people exploited by US foreign interventions.</v>
      </c>
      <c r="BD1059" s="167" t="s">
        <v>658</v>
      </c>
      <c r="BE1059" s="4" t="s">
        <v>659</v>
      </c>
      <c r="BF1059" s="4" t="s">
        <v>660</v>
      </c>
      <c r="BG1059" s="4" t="s">
        <v>661</v>
      </c>
      <c r="BH1059" s="4" t="s">
        <v>662</v>
      </c>
      <c r="BI1059" s="4" t="s">
        <v>663</v>
      </c>
      <c r="BJ1059" s="4" t="s">
        <v>664</v>
      </c>
      <c r="BK1059" s="4" t="s">
        <v>665</v>
      </c>
      <c r="BL1059" s="4" t="s">
        <v>666</v>
      </c>
      <c r="BM1059" s="203" t="s">
        <v>432</v>
      </c>
      <c r="BT1059" s="371" t="s">
        <v>81</v>
      </c>
      <c r="BU1059" s="372" t="s">
        <v>82</v>
      </c>
    </row>
    <row r="1060" spans="1:79" ht="20" customHeight="1">
      <c r="A1060" s="345"/>
      <c r="B1060" s="381"/>
      <c r="C1060" s="382"/>
      <c r="D1060" s="382"/>
      <c r="E1060" s="382"/>
      <c r="F1060" s="382"/>
      <c r="G1060" s="382"/>
      <c r="H1060" s="383"/>
      <c r="I1060" s="383"/>
      <c r="J1060" s="383"/>
      <c r="K1060" s="383"/>
      <c r="L1060" s="383"/>
      <c r="M1060" s="384"/>
      <c r="N1060" s="349"/>
      <c r="BB1060" s="4" t="str">
        <f>IF($C$1047=$BB$1047,BE1060,IF($C$1047=$BB$1048,BF1060,IF($C$1047=$BB$1049,BG1060,IF($C$1047=$BB$1050,BH1060,IF($C$1047=$BB$1051,BI1060,IF($C$1047=$BB$1052,BJ1060,IF($C$1047=$BB$1053,BK1060,IF($C$1047=$BB$1054,BL1060,""))))))))</f>
        <v xml:space="preserve">Migrants exploit loopholes in our outmoded immigration laws, or evade the law entirely, often with violent results and other harmful consequences. </v>
      </c>
      <c r="BD1060" s="167" t="s">
        <v>667</v>
      </c>
      <c r="BE1060" s="4" t="s">
        <v>668</v>
      </c>
      <c r="BF1060" s="4" t="s">
        <v>669</v>
      </c>
      <c r="BG1060" s="4" t="s">
        <v>670</v>
      </c>
      <c r="BH1060" s="4" t="s">
        <v>671</v>
      </c>
      <c r="BI1060" s="4" t="s">
        <v>672</v>
      </c>
      <c r="BJ1060" s="4" t="s">
        <v>673</v>
      </c>
      <c r="BK1060" s="4" t="s">
        <v>674</v>
      </c>
      <c r="BL1060" s="4" t="s">
        <v>675</v>
      </c>
      <c r="BM1060" s="203" t="s">
        <v>432</v>
      </c>
      <c r="BT1060" s="371" t="s">
        <v>83</v>
      </c>
      <c r="BU1060" s="372" t="s">
        <v>84</v>
      </c>
    </row>
    <row r="1061" spans="1:79" ht="20" customHeight="1">
      <c r="A1061" s="345"/>
      <c r="B1061" s="381"/>
      <c r="C1061" s="382"/>
      <c r="D1061" s="382"/>
      <c r="E1061" s="382"/>
      <c r="F1061" s="382"/>
      <c r="G1061" s="382"/>
      <c r="H1061" s="383"/>
      <c r="I1061" s="383"/>
      <c r="J1061" s="383"/>
      <c r="K1061" s="383"/>
      <c r="L1061" s="383"/>
      <c r="M1061" s="384"/>
      <c r="N1061" s="349"/>
      <c r="BM1061" s="203" t="s">
        <v>432</v>
      </c>
      <c r="BT1061" s="371" t="s">
        <v>85</v>
      </c>
      <c r="BU1061" s="385" t="s">
        <v>86</v>
      </c>
      <c r="BW1061" s="4" t="str">
        <f>IF($B$176=BV1056,BX1064,BX1068)</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62" spans="1:79" ht="20" customHeight="1">
      <c r="A1062" s="345"/>
      <c r="B1062" s="381"/>
      <c r="C1062" s="382"/>
      <c r="D1062" s="382"/>
      <c r="E1062" s="382"/>
      <c r="F1062" s="382"/>
      <c r="G1062" s="382"/>
      <c r="H1062" s="383"/>
      <c r="I1062" s="383"/>
      <c r="J1062" s="383"/>
      <c r="K1062" s="383"/>
      <c r="L1062" s="383"/>
      <c r="M1062" s="384"/>
      <c r="N1062" s="349"/>
      <c r="BM1062" s="203" t="s">
        <v>432</v>
      </c>
      <c r="BT1062" s="371" t="s">
        <v>87</v>
      </c>
      <c r="BU1062" s="372" t="s">
        <v>88</v>
      </c>
      <c r="BW1062" s="4" t="str">
        <f>IF($B$176=BV1057,BX1068,BX1064)</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63" spans="1:79" ht="20" customHeight="1" thickBot="1">
      <c r="A1063" s="345"/>
      <c r="B1063" s="386"/>
      <c r="C1063" s="387"/>
      <c r="D1063" s="387"/>
      <c r="E1063" s="387"/>
      <c r="F1063" s="387"/>
      <c r="G1063" s="387"/>
      <c r="H1063" s="388"/>
      <c r="I1063" s="388"/>
      <c r="J1063" s="388"/>
      <c r="K1063" s="388"/>
      <c r="L1063" s="388"/>
      <c r="M1063" s="389"/>
      <c r="N1063" s="349"/>
      <c r="BM1063" s="203" t="s">
        <v>432</v>
      </c>
      <c r="BT1063" s="371" t="s">
        <v>89</v>
      </c>
      <c r="BU1063" s="372" t="s">
        <v>90</v>
      </c>
    </row>
    <row r="1064" spans="1:79" ht="20" customHeight="1" thickBot="1">
      <c r="A1064" s="345"/>
      <c r="B1064" s="373" t="s">
        <v>624</v>
      </c>
      <c r="C1064" s="374"/>
      <c r="D1064" s="374"/>
      <c r="E1064" s="374"/>
      <c r="F1064" s="374"/>
      <c r="G1064" s="374"/>
      <c r="H1064" s="375"/>
      <c r="I1064" s="374"/>
      <c r="J1064" s="374"/>
      <c r="K1064" s="374"/>
      <c r="L1064" s="374"/>
      <c r="M1064" s="376" t="str">
        <f>B1064</f>
        <v>REJECT</v>
      </c>
      <c r="N1064" s="349"/>
      <c r="BE1064" s="157" t="str">
        <f>BE1058</f>
        <v>IMM</v>
      </c>
      <c r="BF1064" s="157" t="str">
        <f t="shared" ref="BF1064:BL1064" si="7">BF1058</f>
        <v>CLI</v>
      </c>
      <c r="BG1064" s="157" t="str">
        <f t="shared" si="7"/>
        <v>GUN</v>
      </c>
      <c r="BH1064" s="157" t="str">
        <f t="shared" si="7"/>
        <v>ABO</v>
      </c>
      <c r="BI1064" s="157" t="str">
        <f t="shared" si="7"/>
        <v>HEA</v>
      </c>
      <c r="BJ1064" s="157" t="str">
        <f t="shared" si="7"/>
        <v>CRI</v>
      </c>
      <c r="BK1064" s="157" t="str">
        <f t="shared" si="7"/>
        <v>ECO</v>
      </c>
      <c r="BL1064" s="157" t="str">
        <f t="shared" si="7"/>
        <v>RAC</v>
      </c>
      <c r="BM1064" s="203" t="s">
        <v>432</v>
      </c>
      <c r="BT1064" s="371" t="s">
        <v>91</v>
      </c>
      <c r="BU1064" s="372" t="s">
        <v>92</v>
      </c>
      <c r="BX1064" s="4" t="str">
        <f>CONCATENATE(BY1065,BY1066,BY1067)</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65" spans="1:79" ht="20" customHeight="1">
      <c r="A1065" s="345"/>
      <c r="B1065" s="377" t="str">
        <f>BB1065</f>
        <v>Republicans who oppose undocumented migrants are essentially racist.</v>
      </c>
      <c r="C1065" s="378"/>
      <c r="D1065" s="378"/>
      <c r="E1065" s="378"/>
      <c r="F1065" s="378"/>
      <c r="G1065" s="378"/>
      <c r="H1065" s="379" t="str">
        <f>BB1066</f>
        <v>Democrats who actively protect illegal aliens are essentially lawless.</v>
      </c>
      <c r="I1065" s="379"/>
      <c r="J1065" s="379"/>
      <c r="K1065" s="379"/>
      <c r="L1065" s="379"/>
      <c r="M1065" s="380"/>
      <c r="N1065" s="349"/>
      <c r="BB1065" s="4" t="str">
        <f>IF($C$1047=$BB$1047,BE1065,IF($C$1047=$BB$1048,BF1065,IF($C$1047=$BB$1049,BG1065,IF($C$1047=$BB$1050,BH1065,IF($C$1047=$BB$1051,BI1065,IF($C$1047=$BB$1052,BJ1065,IF($C$1047=$BB$1053,BK1065,IF($C$1047=$BB$1054,BL1065,""))))))))</f>
        <v>Republicans who oppose undocumented migrants are essentially racist.</v>
      </c>
      <c r="BD1065" s="167" t="s">
        <v>676</v>
      </c>
      <c r="BE1065" s="4" t="s">
        <v>677</v>
      </c>
      <c r="BF1065" s="4" t="s">
        <v>678</v>
      </c>
      <c r="BG1065" s="4" t="s">
        <v>679</v>
      </c>
      <c r="BH1065" s="81" t="s">
        <v>680</v>
      </c>
      <c r="BI1065" s="4" t="s">
        <v>681</v>
      </c>
      <c r="BJ1065" s="4" t="s">
        <v>682</v>
      </c>
      <c r="BK1065" s="4" t="s">
        <v>683</v>
      </c>
      <c r="BL1065" s="4" t="s">
        <v>684</v>
      </c>
      <c r="BM1065" s="203" t="s">
        <v>432</v>
      </c>
      <c r="BT1065" s="371" t="s">
        <v>93</v>
      </c>
      <c r="BU1065" s="372" t="s">
        <v>94</v>
      </c>
      <c r="BY1065" s="4" t="s">
        <v>95</v>
      </c>
    </row>
    <row r="1066" spans="1:79" ht="20" customHeight="1">
      <c r="A1066" s="345"/>
      <c r="B1066" s="381"/>
      <c r="C1066" s="382"/>
      <c r="D1066" s="382"/>
      <c r="E1066" s="382"/>
      <c r="F1066" s="382"/>
      <c r="G1066" s="382"/>
      <c r="H1066" s="383"/>
      <c r="I1066" s="383"/>
      <c r="J1066" s="383"/>
      <c r="K1066" s="383"/>
      <c r="L1066" s="383"/>
      <c r="M1066" s="384"/>
      <c r="N1066" s="349"/>
      <c r="BB1066" s="4" t="str">
        <f>IF($C$1047=$BB$1047,BE1066,IF($C$1047=$BB$1048,BF1066,IF($C$1047=$BB$1049,BG1066,IF($C$1047=$BB$1050,BH1066,IF($C$1047=$BB$1051,BI1066,IF($C$1047=$BB$1052,BJ1066,IF($C$1047=$BB$1053,BK1066,IF($C$1047=$BB$1054,BL1066,""))))))))</f>
        <v>Democrats who actively protect illegal aliens are essentially lawless.</v>
      </c>
      <c r="BD1066" s="167" t="s">
        <v>685</v>
      </c>
      <c r="BE1066" s="4" t="s">
        <v>686</v>
      </c>
      <c r="BF1066" s="4" t="s">
        <v>687</v>
      </c>
      <c r="BG1066" s="4" t="s">
        <v>688</v>
      </c>
      <c r="BH1066" s="81" t="s">
        <v>689</v>
      </c>
      <c r="BI1066" s="4" t="s">
        <v>690</v>
      </c>
      <c r="BJ1066" s="4" t="s">
        <v>691</v>
      </c>
      <c r="BK1066" s="4" t="s">
        <v>692</v>
      </c>
      <c r="BL1066" s="4" t="s">
        <v>693</v>
      </c>
      <c r="BM1066" s="203" t="s">
        <v>432</v>
      </c>
      <c r="BT1066" s="371" t="s">
        <v>96</v>
      </c>
      <c r="BU1066" s="372" t="s">
        <v>97</v>
      </c>
      <c r="BY1066" s="4" t="s">
        <v>98</v>
      </c>
    </row>
    <row r="1067" spans="1:79" ht="20" customHeight="1" thickBot="1">
      <c r="A1067" s="345"/>
      <c r="B1067" s="390"/>
      <c r="C1067" s="391"/>
      <c r="D1067" s="391"/>
      <c r="E1067" s="391"/>
      <c r="F1067" s="391"/>
      <c r="G1067" s="391"/>
      <c r="H1067" s="388"/>
      <c r="I1067" s="388"/>
      <c r="J1067" s="388"/>
      <c r="K1067" s="388"/>
      <c r="L1067" s="388"/>
      <c r="M1067" s="389"/>
      <c r="N1067" s="349"/>
      <c r="BM1067" s="203" t="s">
        <v>432</v>
      </c>
      <c r="BT1067" s="371" t="s">
        <v>99</v>
      </c>
      <c r="BU1067" s="372" t="s">
        <v>100</v>
      </c>
      <c r="BY1067" s="4" t="s">
        <v>101</v>
      </c>
    </row>
    <row r="1068" spans="1:79" ht="20" customHeight="1" thickBot="1">
      <c r="A1068" s="345"/>
      <c r="B1068" s="373" t="s">
        <v>628</v>
      </c>
      <c r="C1068" s="374"/>
      <c r="D1068" s="374"/>
      <c r="E1068" s="374"/>
      <c r="F1068" s="374"/>
      <c r="G1068" s="374"/>
      <c r="H1068" s="375"/>
      <c r="I1068" s="374"/>
      <c r="J1068" s="374"/>
      <c r="K1068" s="374"/>
      <c r="L1068" s="374"/>
      <c r="M1068" s="376" t="str">
        <f>B1068</f>
        <v>DEMAND</v>
      </c>
      <c r="N1068" s="349"/>
      <c r="BE1068" s="157" t="str">
        <f>BE1064</f>
        <v>IMM</v>
      </c>
      <c r="BF1068" s="157" t="str">
        <f t="shared" ref="BF1068:BL1068" si="8">BF1064</f>
        <v>CLI</v>
      </c>
      <c r="BG1068" s="157" t="str">
        <f t="shared" si="8"/>
        <v>GUN</v>
      </c>
      <c r="BH1068" s="157" t="str">
        <f t="shared" si="8"/>
        <v>ABO</v>
      </c>
      <c r="BI1068" s="157" t="str">
        <f t="shared" si="8"/>
        <v>HEA</v>
      </c>
      <c r="BJ1068" s="157" t="str">
        <f t="shared" si="8"/>
        <v>CRI</v>
      </c>
      <c r="BK1068" s="157" t="str">
        <f t="shared" si="8"/>
        <v>ECO</v>
      </c>
      <c r="BL1068" s="157" t="str">
        <f t="shared" si="8"/>
        <v>RAC</v>
      </c>
      <c r="BM1068" s="203" t="s">
        <v>432</v>
      </c>
      <c r="BT1068" s="371" t="s">
        <v>102</v>
      </c>
      <c r="BU1068" s="372" t="s">
        <v>103</v>
      </c>
      <c r="BX1068" s="4" t="str">
        <f>CONCATENATE(BY1069,BY1070,BY1071)</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69" spans="1:79" ht="20" customHeight="1">
      <c r="A1069" s="345"/>
      <c r="B1069" s="392" t="str">
        <f>BB1069</f>
        <v>Shut down ICE! Stop building the wall. End racism at the border. Stop separating families &amp; caging children. Stop criminalizing being born elsewhere.</v>
      </c>
      <c r="C1069" s="393"/>
      <c r="D1069" s="393"/>
      <c r="E1069" s="393"/>
      <c r="F1069" s="393"/>
      <c r="G1069" s="394"/>
      <c r="H1069" s="395" t="str">
        <f>BB1070</f>
        <v>Build the wall! Stem the tide of migrants, especially those who evade the law others dutifully follow. Then vet entry based on merit. MAGA!</v>
      </c>
      <c r="I1069" s="395"/>
      <c r="J1069" s="395"/>
      <c r="K1069" s="395"/>
      <c r="L1069" s="395"/>
      <c r="M1069" s="396"/>
      <c r="N1069" s="349"/>
      <c r="BB1069" s="4" t="str">
        <f>IF($C$1047=$BB$1047,BE1069,IF($C$1047=$BB$1048,BF1069,IF($C$1047=$BB$1049,BG1069,IF($C$1047=$BB$1050,BH1069,IF($C$1047=$BB$1051,BI1069,IF($C$1047=$BB$1052,BJ1069,IF($C$1047=$BB$1053,BK1069,IF($C$1047=$BB$1054,BL1069,""))))))))</f>
        <v>Shut down ICE! Stop building the wall. End racism at the border. Stop separating families &amp; caging children. Stop criminalizing being born elsewhere.</v>
      </c>
      <c r="BD1069" s="167" t="s">
        <v>694</v>
      </c>
      <c r="BE1069" s="4" t="s">
        <v>695</v>
      </c>
      <c r="BF1069" s="4" t="s">
        <v>696</v>
      </c>
      <c r="BG1069" s="4" t="s">
        <v>697</v>
      </c>
      <c r="BH1069" s="4" t="s">
        <v>698</v>
      </c>
      <c r="BI1069" s="4" t="s">
        <v>699</v>
      </c>
      <c r="BJ1069" s="4" t="s">
        <v>700</v>
      </c>
      <c r="BK1069" s="4" t="s">
        <v>701</v>
      </c>
      <c r="BL1069" s="4" t="s">
        <v>702</v>
      </c>
      <c r="BM1069" s="203" t="s">
        <v>432</v>
      </c>
      <c r="BT1069" s="371" t="s">
        <v>104</v>
      </c>
      <c r="BU1069" s="372" t="s">
        <v>105</v>
      </c>
      <c r="BY1069" s="4" t="s">
        <v>106</v>
      </c>
    </row>
    <row r="1070" spans="1:79" ht="20" customHeight="1">
      <c r="A1070" s="345"/>
      <c r="B1070" s="397"/>
      <c r="C1070" s="398"/>
      <c r="D1070" s="398"/>
      <c r="E1070" s="398"/>
      <c r="F1070" s="398"/>
      <c r="G1070" s="399"/>
      <c r="H1070" s="400"/>
      <c r="I1070" s="400"/>
      <c r="J1070" s="400"/>
      <c r="K1070" s="400"/>
      <c r="L1070" s="400"/>
      <c r="M1070" s="401"/>
      <c r="N1070" s="349"/>
      <c r="BB1070" s="4" t="str">
        <f>IF($C$1047=$BB$1047,BE1070,IF($C$1047=$BB$1048,BF1070,IF($C$1047=$BB$1049,BG1070,IF($C$1047=$BB$1050,BH1070,IF($C$1047=$BB$1051,BI1070,IF($C$1047=$BB$1052,BJ1070,IF($C$1047=$BB$1053,BK1070,IF($C$1047=$BB$1054,BL1070,""))))))))</f>
        <v>Build the wall! Stem the tide of migrants, especially those who evade the law others dutifully follow. Then vet entry based on merit. MAGA!</v>
      </c>
      <c r="BD1070" s="167" t="s">
        <v>703</v>
      </c>
      <c r="BE1070" s="4" t="s">
        <v>704</v>
      </c>
      <c r="BF1070" s="4" t="s">
        <v>705</v>
      </c>
      <c r="BG1070" s="4" t="s">
        <v>706</v>
      </c>
      <c r="BH1070" s="4" t="s">
        <v>707</v>
      </c>
      <c r="BI1070" s="4" t="s">
        <v>708</v>
      </c>
      <c r="BJ1070" s="4" t="s">
        <v>709</v>
      </c>
      <c r="BK1070" s="4" t="s">
        <v>710</v>
      </c>
      <c r="BL1070" s="4" t="s">
        <v>711</v>
      </c>
      <c r="BM1070" s="203" t="s">
        <v>432</v>
      </c>
      <c r="BT1070" s="371" t="s">
        <v>107</v>
      </c>
      <c r="BU1070" s="372" t="s">
        <v>108</v>
      </c>
      <c r="BY1070" s="4" t="s">
        <v>109</v>
      </c>
    </row>
    <row r="1071" spans="1:79" ht="20" customHeight="1">
      <c r="A1071" s="345"/>
      <c r="B1071" s="397"/>
      <c r="C1071" s="398"/>
      <c r="D1071" s="398"/>
      <c r="E1071" s="398"/>
      <c r="F1071" s="398"/>
      <c r="G1071" s="399"/>
      <c r="H1071" s="400"/>
      <c r="I1071" s="400"/>
      <c r="J1071" s="400"/>
      <c r="K1071" s="400"/>
      <c r="L1071" s="400"/>
      <c r="M1071" s="401"/>
      <c r="N1071" s="349"/>
      <c r="BT1071" s="371" t="s">
        <v>110</v>
      </c>
      <c r="BU1071" s="372" t="s">
        <v>111</v>
      </c>
      <c r="BY1071" s="4" t="s">
        <v>112</v>
      </c>
    </row>
    <row r="1072" spans="1:79" ht="20" customHeight="1">
      <c r="A1072" s="345"/>
      <c r="B1072" s="397"/>
      <c r="C1072" s="398"/>
      <c r="D1072" s="398"/>
      <c r="E1072" s="398"/>
      <c r="F1072" s="398"/>
      <c r="G1072" s="399"/>
      <c r="H1072" s="400"/>
      <c r="I1072" s="400"/>
      <c r="J1072" s="400"/>
      <c r="K1072" s="400"/>
      <c r="L1072" s="400"/>
      <c r="M1072" s="401"/>
      <c r="N1072" s="349"/>
    </row>
    <row r="1073" spans="1:65" ht="20" customHeight="1" thickBot="1">
      <c r="A1073" s="345"/>
      <c r="B1073" s="402"/>
      <c r="C1073" s="403"/>
      <c r="D1073" s="403"/>
      <c r="E1073" s="403"/>
      <c r="F1073" s="403"/>
      <c r="G1073" s="404"/>
      <c r="H1073" s="405"/>
      <c r="I1073" s="405"/>
      <c r="J1073" s="405"/>
      <c r="K1073" s="405"/>
      <c r="L1073" s="405"/>
      <c r="M1073" s="406"/>
      <c r="N1073" s="349"/>
    </row>
    <row r="1074" spans="1:65">
      <c r="A1074" s="345"/>
      <c r="B1074" s="346"/>
      <c r="C1074" s="346"/>
      <c r="D1074" s="346"/>
      <c r="E1074" s="346"/>
      <c r="F1074" s="346"/>
      <c r="G1074" s="346"/>
      <c r="H1074" s="347"/>
      <c r="I1074" s="346"/>
      <c r="J1074" s="346"/>
      <c r="K1074" s="346"/>
      <c r="L1074" s="346"/>
      <c r="M1074" s="346"/>
      <c r="N1074" s="349"/>
    </row>
    <row r="1075" spans="1:65">
      <c r="A1075" s="407"/>
      <c r="B1075" s="408"/>
      <c r="C1075" s="408"/>
      <c r="D1075" s="408"/>
      <c r="E1075" s="408"/>
      <c r="F1075" s="408"/>
      <c r="G1075" s="408"/>
      <c r="H1075" s="409"/>
      <c r="I1075" s="408"/>
      <c r="J1075" s="408"/>
      <c r="K1075" s="408"/>
      <c r="L1075" s="408"/>
      <c r="M1075" s="408"/>
      <c r="N1075" s="410"/>
    </row>
    <row r="1076" spans="1:65" ht="30" customHeight="1">
      <c r="A1076" s="341" t="s">
        <v>66</v>
      </c>
      <c r="B1076" s="411" t="s">
        <v>712</v>
      </c>
      <c r="C1076" s="411"/>
      <c r="D1076" s="411"/>
      <c r="E1076" s="411"/>
      <c r="F1076" s="411"/>
      <c r="G1076" s="411"/>
      <c r="H1076" s="411"/>
      <c r="I1076" s="411"/>
      <c r="J1076" s="411"/>
      <c r="K1076" s="411"/>
      <c r="L1076" s="411"/>
      <c r="M1076" s="343"/>
      <c r="N1076" s="344" t="s">
        <v>68</v>
      </c>
    </row>
    <row r="1077" spans="1:65" ht="17" customHeight="1">
      <c r="A1077" s="345"/>
      <c r="B1077" s="412"/>
      <c r="C1077" s="412"/>
      <c r="D1077" s="412"/>
      <c r="E1077" s="412"/>
      <c r="F1077" s="412"/>
      <c r="G1077" s="412"/>
      <c r="H1077" s="413" t="str">
        <f>BB1077</f>
        <v xml:space="preserve"> for the politicized issue of immigration. </v>
      </c>
      <c r="I1077" s="412"/>
      <c r="J1077" s="412"/>
      <c r="K1077" s="412"/>
      <c r="L1077" s="412"/>
      <c r="M1077" s="412"/>
      <c r="N1077" s="349"/>
      <c r="BB1077" s="4" t="str">
        <f>CONCATENATE(BD1077,BE1077,BF1077)</f>
        <v xml:space="preserve"> for the politicized issue of immigration. </v>
      </c>
      <c r="BD1077" s="4" t="s">
        <v>713</v>
      </c>
      <c r="BE1077" s="4" t="str">
        <f>IF(C1047=BB1047,BF1047,IF(C1047=BB1048,BF1048,IF(C1047=BB1049,BF1049,IF(C1047=BB1050,BF1050,IF(C1047=BB1051,BF1051,IF(C1047=BB1052,BF1052,IF(1007=BB1053,BF1053,IF(C1047=BB1054,BF1054))))))))</f>
        <v>immigration</v>
      </c>
      <c r="BF1077" s="4" t="s">
        <v>714</v>
      </c>
    </row>
    <row r="1078" spans="1:65" ht="20" customHeight="1">
      <c r="A1078" s="345"/>
      <c r="B1078" s="414" t="s">
        <v>620</v>
      </c>
      <c r="C1078" s="415"/>
      <c r="D1078" s="415"/>
      <c r="E1078" s="415"/>
      <c r="F1078" s="415"/>
      <c r="G1078" s="415"/>
      <c r="H1078" s="416"/>
      <c r="I1078" s="415"/>
      <c r="J1078" s="415"/>
      <c r="K1078" s="415"/>
      <c r="L1078" s="415"/>
      <c r="M1078" s="417" t="str">
        <f>B1078</f>
        <v>LISTEN</v>
      </c>
      <c r="N1078" s="349"/>
      <c r="BE1078" s="157" t="str">
        <f t="shared" ref="BE1078:BL1078" si="9">BE1068</f>
        <v>IMM</v>
      </c>
      <c r="BF1078" s="157" t="str">
        <f t="shared" si="9"/>
        <v>CLI</v>
      </c>
      <c r="BG1078" s="157" t="str">
        <f t="shared" si="9"/>
        <v>GUN</v>
      </c>
      <c r="BH1078" s="157" t="str">
        <f t="shared" si="9"/>
        <v>ABO</v>
      </c>
      <c r="BI1078" s="157" t="str">
        <f t="shared" si="9"/>
        <v>HEA</v>
      </c>
      <c r="BJ1078" s="157" t="str">
        <f t="shared" si="9"/>
        <v>CRI</v>
      </c>
      <c r="BK1078" s="157" t="str">
        <f t="shared" si="9"/>
        <v>ECO</v>
      </c>
      <c r="BL1078" s="157" t="str">
        <f t="shared" si="9"/>
        <v>RAC</v>
      </c>
    </row>
    <row r="1079" spans="1:65" ht="20" customHeight="1">
      <c r="A1079" s="345"/>
      <c r="B1079" s="398" t="str">
        <f>BB1079</f>
        <v>“I need to support others like me to move away from threats created by systemic inequities, and toward inclusive opportunities respecting our unique qualities.”</v>
      </c>
      <c r="C1079" s="398"/>
      <c r="D1079" s="398"/>
      <c r="E1079" s="398"/>
      <c r="F1079" s="398"/>
      <c r="G1079" s="398"/>
      <c r="H1079" s="418" t="str">
        <f>BB1080</f>
        <v>“I need to be freer from threats of personal violence from outsiders, including foreign threats against the cohesion of my family and close-knit communities.”</v>
      </c>
      <c r="I1079" s="418"/>
      <c r="J1079" s="418"/>
      <c r="K1079" s="418"/>
      <c r="L1079" s="418"/>
      <c r="M1079" s="418"/>
      <c r="N1079" s="349"/>
      <c r="BB1079" s="4" t="str">
        <f>IF($C$1047=BB$1047,BE1079,IF($C$1047=BB$1048,BF1079,IF($C$1047=BB$1049,BG1079,IF($C$1047=BB$1050,BH1079,IF($C$1047=BB$1051,BI1079,IF($C$1047=BB$1052,BJ1079,IF($C$1047=BB$1053,BK1079,IF($C$1047=BB$1054,BL1079,""))))))))</f>
        <v>“I need to support others like me to move away from threats created by systemic inequities, and toward inclusive opportunities respecting our unique qualities.”</v>
      </c>
      <c r="BD1079" s="167" t="s">
        <v>715</v>
      </c>
      <c r="BE1079" s="4" t="s">
        <v>716</v>
      </c>
      <c r="BF1079" s="4" t="s">
        <v>717</v>
      </c>
      <c r="BG1079" s="4" t="s">
        <v>718</v>
      </c>
      <c r="BH1079" s="4" t="s">
        <v>719</v>
      </c>
      <c r="BI1079" s="4" t="s">
        <v>720</v>
      </c>
      <c r="BJ1079" s="4" t="s">
        <v>721</v>
      </c>
      <c r="BK1079" s="4" t="s">
        <v>722</v>
      </c>
      <c r="BL1079" s="4" t="s">
        <v>723</v>
      </c>
      <c r="BM1079" s="203" t="s">
        <v>432</v>
      </c>
    </row>
    <row r="1080" spans="1:65" ht="20" customHeight="1">
      <c r="A1080" s="345"/>
      <c r="B1080" s="398"/>
      <c r="C1080" s="398"/>
      <c r="D1080" s="398"/>
      <c r="E1080" s="398"/>
      <c r="F1080" s="398"/>
      <c r="G1080" s="398"/>
      <c r="H1080" s="418"/>
      <c r="I1080" s="418"/>
      <c r="J1080" s="418"/>
      <c r="K1080" s="418"/>
      <c r="L1080" s="418"/>
      <c r="M1080" s="418"/>
      <c r="N1080" s="349"/>
      <c r="BB1080" s="4" t="str">
        <f>IF($C$1047=BB$1047,BE1080,IF($C$1047=BB$1048,BF1080,IF($C$1047=BB$1049,BG1080,IF($C$1047=BB$1050,BH1080,IF($C$1047=BB$1051,BI1080,IF($C$1047=BB$1052,BJ1080,IF($C$1047=BB$1053,BK1080,IF($C$1047=BB$1054,BL1080,""))))))))</f>
        <v>“I need to be freer from threats of personal violence from outsiders, including foreign threats against the cohesion of my family and close-knit communities.”</v>
      </c>
      <c r="BD1080" s="167" t="s">
        <v>724</v>
      </c>
      <c r="BE1080" s="4" t="s">
        <v>725</v>
      </c>
      <c r="BF1080" s="4" t="s">
        <v>726</v>
      </c>
      <c r="BG1080" s="4" t="s">
        <v>727</v>
      </c>
      <c r="BH1080" s="4" t="s">
        <v>728</v>
      </c>
      <c r="BI1080" s="4" t="s">
        <v>729</v>
      </c>
      <c r="BJ1080" s="4" t="s">
        <v>730</v>
      </c>
      <c r="BK1080" s="4" t="s">
        <v>731</v>
      </c>
      <c r="BL1080" s="4" t="s">
        <v>732</v>
      </c>
      <c r="BM1080" s="203" t="s">
        <v>432</v>
      </c>
    </row>
    <row r="1081" spans="1:65" ht="20" customHeight="1">
      <c r="A1081" s="345"/>
      <c r="B1081" s="398"/>
      <c r="C1081" s="398"/>
      <c r="D1081" s="398"/>
      <c r="E1081" s="398"/>
      <c r="F1081" s="398"/>
      <c r="G1081" s="398"/>
      <c r="H1081" s="418"/>
      <c r="I1081" s="418"/>
      <c r="J1081" s="418"/>
      <c r="K1081" s="418"/>
      <c r="L1081" s="418"/>
      <c r="M1081" s="418"/>
      <c r="N1081" s="349"/>
    </row>
    <row r="1082" spans="1:65" ht="20" customHeight="1">
      <c r="A1082" s="345"/>
      <c r="B1082" s="398"/>
      <c r="C1082" s="398"/>
      <c r="D1082" s="398"/>
      <c r="E1082" s="398"/>
      <c r="F1082" s="398"/>
      <c r="G1082" s="398"/>
      <c r="H1082" s="418"/>
      <c r="I1082" s="418"/>
      <c r="J1082" s="418"/>
      <c r="K1082" s="418"/>
      <c r="L1082" s="418"/>
      <c r="M1082" s="418"/>
      <c r="N1082" s="349"/>
    </row>
    <row r="1083" spans="1:65" ht="20" customHeight="1">
      <c r="A1083" s="345"/>
      <c r="B1083" s="398"/>
      <c r="C1083" s="398"/>
      <c r="D1083" s="398"/>
      <c r="E1083" s="398"/>
      <c r="F1083" s="398"/>
      <c r="G1083" s="398"/>
      <c r="H1083" s="418"/>
      <c r="I1083" s="418"/>
      <c r="J1083" s="418"/>
      <c r="K1083" s="418"/>
      <c r="L1083" s="418"/>
      <c r="M1083" s="418"/>
      <c r="N1083" s="349"/>
    </row>
    <row r="1084" spans="1:65" ht="20" customHeight="1">
      <c r="A1084" s="345"/>
      <c r="B1084" s="419"/>
      <c r="C1084" s="419"/>
      <c r="D1084" s="419"/>
      <c r="E1084" s="419"/>
      <c r="F1084" s="419"/>
      <c r="G1084" s="419"/>
      <c r="H1084" s="420"/>
      <c r="I1084" s="419"/>
      <c r="J1084" s="419"/>
      <c r="K1084" s="419"/>
      <c r="L1084" s="419"/>
      <c r="M1084" s="419"/>
      <c r="N1084" s="349"/>
    </row>
    <row r="1085" spans="1:65" ht="20" customHeight="1" thickBot="1">
      <c r="A1085" s="345"/>
      <c r="B1085" s="414" t="s">
        <v>625</v>
      </c>
      <c r="C1085" s="415"/>
      <c r="D1085" s="415"/>
      <c r="E1085" s="415"/>
      <c r="F1085" s="415"/>
      <c r="G1085" s="415"/>
      <c r="H1085" s="416"/>
      <c r="I1085" s="415"/>
      <c r="J1085" s="415"/>
      <c r="K1085" s="415"/>
      <c r="L1085" s="415"/>
      <c r="M1085" s="417" t="str">
        <f>B1085</f>
        <v>AFFIRM</v>
      </c>
      <c r="N1085" s="349"/>
      <c r="BE1085" s="157" t="str">
        <f>BE1078</f>
        <v>IMM</v>
      </c>
      <c r="BF1085" s="157" t="str">
        <f t="shared" ref="BF1085:BL1085" si="10">BF1078</f>
        <v>CLI</v>
      </c>
      <c r="BG1085" s="157" t="str">
        <f t="shared" si="10"/>
        <v>GUN</v>
      </c>
      <c r="BH1085" s="157" t="str">
        <f t="shared" si="10"/>
        <v>ABO</v>
      </c>
      <c r="BI1085" s="157" t="str">
        <f t="shared" si="10"/>
        <v>HEA</v>
      </c>
      <c r="BJ1085" s="157" t="str">
        <f t="shared" si="10"/>
        <v>CRI</v>
      </c>
      <c r="BK1085" s="157" t="str">
        <f t="shared" si="10"/>
        <v>ECO</v>
      </c>
      <c r="BL1085" s="157" t="str">
        <f t="shared" si="10"/>
        <v>RAC</v>
      </c>
      <c r="BM1085" s="203" t="s">
        <v>432</v>
      </c>
    </row>
    <row r="1086" spans="1:65" ht="20" customHeight="1">
      <c r="A1086" s="345"/>
      <c r="B1086" s="421" t="str">
        <f>BB1086</f>
        <v>inclusion</v>
      </c>
      <c r="C1086" s="422"/>
      <c r="D1086" s="422"/>
      <c r="E1086" s="423"/>
      <c r="F1086" s="423"/>
      <c r="G1086" s="423"/>
      <c r="H1086" s="424"/>
      <c r="I1086" s="425"/>
      <c r="J1086" s="425"/>
      <c r="K1086" s="426" t="str">
        <f>BB1089</f>
        <v>security</v>
      </c>
      <c r="L1086" s="426"/>
      <c r="M1086" s="427"/>
      <c r="N1086" s="349"/>
      <c r="BB1086" s="4" t="str">
        <f>IF($C$1047=BB$1047,BE1086,IF($C$1047=BB$1048,BF1086,IF($C$1047=BB$1049,BG1086,IF($C$1047=BB$1050,BH1086,IF($C$1047=BB$1051,BI1086,IF($C$1047=BB$1052,BJ1086,IF($C$1047=BB$1053,BK1086,IF($C$1047=BB$1054,BL1086,""))))))))</f>
        <v>inclusion</v>
      </c>
      <c r="BD1086" s="167" t="s">
        <v>733</v>
      </c>
      <c r="BE1086" s="4" t="s">
        <v>100</v>
      </c>
      <c r="BF1086" s="4" t="s">
        <v>111</v>
      </c>
      <c r="BG1086" s="4" t="s">
        <v>734</v>
      </c>
      <c r="BH1086" s="4" t="s">
        <v>735</v>
      </c>
      <c r="BI1086" s="4" t="s">
        <v>736</v>
      </c>
      <c r="BJ1086" s="4" t="s">
        <v>737</v>
      </c>
      <c r="BK1086" s="4" t="s">
        <v>738</v>
      </c>
      <c r="BL1086" s="4" t="s">
        <v>739</v>
      </c>
      <c r="BM1086" s="203" t="s">
        <v>432</v>
      </c>
    </row>
    <row r="1087" spans="1:65" ht="20" customHeight="1">
      <c r="A1087" s="345"/>
      <c r="B1087" s="428"/>
      <c r="C1087" s="429"/>
      <c r="D1087" s="429"/>
      <c r="E1087" s="430" t="str">
        <f>BB1087</f>
        <v>uniqueness</v>
      </c>
      <c r="F1087" s="430"/>
      <c r="G1087" s="430"/>
      <c r="H1087" s="431" t="str">
        <f>BB1088</f>
        <v>cohesion</v>
      </c>
      <c r="I1087" s="432"/>
      <c r="J1087" s="432"/>
      <c r="K1087" s="433"/>
      <c r="L1087" s="433"/>
      <c r="M1087" s="434"/>
      <c r="N1087" s="349"/>
      <c r="BB1087" s="4" t="str">
        <f>IF($C$1047=BB$1047,BE1087,IF($C$1047=BB$1048,BF1087,IF($C$1047=BB$1049,BG1087,IF($C$1047=BB$1050,BH1087,IF($C$1047=BB$1051,BI1087,IF($C$1047=BB$1052,BJ1087,IF($C$1047=BB$1053,BK1087,IF($C$1047=BB$1054,BL1087,""))))))))</f>
        <v>uniqueness</v>
      </c>
      <c r="BD1087" s="167" t="s">
        <v>740</v>
      </c>
      <c r="BE1087" s="81" t="s">
        <v>741</v>
      </c>
      <c r="BF1087" s="4" t="s">
        <v>104</v>
      </c>
      <c r="BG1087" s="4" t="s">
        <v>742</v>
      </c>
      <c r="BH1087" s="4" t="s">
        <v>743</v>
      </c>
      <c r="BI1087" s="4" t="s">
        <v>744</v>
      </c>
      <c r="BJ1087" s="4" t="s">
        <v>745</v>
      </c>
      <c r="BK1087" s="4" t="s">
        <v>742</v>
      </c>
      <c r="BL1087" s="4" t="s">
        <v>746</v>
      </c>
      <c r="BM1087" s="203" t="s">
        <v>432</v>
      </c>
    </row>
    <row r="1088" spans="1:65" ht="20" customHeight="1">
      <c r="A1088" s="345"/>
      <c r="B1088" s="428"/>
      <c r="C1088" s="429"/>
      <c r="D1088" s="429"/>
      <c r="E1088" s="429"/>
      <c r="F1088" s="429"/>
      <c r="G1088" s="429"/>
      <c r="H1088" s="435"/>
      <c r="I1088" s="433"/>
      <c r="J1088" s="433"/>
      <c r="K1088" s="433"/>
      <c r="L1088" s="433"/>
      <c r="M1088" s="434"/>
      <c r="N1088" s="349"/>
      <c r="BB1088" s="4" t="str">
        <f>IF($C$1047=BB$1047,BE1088,IF($C$1047=BB$1048,BF1088,IF($C$1047=BB$1049,BG1088,IF($C$1047=BB$1050,BH1088,IF($C$1047=BB$1051,BI1088,IF($C$1047=BB$1052,BJ1088,IF($C$1047=BB$1053,BK1088,IF($C$1047=BB$1054,BL1088,""))))))))</f>
        <v>cohesion</v>
      </c>
      <c r="BD1088" s="167" t="s">
        <v>747</v>
      </c>
      <c r="BE1088" s="4" t="s">
        <v>86</v>
      </c>
      <c r="BF1088" s="4" t="s">
        <v>748</v>
      </c>
      <c r="BG1088" s="4" t="s">
        <v>749</v>
      </c>
      <c r="BH1088" s="4" t="s">
        <v>750</v>
      </c>
      <c r="BI1088" s="4" t="s">
        <v>751</v>
      </c>
      <c r="BJ1088" s="4" t="s">
        <v>752</v>
      </c>
      <c r="BK1088" s="4" t="s">
        <v>753</v>
      </c>
      <c r="BL1088" s="4" t="s">
        <v>754</v>
      </c>
      <c r="BM1088" s="203" t="s">
        <v>432</v>
      </c>
    </row>
    <row r="1089" spans="1:65" ht="20" customHeight="1" thickBot="1">
      <c r="A1089" s="345"/>
      <c r="B1089" s="436" t="s">
        <v>755</v>
      </c>
      <c r="C1089" s="437"/>
      <c r="D1089" s="437"/>
      <c r="E1089" s="438" t="s">
        <v>756</v>
      </c>
      <c r="F1089" s="438"/>
      <c r="G1089" s="438"/>
      <c r="H1089" s="439" t="s">
        <v>757</v>
      </c>
      <c r="I1089" s="440"/>
      <c r="J1089" s="440"/>
      <c r="K1089" s="441" t="s">
        <v>758</v>
      </c>
      <c r="L1089" s="441"/>
      <c r="M1089" s="442"/>
      <c r="N1089" s="349"/>
      <c r="BB1089" s="4" t="str">
        <f>IF($C$1047=BB$1047,BE1089,IF($C$1047=BB$1048,BF1089,IF($C$1047=BB$1049,BG1089,IF($C$1047=BB$1050,BH1089,IF($C$1047=BB$1051,BI1089,IF($C$1047=BB$1052,BJ1089,IF($C$1047=BB$1053,BK1089,IF($C$1047=BB$1054,BL1089,""))))))))</f>
        <v>security</v>
      </c>
      <c r="BD1089" s="167" t="s">
        <v>759</v>
      </c>
      <c r="BE1089" s="4" t="s">
        <v>760</v>
      </c>
      <c r="BF1089" s="4" t="s">
        <v>93</v>
      </c>
      <c r="BG1089" s="4" t="s">
        <v>761</v>
      </c>
      <c r="BH1089" s="4" t="s">
        <v>762</v>
      </c>
      <c r="BI1089" s="4" t="s">
        <v>763</v>
      </c>
      <c r="BJ1089" s="4" t="s">
        <v>764</v>
      </c>
      <c r="BK1089" s="4" t="s">
        <v>765</v>
      </c>
      <c r="BL1089" s="4" t="s">
        <v>766</v>
      </c>
    </row>
    <row r="1090" spans="1:65" ht="20" customHeight="1" thickBot="1">
      <c r="A1090" s="345"/>
      <c r="B1090" s="414" t="s">
        <v>629</v>
      </c>
      <c r="C1090" s="415"/>
      <c r="D1090" s="415"/>
      <c r="E1090" s="415"/>
      <c r="F1090" s="415"/>
      <c r="G1090" s="415"/>
      <c r="H1090" s="416"/>
      <c r="I1090" s="415"/>
      <c r="J1090" s="415"/>
      <c r="K1090" s="415"/>
      <c r="L1090" s="415"/>
      <c r="M1090" s="417" t="str">
        <f>B1090</f>
        <v>OFFER</v>
      </c>
      <c r="N1090" s="349"/>
      <c r="BE1090" s="157" t="str">
        <f>BE1085</f>
        <v>IMM</v>
      </c>
      <c r="BF1090" s="157" t="str">
        <f t="shared" ref="BF1090:BL1090" si="11">BF1085</f>
        <v>CLI</v>
      </c>
      <c r="BG1090" s="157" t="str">
        <f t="shared" si="11"/>
        <v>GUN</v>
      </c>
      <c r="BH1090" s="157" t="str">
        <f t="shared" si="11"/>
        <v>ABO</v>
      </c>
      <c r="BI1090" s="157" t="str">
        <f t="shared" si="11"/>
        <v>HEA</v>
      </c>
      <c r="BJ1090" s="157" t="str">
        <f t="shared" si="11"/>
        <v>CRI</v>
      </c>
      <c r="BK1090" s="157" t="str">
        <f t="shared" si="11"/>
        <v>ECO</v>
      </c>
      <c r="BL1090" s="157" t="str">
        <f t="shared" si="11"/>
        <v>RAC</v>
      </c>
    </row>
    <row r="1091" spans="1:65" ht="20" customHeight="1">
      <c r="A1091" s="345"/>
      <c r="B1091" s="443" t="str">
        <f>BB1091</f>
        <v>The more I honor your unmet self-need for security, I trust you’ll find it easier to respect our guarded self-need for uniqueness.</v>
      </c>
      <c r="C1091" s="444"/>
      <c r="D1091" s="444"/>
      <c r="E1091" s="444"/>
      <c r="F1091" s="444"/>
      <c r="G1091" s="444"/>
      <c r="H1091" s="395" t="str">
        <f>BB1093</f>
        <v>The more I respect your guarded self-need for uniqueness, I trust you’ll find it easier to honor our unmet self-need for security.</v>
      </c>
      <c r="I1091" s="395"/>
      <c r="J1091" s="395"/>
      <c r="K1091" s="395"/>
      <c r="L1091" s="395"/>
      <c r="M1091" s="396"/>
      <c r="N1091" s="349"/>
      <c r="BB1091" s="4" t="str">
        <f>IF($C$1047=BB$1047,BE1091,IF($C$1047=BB$1048,BF1091,IF($C$1047=BB$1049,BG1091,IF($C$1047=BB$1050,BH1091,IF($C$1047=BB$1051,BI1091,IF($C$1047=BB$1052,BJ1091,IF($C$1047=BB$1053,BK1091,IF($C$1047=BB$1054,BL1091,""))))))))</f>
        <v>The more I honor your unmet self-need for security, I trust you’ll find it easier to respect our guarded self-need for uniqueness.</v>
      </c>
      <c r="BD1091" s="167" t="s">
        <v>767</v>
      </c>
      <c r="BE1091" s="81" t="s">
        <v>768</v>
      </c>
      <c r="BF1091" s="4" t="s">
        <v>769</v>
      </c>
      <c r="BG1091" s="4" t="s">
        <v>770</v>
      </c>
      <c r="BH1091" s="4" t="s">
        <v>771</v>
      </c>
      <c r="BI1091" s="4" t="s">
        <v>772</v>
      </c>
      <c r="BJ1091" s="4" t="s">
        <v>773</v>
      </c>
      <c r="BK1091" s="4" t="s">
        <v>774</v>
      </c>
      <c r="BL1091" s="4" t="s">
        <v>775</v>
      </c>
      <c r="BM1091" s="203" t="s">
        <v>432</v>
      </c>
    </row>
    <row r="1092" spans="1:65" ht="20" customHeight="1">
      <c r="A1092" s="345"/>
      <c r="B1092" s="445"/>
      <c r="C1092" s="446"/>
      <c r="D1092" s="446"/>
      <c r="E1092" s="446"/>
      <c r="F1092" s="446"/>
      <c r="G1092" s="446"/>
      <c r="H1092" s="400"/>
      <c r="I1092" s="400"/>
      <c r="J1092" s="400"/>
      <c r="K1092" s="400"/>
      <c r="L1092" s="400"/>
      <c r="M1092" s="401"/>
      <c r="N1092" s="349"/>
      <c r="BB1092" s="4" t="str">
        <f>IF($C$1047=BB$1047,BE1092,IF($C$1047=BB$1048,BF1092,IF($C$1047=BB$1049,BG1092,IF($C$1047=BB$1050,BH1092,IF($C$1047=BB$1051,BI1092,IF($C$1047=BB$1052,BJ1092,IF($C$1047=BB$1053,BK1092,IF($C$1047=BB$1054,BL1092,""))))))))</f>
        <v>The more I respect your guarded social-need for cohesion, I trust you’ll find it easier to honor our unmet social-need for inclusion.</v>
      </c>
      <c r="BD1092" s="167" t="s">
        <v>776</v>
      </c>
      <c r="BE1092" s="81" t="s">
        <v>777</v>
      </c>
      <c r="BF1092" s="4" t="s">
        <v>778</v>
      </c>
      <c r="BG1092" s="4" t="s">
        <v>779</v>
      </c>
      <c r="BH1092" s="4" t="s">
        <v>780</v>
      </c>
      <c r="BI1092" s="4" t="s">
        <v>781</v>
      </c>
      <c r="BJ1092" s="4" t="s">
        <v>782</v>
      </c>
      <c r="BK1092" s="4" t="s">
        <v>783</v>
      </c>
      <c r="BL1092" s="4" t="s">
        <v>784</v>
      </c>
      <c r="BM1092" s="203" t="s">
        <v>432</v>
      </c>
    </row>
    <row r="1093" spans="1:65" ht="20" customHeight="1">
      <c r="A1093" s="345"/>
      <c r="B1093" s="445"/>
      <c r="C1093" s="446"/>
      <c r="D1093" s="446"/>
      <c r="E1093" s="446"/>
      <c r="F1093" s="446"/>
      <c r="G1093" s="446"/>
      <c r="H1093" s="400"/>
      <c r="I1093" s="400"/>
      <c r="J1093" s="400"/>
      <c r="K1093" s="400"/>
      <c r="L1093" s="400"/>
      <c r="M1093" s="401"/>
      <c r="N1093" s="349"/>
      <c r="BB1093" s="4" t="str">
        <f>IF($C$1047=BB$1047,BE1093,IF($C$1047=BB$1048,BF1093,IF($C$1047=BB$1049,BG1093,IF($C$1047=BB$1050,BH1093,IF($C$1047=BB$1051,BI1093,IF($C$1047=BB$1052,BJ1093,IF($C$1047=BB$1053,BK1093,IF($C$1047=BB$1054,BL1093,""))))))))</f>
        <v>The more I respect your guarded self-need for uniqueness, I trust you’ll find it easier to honor our unmet self-need for security.</v>
      </c>
      <c r="BD1093" s="167" t="s">
        <v>785</v>
      </c>
      <c r="BE1093" s="81" t="s">
        <v>786</v>
      </c>
      <c r="BF1093" s="4" t="s">
        <v>787</v>
      </c>
      <c r="BG1093" s="4" t="s">
        <v>788</v>
      </c>
      <c r="BH1093" s="4" t="s">
        <v>789</v>
      </c>
      <c r="BI1093" s="4" t="s">
        <v>790</v>
      </c>
      <c r="BJ1093" s="4" t="s">
        <v>791</v>
      </c>
      <c r="BK1093" s="4" t="s">
        <v>792</v>
      </c>
      <c r="BL1093" s="4" t="s">
        <v>793</v>
      </c>
      <c r="BM1093" s="203" t="s">
        <v>432</v>
      </c>
    </row>
    <row r="1094" spans="1:65" ht="20" customHeight="1">
      <c r="A1094" s="345"/>
      <c r="B1094" s="445"/>
      <c r="C1094" s="446"/>
      <c r="D1094" s="446"/>
      <c r="E1094" s="446"/>
      <c r="F1094" s="446"/>
      <c r="G1094" s="446"/>
      <c r="H1094" s="400"/>
      <c r="I1094" s="400"/>
      <c r="J1094" s="400"/>
      <c r="K1094" s="400"/>
      <c r="L1094" s="400"/>
      <c r="M1094" s="401"/>
      <c r="N1094" s="349"/>
      <c r="BB1094" s="4" t="str">
        <f>IF($C$1047=BB$1047,BE1094,IF($C$1047=BB$1048,BF1094,IF($C$1047=BB$1049,BG1094,IF($C$1047=BB$1050,BH1094,IF($C$1047=BB$1051,BI1094,IF($C$1047=BB$1052,BJ1094,IF($C$1047=BB$1053,BK1094,IF($C$1047=BB$1054,BL1094,""))))))))</f>
        <v>The more I honor your unmet social-need for inclusion, I trust you’ll find it easier to respect our guarded social-need for cohesion.</v>
      </c>
      <c r="BD1094" s="167" t="s">
        <v>794</v>
      </c>
      <c r="BE1094" s="81" t="s">
        <v>795</v>
      </c>
      <c r="BF1094" s="4" t="s">
        <v>796</v>
      </c>
      <c r="BG1094" s="4" t="s">
        <v>797</v>
      </c>
      <c r="BH1094" s="4" t="s">
        <v>798</v>
      </c>
      <c r="BI1094" s="4" t="s">
        <v>799</v>
      </c>
      <c r="BJ1094" s="4" t="s">
        <v>800</v>
      </c>
      <c r="BK1094" s="4" t="s">
        <v>801</v>
      </c>
      <c r="BL1094" s="4" t="s">
        <v>802</v>
      </c>
      <c r="BM1094" s="203" t="s">
        <v>432</v>
      </c>
    </row>
    <row r="1095" spans="1:65" ht="20" customHeight="1" thickBot="1">
      <c r="A1095" s="345"/>
      <c r="B1095" s="447"/>
      <c r="C1095" s="448"/>
      <c r="D1095" s="448"/>
      <c r="E1095" s="448"/>
      <c r="F1095" s="448"/>
      <c r="G1095" s="448"/>
      <c r="H1095" s="405"/>
      <c r="I1095" s="405"/>
      <c r="J1095" s="405"/>
      <c r="K1095" s="405"/>
      <c r="L1095" s="405"/>
      <c r="M1095" s="406"/>
      <c r="N1095" s="349"/>
    </row>
    <row r="1096" spans="1:65" ht="20" customHeight="1">
      <c r="A1096" s="345"/>
      <c r="B1096" s="443" t="str">
        <f>BB1092</f>
        <v>The more I respect your guarded social-need for cohesion, I trust you’ll find it easier to honor our unmet social-need for inclusion.</v>
      </c>
      <c r="C1096" s="444"/>
      <c r="D1096" s="444"/>
      <c r="E1096" s="444"/>
      <c r="F1096" s="444"/>
      <c r="G1096" s="444"/>
      <c r="H1096" s="395" t="str">
        <f>BB1094</f>
        <v>The more I honor your unmet social-need for inclusion, I trust you’ll find it easier to respect our guarded social-need for cohesion.</v>
      </c>
      <c r="I1096" s="395"/>
      <c r="J1096" s="395"/>
      <c r="K1096" s="395"/>
      <c r="L1096" s="395"/>
      <c r="M1096" s="396"/>
      <c r="N1096" s="349"/>
      <c r="BB1096" s="449" t="s">
        <v>803</v>
      </c>
      <c r="BD1096" s="4" t="s">
        <v>804</v>
      </c>
    </row>
    <row r="1097" spans="1:65" ht="20" customHeight="1">
      <c r="A1097" s="345"/>
      <c r="B1097" s="445"/>
      <c r="C1097" s="446"/>
      <c r="D1097" s="446"/>
      <c r="E1097" s="446"/>
      <c r="F1097" s="446"/>
      <c r="G1097" s="446"/>
      <c r="H1097" s="400"/>
      <c r="I1097" s="400"/>
      <c r="J1097" s="400"/>
      <c r="K1097" s="400"/>
      <c r="L1097" s="400"/>
      <c r="M1097" s="401"/>
      <c r="N1097" s="349"/>
      <c r="BB1097" s="449" t="s">
        <v>805</v>
      </c>
      <c r="BD1097" s="4" t="s">
        <v>806</v>
      </c>
    </row>
    <row r="1098" spans="1:65" ht="20" customHeight="1">
      <c r="A1098" s="345"/>
      <c r="B1098" s="445"/>
      <c r="C1098" s="446"/>
      <c r="D1098" s="446"/>
      <c r="E1098" s="446"/>
      <c r="F1098" s="446"/>
      <c r="G1098" s="446"/>
      <c r="H1098" s="400"/>
      <c r="I1098" s="400"/>
      <c r="J1098" s="400"/>
      <c r="K1098" s="400"/>
      <c r="L1098" s="400"/>
      <c r="M1098" s="401"/>
      <c r="N1098" s="349"/>
      <c r="BB1098" s="449" t="s">
        <v>807</v>
      </c>
      <c r="BD1098" s="4" t="s">
        <v>808</v>
      </c>
    </row>
    <row r="1099" spans="1:65" ht="20" customHeight="1">
      <c r="A1099" s="345"/>
      <c r="B1099" s="445"/>
      <c r="C1099" s="446"/>
      <c r="D1099" s="446"/>
      <c r="E1099" s="446"/>
      <c r="F1099" s="446"/>
      <c r="G1099" s="446"/>
      <c r="H1099" s="400"/>
      <c r="I1099" s="400"/>
      <c r="J1099" s="400"/>
      <c r="K1099" s="400"/>
      <c r="L1099" s="400"/>
      <c r="M1099" s="401"/>
      <c r="N1099" s="349"/>
      <c r="BB1099" s="449" t="s">
        <v>809</v>
      </c>
      <c r="BD1099" s="4" t="s">
        <v>810</v>
      </c>
      <c r="BE1099" s="152"/>
      <c r="BF1099" s="152"/>
      <c r="BG1099" s="152"/>
      <c r="BH1099" s="152"/>
      <c r="BI1099" s="152"/>
      <c r="BJ1099" s="152"/>
      <c r="BK1099" s="152"/>
      <c r="BL1099" s="152"/>
    </row>
    <row r="1100" spans="1:65" ht="20" customHeight="1" thickBot="1">
      <c r="A1100" s="345"/>
      <c r="B1100" s="447"/>
      <c r="C1100" s="448"/>
      <c r="D1100" s="448"/>
      <c r="E1100" s="448"/>
      <c r="F1100" s="448"/>
      <c r="G1100" s="448"/>
      <c r="H1100" s="405"/>
      <c r="I1100" s="405"/>
      <c r="J1100" s="405"/>
      <c r="K1100" s="405"/>
      <c r="L1100" s="405"/>
      <c r="M1100" s="406"/>
      <c r="N1100" s="349"/>
      <c r="BB1100" s="449" t="s">
        <v>811</v>
      </c>
      <c r="BD1100" s="4" t="s">
        <v>812</v>
      </c>
      <c r="BM1100" s="154"/>
    </row>
    <row r="1101" spans="1:65" ht="5" customHeight="1" thickBot="1">
      <c r="A1101" s="345"/>
      <c r="B1101" s="346"/>
      <c r="C1101" s="346"/>
      <c r="D1101" s="346"/>
      <c r="E1101" s="346"/>
      <c r="F1101" s="346"/>
      <c r="G1101" s="346"/>
      <c r="H1101" s="347"/>
      <c r="I1101" s="346"/>
      <c r="J1101" s="346"/>
      <c r="K1101" s="346"/>
      <c r="L1101" s="346"/>
      <c r="M1101" s="346"/>
      <c r="N1101" s="349"/>
      <c r="BB1101" s="449" t="s">
        <v>813</v>
      </c>
      <c r="BD1101" s="4" t="s">
        <v>814</v>
      </c>
      <c r="BM1101" s="154"/>
    </row>
    <row r="1102" spans="1:65" ht="14" customHeight="1">
      <c r="A1102" s="345"/>
      <c r="B1102" s="346"/>
      <c r="C1102" s="346"/>
      <c r="D1102" s="346"/>
      <c r="E1102" s="346"/>
      <c r="F1102" s="346"/>
      <c r="G1102" s="450"/>
      <c r="H1102" s="451"/>
      <c r="I1102" s="451"/>
      <c r="J1102" s="451"/>
      <c r="K1102" s="451"/>
      <c r="L1102" s="451"/>
      <c r="M1102" s="452"/>
      <c r="N1102" s="349"/>
      <c r="BB1102" s="449" t="s">
        <v>815</v>
      </c>
      <c r="BD1102" s="4" t="s">
        <v>816</v>
      </c>
      <c r="BM1102" s="154"/>
    </row>
    <row r="1103" spans="1:65" ht="14" customHeight="1">
      <c r="A1103" s="345"/>
      <c r="B1103" s="346"/>
      <c r="C1103" s="346"/>
      <c r="D1103" s="346"/>
      <c r="E1103" s="346"/>
      <c r="F1103" s="346"/>
      <c r="G1103" s="453"/>
      <c r="H1103" s="454"/>
      <c r="I1103" s="454"/>
      <c r="J1103" s="454"/>
      <c r="K1103" s="454"/>
      <c r="L1103" s="454"/>
      <c r="M1103" s="455"/>
      <c r="N1103" s="349"/>
      <c r="BM1103" s="154"/>
    </row>
    <row r="1104" spans="1:65" ht="14.4" customHeight="1" thickBot="1">
      <c r="A1104" s="345"/>
      <c r="B1104" s="346"/>
      <c r="C1104" s="346"/>
      <c r="D1104" s="346"/>
      <c r="E1104" s="346"/>
      <c r="F1104" s="346"/>
      <c r="G1104" s="456"/>
      <c r="H1104" s="457"/>
      <c r="I1104" s="457"/>
      <c r="J1104" s="457"/>
      <c r="K1104" s="457"/>
      <c r="L1104" s="457"/>
      <c r="M1104" s="458"/>
      <c r="N1104" s="349"/>
      <c r="BB1104" s="101" t="str">
        <f>CONCATENATE(BC1104,BD1104,BE1104,BF1104,BG1104,BH1104,BI1104,BJ1104)</f>
        <v xml:space="preserve">FALSEInstead of reacting to others with a different immigration view, or avoiding politics altogether, consider the viable alternative of responding to each other's needs behind the political rhetoric. You can listen for their immigration impacted needs without agreeing how you or others should respond to them. Their needs in how they experience immigration will not go away when ignored, but persist even more painfully. So let us be more mature in how we respond to them, modeling how others are to respond to yours. </v>
      </c>
      <c r="BC1104" s="4" t="b">
        <f>IF(G1102=BB1096,BD1096,IF(G1102=BB1097,BD1097,IF(G1102=BB1098,BD1098,IF(G1102=BB1099,BD1099,IF(G1102=BB1100,BD1100,IF(G1102=BB1101,BD1101,IF(G1102=BB1102,BD1102)))))))</f>
        <v>0</v>
      </c>
      <c r="BD1104" s="4" t="s">
        <v>817</v>
      </c>
      <c r="BE1104" s="4" t="str">
        <f>IF($C$1047="","political",IF($C$1047=$BB1047,$BF1047,IF($C$1047=$BB1048,$BF1048,IF($C$1047=$BB1049,$BF1049,IF($C$1047=$BB1050,$BF1050,IF($C$1047=$BB1051,$BF1051,IF($C$1047=$BB1052,$BF1052,IF($C$1047=$BB1053,$BF1053,IF($C$1047=$BB1054,$BF1054)))))))))</f>
        <v>immigration</v>
      </c>
      <c r="BF1104" s="4" t="s">
        <v>818</v>
      </c>
      <c r="BG1104" s="4" t="str">
        <f>IF($C$1047="","politically",IF($C$1047=$BB1047,$BF1047,IF($C$1047=$BB1048,$BF1048,IF($C$1047=$BB1049,$BF1049,IF($C$1047=$BB1050,$BF1050,IF($C$1047=$BB1051,$BF1051,IF($C$1047=$BB1052,$BF1052,IF($C$1047=$BB1053,$BF1053,IF($C$1047=$BB1054,$BF1054)))))))))</f>
        <v>immigration</v>
      </c>
      <c r="BH1104" s="4" t="s">
        <v>819</v>
      </c>
      <c r="BI1104" s="4" t="str">
        <f>IF($C$1047="","the issue",IF($C$1047=$BB1047,$BF1047,IF($C$1047=$BB1048,$BF1048,IF($C$1047=$BB1049,$BF1049,IF($C$1047=$BB1050,$BF1050,IF($C$1047=$BB1051,$BF1051,IF($C$1047=$BB1052,$BF1052,IF($C$1047=$BB1053,$BF1053,IF($C$1047=$BB1054,$BF1054)))))))))</f>
        <v>immigration</v>
      </c>
      <c r="BJ1104" s="4" t="s">
        <v>820</v>
      </c>
      <c r="BM1104" s="154"/>
    </row>
    <row r="1105" spans="1:65" ht="8" customHeight="1">
      <c r="A1105" s="345"/>
      <c r="B1105" s="346"/>
      <c r="C1105" s="459"/>
      <c r="D1105" s="459"/>
      <c r="E1105" s="459"/>
      <c r="F1105" s="459"/>
      <c r="G1105" s="459"/>
      <c r="H1105" s="460"/>
      <c r="I1105" s="459"/>
      <c r="J1105" s="459"/>
      <c r="K1105" s="459"/>
      <c r="L1105" s="459"/>
      <c r="M1105" s="459"/>
      <c r="N1105" s="349"/>
      <c r="BB1105" s="101" t="str">
        <f>CONCATENATE(BC1105,BD1105,BE1105,BF1105,BG1105,BH1105)</f>
        <v>SELECT FROM THE DROPDOWN MENU ABOVE YOUR ORIGINAL VIEW OF POLITICS.</v>
      </c>
      <c r="BC1105" s="4" t="s">
        <v>821</v>
      </c>
      <c r="BM1105" s="154"/>
    </row>
    <row r="1106" spans="1:65" ht="17" customHeight="1">
      <c r="A1106" s="345"/>
      <c r="B1106" s="461" t="str">
        <f>IF(G1102="",BB1105,BB1104)</f>
        <v>SELECT FROM THE DROPDOWN MENU ABOVE YOUR ORIGINAL VIEW OF POLITICS.</v>
      </c>
      <c r="C1106" s="461"/>
      <c r="D1106" s="461"/>
      <c r="E1106" s="461"/>
      <c r="F1106" s="461"/>
      <c r="G1106" s="461"/>
      <c r="H1106" s="461"/>
      <c r="I1106" s="461"/>
      <c r="J1106" s="461"/>
      <c r="K1106" s="461"/>
      <c r="L1106" s="461"/>
      <c r="M1106" s="461"/>
      <c r="N1106" s="349"/>
      <c r="BM1106" s="154"/>
    </row>
    <row r="1107" spans="1:65" ht="17" customHeight="1">
      <c r="A1107" s="345"/>
      <c r="B1107" s="461"/>
      <c r="C1107" s="461"/>
      <c r="D1107" s="461"/>
      <c r="E1107" s="461"/>
      <c r="F1107" s="461"/>
      <c r="G1107" s="461"/>
      <c r="H1107" s="461"/>
      <c r="I1107" s="461"/>
      <c r="J1107" s="461"/>
      <c r="K1107" s="461"/>
      <c r="L1107" s="461"/>
      <c r="M1107" s="461"/>
      <c r="N1107" s="349"/>
      <c r="BM1107" s="154"/>
    </row>
    <row r="1108" spans="1:65" ht="17" customHeight="1">
      <c r="A1108" s="345"/>
      <c r="B1108" s="461"/>
      <c r="C1108" s="461"/>
      <c r="D1108" s="461"/>
      <c r="E1108" s="461"/>
      <c r="F1108" s="461"/>
      <c r="G1108" s="461"/>
      <c r="H1108" s="461"/>
      <c r="I1108" s="461"/>
      <c r="J1108" s="461"/>
      <c r="K1108" s="461"/>
      <c r="L1108" s="461"/>
      <c r="M1108" s="461"/>
      <c r="N1108" s="349"/>
    </row>
    <row r="1109" spans="1:65" ht="17" customHeight="1">
      <c r="A1109" s="345"/>
      <c r="B1109" s="461"/>
      <c r="C1109" s="461"/>
      <c r="D1109" s="461"/>
      <c r="E1109" s="461"/>
      <c r="F1109" s="461"/>
      <c r="G1109" s="461"/>
      <c r="H1109" s="461"/>
      <c r="I1109" s="461"/>
      <c r="J1109" s="461"/>
      <c r="K1109" s="461"/>
      <c r="L1109" s="461"/>
      <c r="M1109" s="461"/>
      <c r="N1109" s="349"/>
    </row>
    <row r="1110" spans="1:65" ht="17" customHeight="1">
      <c r="A1110" s="345"/>
      <c r="B1110" s="461"/>
      <c r="C1110" s="461"/>
      <c r="D1110" s="461"/>
      <c r="E1110" s="461"/>
      <c r="F1110" s="461"/>
      <c r="G1110" s="461"/>
      <c r="H1110" s="461"/>
      <c r="I1110" s="461"/>
      <c r="J1110" s="461"/>
      <c r="K1110" s="461"/>
      <c r="L1110" s="461"/>
      <c r="M1110" s="461"/>
      <c r="N1110" s="349"/>
    </row>
    <row r="1111" spans="1:65" ht="10" customHeight="1">
      <c r="A1111" s="345"/>
      <c r="B1111" s="461"/>
      <c r="C1111" s="461"/>
      <c r="D1111" s="461"/>
      <c r="E1111" s="461"/>
      <c r="F1111" s="461"/>
      <c r="G1111" s="461"/>
      <c r="H1111" s="461"/>
      <c r="I1111" s="461"/>
      <c r="J1111" s="461"/>
      <c r="K1111" s="461"/>
      <c r="L1111" s="461"/>
      <c r="M1111" s="461"/>
      <c r="N1111" s="349"/>
    </row>
    <row r="1112" spans="1:65" ht="7.25" customHeight="1">
      <c r="A1112" s="407"/>
      <c r="B1112" s="462"/>
      <c r="C1112" s="462"/>
      <c r="D1112" s="462"/>
      <c r="E1112" s="462"/>
      <c r="F1112" s="462"/>
      <c r="G1112" s="462"/>
      <c r="H1112" s="463"/>
      <c r="I1112" s="462"/>
      <c r="J1112" s="462"/>
      <c r="K1112" s="462"/>
      <c r="L1112" s="462"/>
      <c r="M1112" s="462"/>
      <c r="N1112" s="410"/>
    </row>
    <row r="1113" spans="1:65" ht="30" customHeight="1">
      <c r="A1113" s="341" t="s">
        <v>66</v>
      </c>
      <c r="B1113" s="411" t="s">
        <v>34</v>
      </c>
      <c r="C1113" s="411"/>
      <c r="D1113" s="411"/>
      <c r="E1113" s="411"/>
      <c r="F1113" s="411"/>
      <c r="G1113" s="411"/>
      <c r="H1113" s="411"/>
      <c r="I1113" s="411"/>
      <c r="J1113" s="411"/>
      <c r="K1113" s="411"/>
      <c r="L1113" s="411"/>
      <c r="M1113" s="343"/>
      <c r="N1113" s="344" t="s">
        <v>68</v>
      </c>
    </row>
    <row r="1114" spans="1:65" ht="18" customHeight="1">
      <c r="A1114" s="345"/>
      <c r="B1114" s="346"/>
      <c r="C1114" s="346"/>
      <c r="D1114" s="346"/>
      <c r="E1114" s="346"/>
      <c r="F1114" s="346"/>
      <c r="G1114" s="346"/>
      <c r="H1114" s="347"/>
      <c r="I1114" s="346"/>
      <c r="J1114" s="346"/>
      <c r="K1114" s="346"/>
      <c r="L1114" s="346"/>
      <c r="M1114" s="346"/>
      <c r="N1114" s="349"/>
    </row>
    <row r="1115" spans="1:65" ht="18" customHeight="1">
      <c r="A1115" s="345"/>
      <c r="B1115" s="346"/>
      <c r="C1115" s="346"/>
      <c r="D1115" s="346"/>
      <c r="E1115" s="346"/>
      <c r="F1115" s="346"/>
      <c r="G1115" s="346"/>
      <c r="H1115" s="347"/>
      <c r="I1115" s="346"/>
      <c r="J1115" s="346"/>
      <c r="K1115" s="346"/>
      <c r="L1115" s="346"/>
      <c r="M1115" s="346"/>
      <c r="N1115" s="349"/>
    </row>
    <row r="1116" spans="1:65" ht="18" customHeight="1">
      <c r="A1116" s="345"/>
      <c r="B1116" s="346"/>
      <c r="C1116" s="346"/>
      <c r="D1116" s="346"/>
      <c r="E1116" s="346"/>
      <c r="F1116" s="346"/>
      <c r="G1116" s="346"/>
      <c r="H1116" s="347"/>
      <c r="I1116" s="346"/>
      <c r="J1116" s="346"/>
      <c r="K1116" s="346"/>
      <c r="L1116" s="346"/>
      <c r="M1116" s="346"/>
      <c r="N1116" s="349"/>
    </row>
    <row r="1117" spans="1:65" ht="18" customHeight="1">
      <c r="A1117" s="345"/>
      <c r="B1117" s="346"/>
      <c r="C1117" s="346"/>
      <c r="D1117" s="346"/>
      <c r="E1117" s="346"/>
      <c r="F1117" s="346"/>
      <c r="G1117" s="346"/>
      <c r="H1117" s="347"/>
      <c r="I1117" s="346"/>
      <c r="J1117" s="346"/>
      <c r="K1117" s="346"/>
      <c r="L1117" s="346"/>
      <c r="M1117" s="346"/>
      <c r="N1117" s="349"/>
    </row>
    <row r="1118" spans="1:65" ht="18" customHeight="1">
      <c r="A1118" s="345"/>
      <c r="B1118" s="346"/>
      <c r="C1118" s="346"/>
      <c r="D1118" s="346"/>
      <c r="E1118" s="346"/>
      <c r="F1118" s="346"/>
      <c r="G1118" s="346"/>
      <c r="H1118" s="347"/>
      <c r="I1118" s="346"/>
      <c r="J1118" s="346"/>
      <c r="K1118" s="346"/>
      <c r="L1118" s="346"/>
      <c r="M1118" s="346"/>
      <c r="N1118" s="349"/>
    </row>
    <row r="1119" spans="1:65" ht="18" customHeight="1">
      <c r="A1119" s="345"/>
      <c r="B1119" s="346"/>
      <c r="C1119" s="346"/>
      <c r="D1119" s="346"/>
      <c r="E1119" s="346"/>
      <c r="F1119" s="346"/>
      <c r="G1119" s="346"/>
      <c r="H1119" s="347"/>
      <c r="I1119" s="346"/>
      <c r="J1119" s="346"/>
      <c r="K1119" s="346"/>
      <c r="L1119" s="346"/>
      <c r="M1119" s="346"/>
      <c r="N1119" s="349"/>
    </row>
    <row r="1120" spans="1:65" ht="18" customHeight="1">
      <c r="A1120" s="345"/>
      <c r="B1120" s="346"/>
      <c r="C1120" s="346"/>
      <c r="D1120" s="346"/>
      <c r="E1120" s="346"/>
      <c r="F1120" s="346"/>
      <c r="G1120" s="346"/>
      <c r="H1120" s="347"/>
      <c r="I1120" s="346"/>
      <c r="J1120" s="346"/>
      <c r="K1120" s="346"/>
      <c r="L1120" s="346"/>
      <c r="M1120" s="346"/>
      <c r="N1120" s="349"/>
      <c r="BE1120" s="157" t="str">
        <f>BE1090</f>
        <v>IMM</v>
      </c>
      <c r="BF1120" s="157" t="str">
        <f t="shared" ref="BF1120:BL1120" si="12">BF1090</f>
        <v>CLI</v>
      </c>
      <c r="BG1120" s="157" t="str">
        <f t="shared" si="12"/>
        <v>GUN</v>
      </c>
      <c r="BH1120" s="157" t="str">
        <f t="shared" si="12"/>
        <v>ABO</v>
      </c>
      <c r="BI1120" s="157" t="str">
        <f t="shared" si="12"/>
        <v>HEA</v>
      </c>
      <c r="BJ1120" s="157" t="str">
        <f t="shared" si="12"/>
        <v>CRI</v>
      </c>
      <c r="BK1120" s="157" t="str">
        <f t="shared" si="12"/>
        <v>ECO</v>
      </c>
      <c r="BL1120" s="157" t="str">
        <f t="shared" si="12"/>
        <v>RAC</v>
      </c>
    </row>
    <row r="1121" spans="1:65" ht="18" customHeight="1">
      <c r="A1121" s="345"/>
      <c r="B1121" s="346"/>
      <c r="C1121" s="346"/>
      <c r="D1121" s="346"/>
      <c r="E1121" s="346"/>
      <c r="F1121" s="346"/>
      <c r="G1121" s="346"/>
      <c r="H1121" s="347"/>
      <c r="I1121" s="346"/>
      <c r="J1121" s="346"/>
      <c r="K1121" s="346"/>
      <c r="L1121" s="346"/>
      <c r="M1121" s="346"/>
      <c r="N1121" s="349"/>
    </row>
    <row r="1122" spans="1:65" ht="17" customHeight="1">
      <c r="A1122" s="345"/>
      <c r="B1122" s="346"/>
      <c r="C1122" s="346"/>
      <c r="D1122" s="346"/>
      <c r="E1122" s="346"/>
      <c r="F1122" s="346"/>
      <c r="G1122" s="346"/>
      <c r="H1122" s="347"/>
      <c r="I1122" s="346"/>
      <c r="J1122" s="346"/>
      <c r="K1122" s="346"/>
      <c r="L1122" s="346"/>
      <c r="M1122" s="346"/>
      <c r="N1122" s="349"/>
      <c r="BB1122" s="4" t="str">
        <f t="shared" ref="BB1122:BB1135" si="13">IF($C$1047=BB$1047,BE1122,IF($C$1047=BB$1048,BF1122,IF($C$1047=BB$1049,BG1122,IF($C$1047=BB$1050,BH1122,IF($C$1047=BB$1051,BI1122,IF($C$1047=BB$1052,BJ1122,IF($C$1047=BB$1053,BK1122,IF($C$1047=BB$1054,BL1122,""))))))))</f>
        <v>OPEN BORDERS</v>
      </c>
      <c r="BD1122" s="158" t="s">
        <v>257</v>
      </c>
      <c r="BE1122" s="4" t="s">
        <v>258</v>
      </c>
      <c r="BF1122" s="4" t="s">
        <v>259</v>
      </c>
      <c r="BG1122" s="4" t="s">
        <v>260</v>
      </c>
      <c r="BH1122" s="4" t="s">
        <v>261</v>
      </c>
      <c r="BI1122" s="4" t="s">
        <v>262</v>
      </c>
      <c r="BJ1122" s="4" t="s">
        <v>263</v>
      </c>
      <c r="BK1122" s="4" t="s">
        <v>264</v>
      </c>
      <c r="BL1122" s="4" t="s">
        <v>265</v>
      </c>
    </row>
    <row r="1123" spans="1:65" ht="30" customHeight="1" thickBot="1">
      <c r="A1123" s="345"/>
      <c r="B1123" s="464"/>
      <c r="C1123" s="464"/>
      <c r="D1123" s="464"/>
      <c r="E1123" s="464"/>
      <c r="F1123" s="464"/>
      <c r="G1123" s="464"/>
      <c r="H1123" s="465"/>
      <c r="I1123" s="465"/>
      <c r="J1123" s="465"/>
      <c r="K1123" s="465"/>
      <c r="L1123" s="465"/>
      <c r="M1123" s="465"/>
      <c r="N1123" s="349"/>
      <c r="BB1123" s="4" t="str">
        <f t="shared" si="13"/>
        <v>RELAX BORDERS</v>
      </c>
      <c r="BD1123" s="158" t="s">
        <v>268</v>
      </c>
      <c r="BE1123" s="4" t="s">
        <v>269</v>
      </c>
      <c r="BF1123" s="4" t="s">
        <v>270</v>
      </c>
      <c r="BG1123" s="4" t="s">
        <v>271</v>
      </c>
      <c r="BH1123" s="4" t="s">
        <v>272</v>
      </c>
      <c r="BI1123" s="4" t="s">
        <v>273</v>
      </c>
      <c r="BJ1123" s="4" t="s">
        <v>274</v>
      </c>
      <c r="BK1123" s="4" t="s">
        <v>275</v>
      </c>
      <c r="BL1123" s="4" t="s">
        <v>276</v>
      </c>
    </row>
    <row r="1124" spans="1:65" ht="30" customHeight="1" thickTop="1" thickBot="1">
      <c r="A1124" s="345"/>
      <c r="B1124" s="466" t="s">
        <v>822</v>
      </c>
      <c r="C1124" s="467"/>
      <c r="D1124" s="468" t="s">
        <v>823</v>
      </c>
      <c r="E1124" s="469"/>
      <c r="F1124" s="470" t="s">
        <v>824</v>
      </c>
      <c r="G1124" s="471"/>
      <c r="H1124" s="472" t="s">
        <v>825</v>
      </c>
      <c r="I1124" s="473"/>
      <c r="J1124" s="474" t="s">
        <v>826</v>
      </c>
      <c r="K1124" s="475"/>
      <c r="L1124" s="476" t="s">
        <v>827</v>
      </c>
      <c r="M1124" s="477"/>
      <c r="N1124" s="349"/>
      <c r="BB1124" s="4" t="str">
        <f t="shared" si="13"/>
        <v>EASY ENTRY</v>
      </c>
      <c r="BD1124" s="158" t="s">
        <v>279</v>
      </c>
      <c r="BE1124" s="4" t="s">
        <v>280</v>
      </c>
      <c r="BF1124" s="4" t="s">
        <v>281</v>
      </c>
      <c r="BG1124" s="4" t="s">
        <v>282</v>
      </c>
      <c r="BH1124" s="4" t="s">
        <v>283</v>
      </c>
      <c r="BI1124" s="4" t="s">
        <v>284</v>
      </c>
      <c r="BJ1124" s="4" t="s">
        <v>828</v>
      </c>
      <c r="BK1124" s="4" t="s">
        <v>286</v>
      </c>
      <c r="BL1124" s="4" t="s">
        <v>287</v>
      </c>
    </row>
    <row r="1125" spans="1:65" ht="30" customHeight="1" thickTop="1" thickBot="1">
      <c r="A1125" s="345"/>
      <c r="B1125" s="478"/>
      <c r="C1125" s="479"/>
      <c r="D1125" s="480"/>
      <c r="E1125" s="481"/>
      <c r="F1125" s="482"/>
      <c r="G1125" s="483"/>
      <c r="H1125" s="484"/>
      <c r="I1125" s="485"/>
      <c r="J1125" s="486"/>
      <c r="K1125" s="487"/>
      <c r="L1125" s="488"/>
      <c r="M1125" s="489"/>
      <c r="N1125" s="349"/>
      <c r="BB1125" s="4" t="str">
        <f t="shared" si="13"/>
        <v>STEM ENTRY</v>
      </c>
      <c r="BD1125" s="158" t="s">
        <v>288</v>
      </c>
      <c r="BE1125" s="4" t="s">
        <v>289</v>
      </c>
      <c r="BF1125" s="4" t="s">
        <v>290</v>
      </c>
      <c r="BG1125" s="4" t="s">
        <v>291</v>
      </c>
      <c r="BH1125" s="4" t="s">
        <v>292</v>
      </c>
      <c r="BI1125" s="4" t="s">
        <v>293</v>
      </c>
      <c r="BJ1125" s="4" t="s">
        <v>294</v>
      </c>
      <c r="BK1125" s="4" t="s">
        <v>295</v>
      </c>
      <c r="BL1125" s="4" t="s">
        <v>296</v>
      </c>
    </row>
    <row r="1126" spans="1:65" ht="5" customHeight="1" thickTop="1" thickBot="1">
      <c r="A1126" s="345"/>
      <c r="B1126" s="346"/>
      <c r="C1126" s="346"/>
      <c r="D1126" s="346"/>
      <c r="E1126" s="346"/>
      <c r="F1126" s="346"/>
      <c r="G1126" s="346"/>
      <c r="H1126" s="347"/>
      <c r="I1126" s="346"/>
      <c r="J1126" s="346"/>
      <c r="K1126" s="346"/>
      <c r="L1126" s="346"/>
      <c r="M1126" s="346"/>
      <c r="N1126" s="349"/>
      <c r="BB1126" s="4">
        <f t="shared" si="13"/>
        <v>0</v>
      </c>
      <c r="BD1126" s="158"/>
    </row>
    <row r="1127" spans="1:65" ht="15" customHeight="1">
      <c r="A1127" s="345"/>
      <c r="B1127" s="490" t="s">
        <v>829</v>
      </c>
      <c r="C1127" s="491"/>
      <c r="D1127" s="490" t="s">
        <v>829</v>
      </c>
      <c r="E1127" s="491"/>
      <c r="F1127" s="490" t="s">
        <v>829</v>
      </c>
      <c r="G1127" s="491"/>
      <c r="H1127" s="490" t="s">
        <v>829</v>
      </c>
      <c r="I1127" s="491"/>
      <c r="J1127" s="490" t="s">
        <v>829</v>
      </c>
      <c r="K1127" s="491"/>
      <c r="L1127" s="490" t="s">
        <v>829</v>
      </c>
      <c r="M1127" s="491"/>
      <c r="N1127" s="349"/>
      <c r="BB1127" s="4" t="str">
        <f t="shared" si="13"/>
        <v>MERIT ENTRY</v>
      </c>
      <c r="BD1127" s="158" t="s">
        <v>299</v>
      </c>
      <c r="BE1127" s="4" t="s">
        <v>300</v>
      </c>
      <c r="BF1127" s="4" t="s">
        <v>301</v>
      </c>
      <c r="BG1127" s="4" t="s">
        <v>302</v>
      </c>
      <c r="BH1127" s="4" t="s">
        <v>303</v>
      </c>
      <c r="BI1127" s="4" t="s">
        <v>304</v>
      </c>
      <c r="BJ1127" s="4" t="s">
        <v>305</v>
      </c>
      <c r="BK1127" s="4" t="s">
        <v>306</v>
      </c>
      <c r="BL1127" s="4" t="s">
        <v>307</v>
      </c>
    </row>
    <row r="1128" spans="1:65" ht="35" customHeight="1">
      <c r="A1128" s="345"/>
      <c r="B1128" s="492" t="str">
        <f>BB1122</f>
        <v>OPEN BORDERS</v>
      </c>
      <c r="C1128" s="493"/>
      <c r="D1128" s="492" t="str">
        <f>BB1123</f>
        <v>RELAX BORDERS</v>
      </c>
      <c r="E1128" s="493"/>
      <c r="F1128" s="492" t="str">
        <f>BB1124</f>
        <v>EASY ENTRY</v>
      </c>
      <c r="G1128" s="493"/>
      <c r="H1128" s="492" t="str">
        <f>BB1125</f>
        <v>STEM ENTRY</v>
      </c>
      <c r="I1128" s="493"/>
      <c r="J1128" s="492" t="str">
        <f>BB1127</f>
        <v>MERIT ENTRY</v>
      </c>
      <c r="K1128" s="493"/>
      <c r="L1128" s="492" t="str">
        <f>BB1128</f>
        <v>NO ENTRY</v>
      </c>
      <c r="M1128" s="493"/>
      <c r="N1128" s="349"/>
      <c r="BB1128" s="4" t="str">
        <f t="shared" si="13"/>
        <v>NO ENTRY</v>
      </c>
      <c r="BD1128" s="158" t="s">
        <v>308</v>
      </c>
      <c r="BE1128" s="4" t="s">
        <v>309</v>
      </c>
      <c r="BF1128" s="4" t="s">
        <v>310</v>
      </c>
      <c r="BG1128" s="4" t="s">
        <v>311</v>
      </c>
      <c r="BH1128" s="4" t="s">
        <v>312</v>
      </c>
      <c r="BI1128" s="4" t="s">
        <v>313</v>
      </c>
      <c r="BJ1128" s="4" t="s">
        <v>314</v>
      </c>
      <c r="BK1128" s="4" t="s">
        <v>315</v>
      </c>
      <c r="BL1128" s="4" t="s">
        <v>316</v>
      </c>
    </row>
    <row r="1129" spans="1:65" ht="15" customHeight="1">
      <c r="A1129" s="345"/>
      <c r="B1129" s="494" t="s">
        <v>830</v>
      </c>
      <c r="C1129" s="495"/>
      <c r="D1129" s="494" t="s">
        <v>830</v>
      </c>
      <c r="E1129" s="495"/>
      <c r="F1129" s="494" t="s">
        <v>830</v>
      </c>
      <c r="G1129" s="495"/>
      <c r="H1129" s="494" t="s">
        <v>830</v>
      </c>
      <c r="I1129" s="495"/>
      <c r="J1129" s="494" t="s">
        <v>830</v>
      </c>
      <c r="K1129" s="495"/>
      <c r="L1129" s="494" t="s">
        <v>830</v>
      </c>
      <c r="M1129" s="495"/>
      <c r="N1129" s="349"/>
      <c r="BB1129" s="4">
        <f t="shared" si="13"/>
        <v>0</v>
      </c>
      <c r="BD1129" s="167"/>
    </row>
    <row r="1130" spans="1:65" ht="14.4" customHeight="1">
      <c r="A1130" s="345"/>
      <c r="B1130" s="496" t="str">
        <f>BB1130</f>
        <v>We as nontraditional people feel systemically excluded from advantaged spaces by arbitrary national borders</v>
      </c>
      <c r="C1130" s="497"/>
      <c r="D1130" s="496" t="str">
        <f>BB1131</f>
        <v>We need to admit most immigrants are desperate to leave situations largely of our interventionists making</v>
      </c>
      <c r="E1130" s="497"/>
      <c r="F1130" s="496" t="str">
        <f>BB1132</f>
        <v>We need immigrants willing to do jobs citizens won’t and offer amnesty for citizenship after they show such merit</v>
      </c>
      <c r="G1130" s="497"/>
      <c r="H1130" s="496" t="str">
        <f>BB1133</f>
        <v>We can offer amnesty to children born to illegal migrant parents after they show merit</v>
      </c>
      <c r="I1130" s="497"/>
      <c r="J1130" s="496" t="str">
        <f>BB1134</f>
        <v>We need to limit migration to those first showing merit before crossing any of our sacred borders</v>
      </c>
      <c r="K1130" s="497"/>
      <c r="L1130" s="496" t="str">
        <f>BB1135</f>
        <v>Nativist Americans feel smothered by excessive immigration, pressurizing already strained cohesion</v>
      </c>
      <c r="M1130" s="497"/>
      <c r="N1130" s="349"/>
      <c r="BB1130" s="4" t="str">
        <f t="shared" si="13"/>
        <v>We as nontraditional people feel systemically excluded from advantaged spaces by arbitrary national borders</v>
      </c>
      <c r="BD1130" s="158" t="s">
        <v>318</v>
      </c>
      <c r="BE1130" s="4" t="s">
        <v>319</v>
      </c>
      <c r="BF1130" s="4" t="s">
        <v>320</v>
      </c>
      <c r="BG1130" s="4" t="s">
        <v>321</v>
      </c>
      <c r="BH1130" s="4" t="s">
        <v>322</v>
      </c>
      <c r="BI1130" s="4" t="s">
        <v>323</v>
      </c>
      <c r="BJ1130" s="4" t="s">
        <v>324</v>
      </c>
      <c r="BK1130" s="4" t="s">
        <v>325</v>
      </c>
      <c r="BL1130" s="4" t="s">
        <v>326</v>
      </c>
      <c r="BM1130" s="203" t="s">
        <v>432</v>
      </c>
    </row>
    <row r="1131" spans="1:65" ht="14.4" customHeight="1">
      <c r="A1131" s="345"/>
      <c r="B1131" s="496"/>
      <c r="C1131" s="497"/>
      <c r="D1131" s="496"/>
      <c r="E1131" s="497"/>
      <c r="F1131" s="496"/>
      <c r="G1131" s="497"/>
      <c r="H1131" s="496"/>
      <c r="I1131" s="497"/>
      <c r="J1131" s="496"/>
      <c r="K1131" s="497"/>
      <c r="L1131" s="496"/>
      <c r="M1131" s="497"/>
      <c r="N1131" s="349"/>
      <c r="BB1131" s="4" t="str">
        <f t="shared" si="13"/>
        <v>We need to admit most immigrants are desperate to leave situations largely of our interventionists making</v>
      </c>
      <c r="BD1131" s="158" t="s">
        <v>327</v>
      </c>
      <c r="BE1131" s="4" t="s">
        <v>328</v>
      </c>
      <c r="BF1131" s="4" t="s">
        <v>329</v>
      </c>
      <c r="BG1131" s="4" t="s">
        <v>330</v>
      </c>
      <c r="BH1131" s="4" t="s">
        <v>331</v>
      </c>
      <c r="BI1131" s="4" t="s">
        <v>332</v>
      </c>
      <c r="BJ1131" s="4" t="s">
        <v>333</v>
      </c>
      <c r="BK1131" s="4" t="s">
        <v>334</v>
      </c>
      <c r="BL1131" s="4" t="s">
        <v>335</v>
      </c>
      <c r="BM1131" s="203" t="s">
        <v>432</v>
      </c>
    </row>
    <row r="1132" spans="1:65" ht="14.4" customHeight="1">
      <c r="A1132" s="345"/>
      <c r="B1132" s="496"/>
      <c r="C1132" s="497"/>
      <c r="D1132" s="496"/>
      <c r="E1132" s="497"/>
      <c r="F1132" s="496"/>
      <c r="G1132" s="497"/>
      <c r="H1132" s="496"/>
      <c r="I1132" s="497"/>
      <c r="J1132" s="496"/>
      <c r="K1132" s="497"/>
      <c r="L1132" s="496"/>
      <c r="M1132" s="497"/>
      <c r="N1132" s="349"/>
      <c r="BB1132" s="4" t="str">
        <f t="shared" si="13"/>
        <v>We need immigrants willing to do jobs citizens won’t and offer amnesty for citizenship after they show such merit</v>
      </c>
      <c r="BD1132" s="158" t="s">
        <v>336</v>
      </c>
      <c r="BE1132" s="4" t="s">
        <v>337</v>
      </c>
      <c r="BF1132" s="4" t="s">
        <v>338</v>
      </c>
      <c r="BG1132" s="4" t="s">
        <v>339</v>
      </c>
      <c r="BH1132" s="4" t="s">
        <v>340</v>
      </c>
      <c r="BI1132" s="4" t="s">
        <v>341</v>
      </c>
      <c r="BJ1132" s="4" t="s">
        <v>342</v>
      </c>
      <c r="BK1132" s="4" t="s">
        <v>343</v>
      </c>
      <c r="BL1132" s="4" t="s">
        <v>344</v>
      </c>
      <c r="BM1132" s="203" t="s">
        <v>432</v>
      </c>
    </row>
    <row r="1133" spans="1:65" ht="14.4" customHeight="1">
      <c r="A1133" s="345"/>
      <c r="B1133" s="496"/>
      <c r="C1133" s="497"/>
      <c r="D1133" s="496"/>
      <c r="E1133" s="497"/>
      <c r="F1133" s="496"/>
      <c r="G1133" s="497"/>
      <c r="H1133" s="496"/>
      <c r="I1133" s="497"/>
      <c r="J1133" s="496"/>
      <c r="K1133" s="497"/>
      <c r="L1133" s="496"/>
      <c r="M1133" s="497"/>
      <c r="N1133" s="349"/>
      <c r="BB1133" s="4" t="str">
        <f t="shared" si="13"/>
        <v>We can offer amnesty to children born to illegal migrant parents after they show merit</v>
      </c>
      <c r="BD1133" s="158" t="s">
        <v>346</v>
      </c>
      <c r="BE1133" s="4" t="s">
        <v>347</v>
      </c>
      <c r="BF1133" s="4" t="s">
        <v>348</v>
      </c>
      <c r="BG1133" s="4" t="s">
        <v>349</v>
      </c>
      <c r="BH1133" s="4" t="s">
        <v>350</v>
      </c>
      <c r="BI1133" s="4" t="s">
        <v>351</v>
      </c>
      <c r="BJ1133" s="4" t="s">
        <v>352</v>
      </c>
      <c r="BK1133" s="4" t="s">
        <v>353</v>
      </c>
      <c r="BL1133" s="4" t="s">
        <v>354</v>
      </c>
      <c r="BM1133" s="203" t="s">
        <v>432</v>
      </c>
    </row>
    <row r="1134" spans="1:65" ht="14.4" customHeight="1">
      <c r="A1134" s="345"/>
      <c r="B1134" s="496"/>
      <c r="C1134" s="497"/>
      <c r="D1134" s="496"/>
      <c r="E1134" s="497"/>
      <c r="F1134" s="496"/>
      <c r="G1134" s="497"/>
      <c r="H1134" s="496"/>
      <c r="I1134" s="497"/>
      <c r="J1134" s="496"/>
      <c r="K1134" s="497"/>
      <c r="L1134" s="496"/>
      <c r="M1134" s="497"/>
      <c r="N1134" s="349"/>
      <c r="BB1134" s="4" t="str">
        <f t="shared" si="13"/>
        <v>We need to limit migration to those first showing merit before crossing any of our sacred borders</v>
      </c>
      <c r="BD1134" s="158" t="s">
        <v>355</v>
      </c>
      <c r="BE1134" s="4" t="s">
        <v>356</v>
      </c>
      <c r="BF1134" s="4" t="s">
        <v>357</v>
      </c>
      <c r="BG1134" s="4" t="s">
        <v>358</v>
      </c>
      <c r="BH1134" s="4" t="s">
        <v>359</v>
      </c>
      <c r="BI1134" s="4" t="s">
        <v>360</v>
      </c>
      <c r="BJ1134" s="4" t="s">
        <v>361</v>
      </c>
      <c r="BK1134" s="4" t="s">
        <v>362</v>
      </c>
      <c r="BL1134" s="4" t="s">
        <v>363</v>
      </c>
      <c r="BM1134" s="203" t="s">
        <v>432</v>
      </c>
    </row>
    <row r="1135" spans="1:65" ht="14.4" customHeight="1">
      <c r="A1135" s="345"/>
      <c r="B1135" s="496"/>
      <c r="C1135" s="497"/>
      <c r="D1135" s="496"/>
      <c r="E1135" s="497"/>
      <c r="F1135" s="496"/>
      <c r="G1135" s="497"/>
      <c r="H1135" s="496"/>
      <c r="I1135" s="497"/>
      <c r="J1135" s="496"/>
      <c r="K1135" s="497"/>
      <c r="L1135" s="496"/>
      <c r="M1135" s="497"/>
      <c r="N1135" s="349"/>
      <c r="BB1135" s="4" t="str">
        <f t="shared" si="13"/>
        <v>Nativist Americans feel smothered by excessive immigration, pressurizing already strained cohesion</v>
      </c>
      <c r="BD1135" s="158" t="s">
        <v>364</v>
      </c>
      <c r="BE1135" s="4" t="s">
        <v>365</v>
      </c>
      <c r="BF1135" s="4" t="s">
        <v>366</v>
      </c>
      <c r="BG1135" s="4" t="s">
        <v>367</v>
      </c>
      <c r="BH1135" s="4" t="s">
        <v>368</v>
      </c>
      <c r="BI1135" s="4" t="s">
        <v>369</v>
      </c>
      <c r="BJ1135" s="4" t="s">
        <v>370</v>
      </c>
      <c r="BK1135" s="4" t="s">
        <v>371</v>
      </c>
      <c r="BL1135" s="4" t="s">
        <v>372</v>
      </c>
      <c r="BM1135" s="203" t="s">
        <v>432</v>
      </c>
    </row>
    <row r="1136" spans="1:65" ht="15" customHeight="1" thickBot="1">
      <c r="A1136" s="345"/>
      <c r="B1136" s="498"/>
      <c r="C1136" s="499"/>
      <c r="D1136" s="498"/>
      <c r="E1136" s="499"/>
      <c r="F1136" s="498"/>
      <c r="G1136" s="499"/>
      <c r="H1136" s="498"/>
      <c r="I1136" s="499"/>
      <c r="J1136" s="498"/>
      <c r="K1136" s="499"/>
      <c r="L1136" s="498"/>
      <c r="M1136" s="499"/>
      <c r="N1136" s="349"/>
    </row>
    <row r="1137" spans="1:65" ht="35" customHeight="1">
      <c r="A1137" s="345"/>
      <c r="B1137" s="500" t="str">
        <f>BB1137</f>
        <v>Seek inclusion: to ease less satisfied social-need</v>
      </c>
      <c r="C1137" s="500"/>
      <c r="D1137" s="500"/>
      <c r="E1137" s="500"/>
      <c r="F1137" s="501" t="str">
        <f>BB1138</f>
        <v>Seek both: personal &amp; social needs relatively equally.</v>
      </c>
      <c r="G1137" s="501"/>
      <c r="H1137" s="501"/>
      <c r="I1137" s="501"/>
      <c r="J1137" s="502" t="str">
        <f>BB1139</f>
        <v>Guard cohesion: the more satisfied social-need</v>
      </c>
      <c r="K1137" s="502"/>
      <c r="L1137" s="502"/>
      <c r="M1137" s="502"/>
      <c r="N1137" s="349"/>
      <c r="BB1137" s="4" t="str">
        <f>IF(C$1047=C$1047,BE1137,IF(C$1047=BB$93,BF1137,IF(C$1047=BB$94,BG1137,IF(C$1047=BB$95,BH1137,IF(C$1047=BB$96,BI1137,IF(C$1047=BB$97,BJ1137,IF(C$1047=BB$98,BK1137,IF(C$1047=BB$99,BL1137,""))))))))</f>
        <v>Seek inclusion: to ease less satisfied social-need</v>
      </c>
      <c r="BD1137" s="158" t="s">
        <v>831</v>
      </c>
      <c r="BE1137" s="4" t="s">
        <v>832</v>
      </c>
      <c r="BF1137" s="4" t="s">
        <v>833</v>
      </c>
      <c r="BG1137" s="4" t="s">
        <v>834</v>
      </c>
      <c r="BH1137" s="4" t="s">
        <v>835</v>
      </c>
      <c r="BI1137" s="4" t="s">
        <v>836</v>
      </c>
      <c r="BJ1137" s="4" t="s">
        <v>837</v>
      </c>
      <c r="BK1137" s="4" t="s">
        <v>833</v>
      </c>
      <c r="BL1137" s="4" t="s">
        <v>838</v>
      </c>
      <c r="BM1137" s="203" t="s">
        <v>432</v>
      </c>
    </row>
    <row r="1138" spans="1:65" ht="5" customHeight="1" thickBot="1">
      <c r="A1138" s="345"/>
      <c r="B1138" s="346"/>
      <c r="C1138" s="346"/>
      <c r="D1138" s="346"/>
      <c r="E1138" s="346"/>
      <c r="F1138" s="346"/>
      <c r="G1138" s="346"/>
      <c r="H1138" s="347"/>
      <c r="I1138" s="346"/>
      <c r="J1138" s="346"/>
      <c r="K1138" s="346"/>
      <c r="L1138" s="346"/>
      <c r="M1138" s="346"/>
      <c r="N1138" s="349"/>
      <c r="BB1138" s="4" t="str">
        <f>IF(C$1047=C$1047,BE1138,IF(C$1047=BB$93,BF1138,IF(C$1047=BB$94,BG1138,IF(C$1047=BB$95,BH1138,IF(C$1047=BB$96,BI1138,IF(C$1047=BB$97,BJ1138,IF(C$1047=BB$98,BK1138,IF(C$1047=BB$99,BL1138,""))))))))</f>
        <v>Seek both: personal &amp; social needs relatively equally.</v>
      </c>
      <c r="BD1138" s="158" t="s">
        <v>839</v>
      </c>
      <c r="BE1138" s="4" t="s">
        <v>840</v>
      </c>
      <c r="BF1138" s="4" t="s">
        <v>840</v>
      </c>
      <c r="BG1138" s="4" t="s">
        <v>840</v>
      </c>
      <c r="BH1138" s="4" t="s">
        <v>840</v>
      </c>
      <c r="BI1138" s="4" t="s">
        <v>840</v>
      </c>
      <c r="BJ1138" s="4" t="s">
        <v>840</v>
      </c>
      <c r="BK1138" s="4" t="s">
        <v>840</v>
      </c>
      <c r="BL1138" s="4" t="s">
        <v>840</v>
      </c>
      <c r="BM1138" s="203" t="s">
        <v>432</v>
      </c>
    </row>
    <row r="1139" spans="1:65" ht="13" customHeight="1">
      <c r="A1139" s="345"/>
      <c r="B1139" s="346"/>
      <c r="C1139" s="346"/>
      <c r="D1139" s="346"/>
      <c r="E1139" s="346"/>
      <c r="F1139" s="346"/>
      <c r="G1139" s="346"/>
      <c r="H1139" s="309"/>
      <c r="I1139" s="310"/>
      <c r="J1139" s="310"/>
      <c r="K1139" s="310"/>
      <c r="L1139" s="310"/>
      <c r="M1139" s="311"/>
      <c r="N1139" s="349"/>
      <c r="BB1139" s="4" t="str">
        <f>IF(C$1047=C$1047,BE1139,IF(C$1047=BB$93,BF1139,IF(C$1047=BB$94,BG1139,IF(C$1047=BB$95,BH1139,IF(C$1047=BB$96,BI1139,IF(C$1047=BB$97,BJ1139,IF(C$1047=BB$98,BK1139,IF(C$1047=BB$99,BL1139,""))))))))</f>
        <v>Guard cohesion: the more satisfied social-need</v>
      </c>
      <c r="BD1139" s="158" t="s">
        <v>841</v>
      </c>
      <c r="BE1139" s="4" t="s">
        <v>842</v>
      </c>
      <c r="BF1139" s="4" t="s">
        <v>843</v>
      </c>
      <c r="BG1139" s="4" t="s">
        <v>844</v>
      </c>
      <c r="BH1139" s="4" t="s">
        <v>845</v>
      </c>
      <c r="BI1139" s="4" t="s">
        <v>846</v>
      </c>
      <c r="BJ1139" s="4" t="s">
        <v>847</v>
      </c>
      <c r="BK1139" s="4" t="s">
        <v>843</v>
      </c>
      <c r="BL1139" s="4" t="s">
        <v>846</v>
      </c>
      <c r="BM1139" s="203" t="s">
        <v>432</v>
      </c>
    </row>
    <row r="1140" spans="1:65" ht="13" customHeight="1" thickBot="1">
      <c r="A1140" s="345"/>
      <c r="B1140" s="346"/>
      <c r="C1140" s="346"/>
      <c r="D1140" s="346"/>
      <c r="E1140" s="346"/>
      <c r="F1140" s="346"/>
      <c r="G1140" s="346"/>
      <c r="H1140" s="312"/>
      <c r="I1140" s="313"/>
      <c r="J1140" s="313"/>
      <c r="K1140" s="313"/>
      <c r="L1140" s="313"/>
      <c r="M1140" s="314"/>
      <c r="N1140" s="349"/>
    </row>
    <row r="1141" spans="1:65" ht="13" customHeight="1">
      <c r="A1141" s="345"/>
      <c r="B1141" s="346"/>
      <c r="C1141" s="346"/>
      <c r="D1141" s="346"/>
      <c r="E1141" s="346"/>
      <c r="F1141" s="346"/>
      <c r="G1141" s="346"/>
      <c r="H1141" s="309"/>
      <c r="I1141" s="310"/>
      <c r="J1141" s="310"/>
      <c r="K1141" s="310"/>
      <c r="L1141" s="310"/>
      <c r="M1141" s="311"/>
      <c r="N1141" s="349"/>
      <c r="BB1141" s="449" t="s">
        <v>848</v>
      </c>
      <c r="BC1141" s="4" t="s">
        <v>849</v>
      </c>
      <c r="BE1141" s="449" t="s">
        <v>850</v>
      </c>
      <c r="BF1141" s="4" t="s">
        <v>851</v>
      </c>
    </row>
    <row r="1142" spans="1:65" ht="13.5" thickBot="1">
      <c r="A1142" s="345"/>
      <c r="B1142" s="346"/>
      <c r="C1142" s="346"/>
      <c r="D1142" s="346"/>
      <c r="E1142" s="346"/>
      <c r="F1142" s="346"/>
      <c r="G1142" s="346"/>
      <c r="H1142" s="312"/>
      <c r="I1142" s="313"/>
      <c r="J1142" s="313"/>
      <c r="K1142" s="313"/>
      <c r="L1142" s="313"/>
      <c r="M1142" s="314"/>
      <c r="N1142" s="349"/>
      <c r="BB1142" s="449" t="s">
        <v>852</v>
      </c>
      <c r="BC1142" s="4" t="s">
        <v>853</v>
      </c>
      <c r="BE1142" s="449" t="s">
        <v>854</v>
      </c>
      <c r="BF1142" s="4" t="s">
        <v>855</v>
      </c>
    </row>
    <row r="1143" spans="1:65">
      <c r="A1143" s="345"/>
      <c r="B1143" s="346"/>
      <c r="C1143" s="346"/>
      <c r="D1143" s="346"/>
      <c r="E1143" s="346"/>
      <c r="F1143" s="346"/>
      <c r="G1143" s="346"/>
      <c r="H1143" s="347"/>
      <c r="I1143" s="346"/>
      <c r="J1143" s="346"/>
      <c r="K1143" s="346"/>
      <c r="L1143" s="346"/>
      <c r="M1143" s="346"/>
      <c r="N1143" s="349"/>
      <c r="BB1143" s="449" t="s">
        <v>856</v>
      </c>
      <c r="BC1143" s="4" t="s">
        <v>857</v>
      </c>
      <c r="BE1143" s="449" t="s">
        <v>858</v>
      </c>
      <c r="BF1143" s="4" t="s">
        <v>859</v>
      </c>
    </row>
    <row r="1144" spans="1:65">
      <c r="A1144" s="345"/>
      <c r="B1144" s="503" t="str">
        <f>BB1148</f>
        <v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v>
      </c>
      <c r="C1144" s="503"/>
      <c r="D1144" s="503"/>
      <c r="E1144" s="503"/>
      <c r="F1144" s="503"/>
      <c r="G1144" s="503"/>
      <c r="H1144" s="503"/>
      <c r="I1144" s="503"/>
      <c r="J1144" s="503"/>
      <c r="K1144" s="503"/>
      <c r="L1144" s="503"/>
      <c r="M1144" s="503"/>
      <c r="N1144" s="349"/>
      <c r="BB1144" s="449" t="s">
        <v>860</v>
      </c>
      <c r="BC1144" s="4" t="s">
        <v>861</v>
      </c>
      <c r="BE1144" s="449" t="s">
        <v>862</v>
      </c>
      <c r="BF1144" s="4" t="s">
        <v>863</v>
      </c>
    </row>
    <row r="1145" spans="1:65">
      <c r="A1145" s="345"/>
      <c r="B1145" s="503"/>
      <c r="C1145" s="503"/>
      <c r="D1145" s="503"/>
      <c r="E1145" s="503"/>
      <c r="F1145" s="503"/>
      <c r="G1145" s="503"/>
      <c r="H1145" s="503"/>
      <c r="I1145" s="503"/>
      <c r="J1145" s="503"/>
      <c r="K1145" s="503"/>
      <c r="L1145" s="503"/>
      <c r="M1145" s="503"/>
      <c r="N1145" s="349"/>
      <c r="BE1145" s="449" t="s">
        <v>864</v>
      </c>
      <c r="BF1145" s="4" t="s">
        <v>865</v>
      </c>
    </row>
    <row r="1146" spans="1:65">
      <c r="A1146" s="345"/>
      <c r="B1146" s="503"/>
      <c r="C1146" s="503"/>
      <c r="D1146" s="503"/>
      <c r="E1146" s="503"/>
      <c r="F1146" s="503"/>
      <c r="G1146" s="503"/>
      <c r="H1146" s="503"/>
      <c r="I1146" s="503"/>
      <c r="J1146" s="503"/>
      <c r="K1146" s="503"/>
      <c r="L1146" s="503"/>
      <c r="M1146" s="503"/>
      <c r="N1146" s="349"/>
    </row>
    <row r="1147" spans="1:65">
      <c r="A1147" s="345"/>
      <c r="B1147" s="503"/>
      <c r="C1147" s="503"/>
      <c r="D1147" s="503"/>
      <c r="E1147" s="503"/>
      <c r="F1147" s="503"/>
      <c r="G1147" s="503"/>
      <c r="H1147" s="503"/>
      <c r="I1147" s="503"/>
      <c r="J1147" s="503"/>
      <c r="K1147" s="503"/>
      <c r="L1147" s="503"/>
      <c r="M1147" s="503"/>
      <c r="N1147" s="349"/>
      <c r="BB1147" s="101" t="str">
        <f>CONCATENATE(BD1147,BE1147,BF1147,BG1147,BH1147,BI1147,BJ1147)</f>
        <v>It's easier to blame others, while guarding our vulnerable needs, than own our own role in it. We fuel polarization when resisting life's natural pull toward psychosocial equilibrium. Equally resolving your self-needs and social-needs dissolves immigration polarized views. The more connected and honest with others, the more fully you can resolve your immigration needs. There is no such thing as pain apart from unresolved needs. Resolved needs liberate you.</v>
      </c>
      <c r="BD1147" s="4" t="str">
        <f>IF(H1139=BB1141,BC1141,IF(H1139=BB1142,BC1142,IF(H1139=BB1143,BC1143,IF(H1139=BB1144,BC1144,""))))</f>
        <v/>
      </c>
      <c r="BE1147" s="4" t="str">
        <f>IF(H1141=BE1141,BF1141,IF(H1141=BE1142,BF1142,IF(H1141=BE1143,BF1143,IF(H1141=BE1144,BF1144,IF(H1141=BE1145,BF1145,"")))))</f>
        <v/>
      </c>
      <c r="BF1147" s="4" t="s">
        <v>866</v>
      </c>
      <c r="BG1147" s="4" t="str">
        <f>IF($C$1047="","political polarization",CONCATENATE(BE1077," polarized views."))</f>
        <v>immigration polarized views.</v>
      </c>
      <c r="BH1147" s="4" t="s">
        <v>867</v>
      </c>
      <c r="BI1147" s="4" t="str">
        <f>IF(BE1077="","",BE1077)</f>
        <v>immigration</v>
      </c>
      <c r="BJ1147" s="4" t="s">
        <v>868</v>
      </c>
    </row>
    <row r="1148" spans="1:65">
      <c r="A1148" s="345"/>
      <c r="B1148" s="503"/>
      <c r="C1148" s="503"/>
      <c r="D1148" s="503"/>
      <c r="E1148" s="503"/>
      <c r="F1148" s="503"/>
      <c r="G1148" s="503"/>
      <c r="H1148" s="503"/>
      <c r="I1148" s="503"/>
      <c r="J1148" s="503"/>
      <c r="K1148" s="503"/>
      <c r="L1148" s="503"/>
      <c r="M1148" s="503"/>
      <c r="N1148" s="349"/>
      <c r="BB1148" s="101" t="str">
        <f>IF(OR(H1139="",H1141=""),BD1148,BB1147)</f>
        <v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v>
      </c>
      <c r="BD1148" s="4" t="s">
        <v>869</v>
      </c>
    </row>
    <row r="1149" spans="1:65">
      <c r="A1149" s="345"/>
      <c r="B1149" s="503"/>
      <c r="C1149" s="503"/>
      <c r="D1149" s="503"/>
      <c r="E1149" s="503"/>
      <c r="F1149" s="503"/>
      <c r="G1149" s="503"/>
      <c r="H1149" s="503"/>
      <c r="I1149" s="503"/>
      <c r="J1149" s="503"/>
      <c r="K1149" s="503"/>
      <c r="L1149" s="503"/>
      <c r="M1149" s="503"/>
      <c r="N1149" s="349"/>
    </row>
    <row r="1150" spans="1:65" ht="5" customHeight="1">
      <c r="A1150" s="407"/>
      <c r="B1150" s="408"/>
      <c r="C1150" s="408"/>
      <c r="D1150" s="408"/>
      <c r="E1150" s="408"/>
      <c r="F1150" s="408"/>
      <c r="G1150" s="408"/>
      <c r="H1150" s="409"/>
      <c r="I1150" s="408"/>
      <c r="J1150" s="408"/>
      <c r="K1150" s="408"/>
      <c r="L1150" s="408"/>
      <c r="M1150" s="408"/>
      <c r="N1150" s="410"/>
    </row>
    <row r="1151" spans="1:65" ht="30" customHeight="1">
      <c r="A1151" s="341" t="s">
        <v>66</v>
      </c>
      <c r="B1151" s="411" t="s">
        <v>35</v>
      </c>
      <c r="C1151" s="411"/>
      <c r="D1151" s="411"/>
      <c r="E1151" s="411"/>
      <c r="F1151" s="411"/>
      <c r="G1151" s="411"/>
      <c r="H1151" s="411"/>
      <c r="I1151" s="411"/>
      <c r="J1151" s="411"/>
      <c r="K1151" s="411"/>
      <c r="L1151" s="504"/>
      <c r="M1151" s="343"/>
      <c r="N1151" s="344" t="s">
        <v>68</v>
      </c>
    </row>
    <row r="1152" spans="1:65">
      <c r="A1152" s="345"/>
      <c r="B1152" s="346"/>
      <c r="C1152" s="346"/>
      <c r="D1152" s="346"/>
      <c r="E1152" s="346"/>
      <c r="F1152" s="346"/>
      <c r="G1152" s="346"/>
      <c r="H1152" s="347"/>
      <c r="I1152" s="346"/>
      <c r="J1152" s="346"/>
      <c r="K1152" s="346"/>
      <c r="L1152" s="346"/>
      <c r="M1152" s="346"/>
      <c r="N1152" s="349"/>
    </row>
    <row r="1153" spans="1:65">
      <c r="A1153" s="345"/>
      <c r="B1153" s="346"/>
      <c r="C1153" s="346"/>
      <c r="D1153" s="346"/>
      <c r="E1153" s="346"/>
      <c r="F1153" s="346"/>
      <c r="G1153" s="346"/>
      <c r="H1153" s="347"/>
      <c r="I1153" s="346"/>
      <c r="J1153" s="346"/>
      <c r="K1153" s="346"/>
      <c r="L1153" s="346"/>
      <c r="M1153" s="346"/>
      <c r="N1153" s="349"/>
    </row>
    <row r="1154" spans="1:65">
      <c r="A1154" s="345"/>
      <c r="B1154" s="346"/>
      <c r="C1154" s="346"/>
      <c r="D1154" s="346"/>
      <c r="E1154" s="346"/>
      <c r="F1154" s="346"/>
      <c r="G1154" s="346"/>
      <c r="H1154" s="347"/>
      <c r="I1154" s="346"/>
      <c r="J1154" s="346"/>
      <c r="K1154" s="346"/>
      <c r="L1154" s="346"/>
      <c r="M1154" s="346"/>
      <c r="N1154" s="349"/>
    </row>
    <row r="1155" spans="1:65" ht="20" customHeight="1">
      <c r="A1155" s="345"/>
      <c r="B1155" s="346"/>
      <c r="C1155" s="346"/>
      <c r="D1155" s="346"/>
      <c r="E1155" s="346"/>
      <c r="F1155" s="346"/>
      <c r="G1155" s="346"/>
      <c r="H1155" s="347"/>
      <c r="I1155" s="346"/>
      <c r="J1155" s="346"/>
      <c r="K1155" s="346"/>
      <c r="L1155" s="346"/>
      <c r="M1155" s="346"/>
      <c r="N1155" s="349"/>
    </row>
    <row r="1156" spans="1:65" ht="20" customHeight="1">
      <c r="A1156" s="345"/>
      <c r="B1156" s="346"/>
      <c r="C1156" s="346"/>
      <c r="D1156" s="346"/>
      <c r="E1156" s="346"/>
      <c r="F1156" s="346"/>
      <c r="G1156" s="346"/>
      <c r="H1156" s="347"/>
      <c r="I1156" s="346"/>
      <c r="J1156" s="346"/>
      <c r="K1156" s="346"/>
      <c r="L1156" s="346"/>
      <c r="M1156" s="346"/>
      <c r="N1156" s="349"/>
    </row>
    <row r="1157" spans="1:65" ht="20" customHeight="1">
      <c r="A1157" s="345"/>
      <c r="B1157" s="346"/>
      <c r="C1157" s="346"/>
      <c r="D1157" s="346"/>
      <c r="E1157" s="346"/>
      <c r="F1157" s="346"/>
      <c r="G1157" s="346"/>
      <c r="H1157" s="347"/>
      <c r="I1157" s="346"/>
      <c r="J1157" s="346"/>
      <c r="K1157" s="346"/>
      <c r="L1157" s="346"/>
      <c r="M1157" s="346"/>
      <c r="N1157" s="349"/>
    </row>
    <row r="1158" spans="1:65" ht="20" customHeight="1">
      <c r="A1158" s="345"/>
      <c r="B1158" s="346"/>
      <c r="C1158" s="346"/>
      <c r="D1158" s="346"/>
      <c r="E1158" s="346"/>
      <c r="F1158" s="346"/>
      <c r="G1158" s="346"/>
      <c r="H1158" s="347"/>
      <c r="I1158" s="346"/>
      <c r="J1158" s="346"/>
      <c r="K1158" s="346"/>
      <c r="L1158" s="346"/>
      <c r="M1158" s="346"/>
      <c r="N1158" s="349"/>
    </row>
    <row r="1159" spans="1:65" ht="20" customHeight="1">
      <c r="A1159" s="345"/>
      <c r="B1159" s="346"/>
      <c r="C1159" s="346"/>
      <c r="D1159" s="346"/>
      <c r="E1159" s="346"/>
      <c r="F1159" s="346"/>
      <c r="G1159" s="346"/>
      <c r="H1159" s="347"/>
      <c r="I1159" s="346"/>
      <c r="J1159" s="346"/>
      <c r="K1159" s="346"/>
      <c r="L1159" s="346"/>
      <c r="M1159" s="346"/>
      <c r="N1159" s="349"/>
    </row>
    <row r="1160" spans="1:65" ht="10.25" customHeight="1" thickBot="1">
      <c r="A1160" s="345"/>
      <c r="B1160" s="346"/>
      <c r="C1160" s="346"/>
      <c r="D1160" s="346"/>
      <c r="E1160" s="346"/>
      <c r="F1160" s="346"/>
      <c r="G1160" s="346"/>
      <c r="H1160" s="347"/>
      <c r="I1160" s="346"/>
      <c r="J1160" s="346"/>
      <c r="K1160" s="346"/>
      <c r="L1160" s="346"/>
      <c r="M1160" s="346"/>
      <c r="N1160" s="349"/>
    </row>
    <row r="1161" spans="1:65" ht="20" customHeight="1" thickTop="1">
      <c r="A1161" s="345"/>
      <c r="B1161" s="505" t="s">
        <v>870</v>
      </c>
      <c r="C1161" s="506"/>
      <c r="D1161" s="507"/>
      <c r="E1161" s="508" t="s">
        <v>871</v>
      </c>
      <c r="F1161" s="506"/>
      <c r="G1161" s="509"/>
      <c r="H1161" s="510" t="s">
        <v>872</v>
      </c>
      <c r="I1161" s="511"/>
      <c r="J1161" s="512"/>
      <c r="K1161" s="513" t="s">
        <v>873</v>
      </c>
      <c r="L1161" s="511"/>
      <c r="M1161" s="514"/>
      <c r="N1161" s="349"/>
    </row>
    <row r="1162" spans="1:65" ht="20" customHeight="1">
      <c r="A1162" s="345"/>
      <c r="B1162" s="515" t="s">
        <v>874</v>
      </c>
      <c r="C1162" s="516"/>
      <c r="D1162" s="517"/>
      <c r="E1162" s="518" t="s">
        <v>875</v>
      </c>
      <c r="F1162" s="516"/>
      <c r="G1162" s="519"/>
      <c r="H1162" s="520" t="s">
        <v>874</v>
      </c>
      <c r="I1162" s="521"/>
      <c r="J1162" s="522"/>
      <c r="K1162" s="523" t="s">
        <v>876</v>
      </c>
      <c r="L1162" s="521"/>
      <c r="M1162" s="524"/>
      <c r="N1162" s="349"/>
    </row>
    <row r="1163" spans="1:65" ht="20" customHeight="1">
      <c r="A1163" s="345"/>
      <c r="B1163" s="525"/>
      <c r="C1163" s="526"/>
      <c r="D1163" s="527"/>
      <c r="E1163" s="528" t="str">
        <f>IF(BB1165=0,"",BB1165)</f>
        <v>SOCIETAL INCLUSION</v>
      </c>
      <c r="F1163" s="529"/>
      <c r="G1163" s="530"/>
      <c r="H1163" s="531"/>
      <c r="I1163" s="532"/>
      <c r="J1163" s="533"/>
      <c r="K1163" s="534" t="str">
        <f>IF(B1170="","",B1170)</f>
        <v>PERSONAL SECURITY</v>
      </c>
      <c r="L1163" s="535"/>
      <c r="M1163" s="536"/>
      <c r="N1163" s="349"/>
      <c r="BE1163" s="157" t="str">
        <f t="shared" ref="BE1163:BL1163" si="14">BE1120</f>
        <v>IMM</v>
      </c>
      <c r="BF1163" s="157" t="str">
        <f t="shared" si="14"/>
        <v>CLI</v>
      </c>
      <c r="BG1163" s="157" t="str">
        <f t="shared" si="14"/>
        <v>GUN</v>
      </c>
      <c r="BH1163" s="157" t="str">
        <f t="shared" si="14"/>
        <v>ABO</v>
      </c>
      <c r="BI1163" s="157" t="str">
        <f t="shared" si="14"/>
        <v>HEA</v>
      </c>
      <c r="BJ1163" s="157" t="str">
        <f t="shared" si="14"/>
        <v>CRI</v>
      </c>
      <c r="BK1163" s="157" t="str">
        <f t="shared" si="14"/>
        <v>ECO</v>
      </c>
      <c r="BL1163" s="157" t="str">
        <f t="shared" si="14"/>
        <v>RAC</v>
      </c>
    </row>
    <row r="1164" spans="1:65" ht="20" customHeight="1">
      <c r="A1164" s="345"/>
      <c r="B1164" s="537" t="str">
        <f>IF(BB1164=0,"",BB1164)</f>
        <v>AUTHENTIC INDIVIDUALITY</v>
      </c>
      <c r="C1164" s="538"/>
      <c r="D1164" s="539"/>
      <c r="E1164" s="528"/>
      <c r="F1164" s="529"/>
      <c r="G1164" s="530"/>
      <c r="H1164" s="540" t="str">
        <f>IF(BB1168="","",BB1168)</f>
        <v>GROUP COHESION</v>
      </c>
      <c r="I1164" s="541"/>
      <c r="J1164" s="542"/>
      <c r="K1164" s="534"/>
      <c r="L1164" s="535"/>
      <c r="M1164" s="536"/>
      <c r="N1164" s="349"/>
      <c r="BB1164" s="4" t="str">
        <f t="shared" ref="BB1164:BB1171" si="15">IF($C$1047=BB$1047,BE1164,IF($C$1047=BB$1048,BF1164,IF($C$1047=BB$1049,BG1164,IF($C$1047=BB$1050,BH1164,IF($C$1047=BB$1051,BI1164,IF($C$1047=BB$1052,BJ1164,IF($C$1047=BB$1053,BK1164,IF($C$1047=BB$1054,BL1164,""))))))))</f>
        <v>AUTHENTIC INDIVIDUALITY</v>
      </c>
      <c r="BD1164" s="158" t="s">
        <v>877</v>
      </c>
      <c r="BE1164" s="4" t="s">
        <v>878</v>
      </c>
      <c r="BF1164" s="4" t="s">
        <v>879</v>
      </c>
      <c r="BG1164" s="4" t="s">
        <v>880</v>
      </c>
      <c r="BH1164" s="4" t="s">
        <v>881</v>
      </c>
      <c r="BI1164" s="4" t="s">
        <v>882</v>
      </c>
      <c r="BJ1164" s="4" t="s">
        <v>883</v>
      </c>
      <c r="BK1164" s="4" t="s">
        <v>880</v>
      </c>
      <c r="BL1164" s="4" t="s">
        <v>884</v>
      </c>
      <c r="BM1164" s="203" t="s">
        <v>432</v>
      </c>
    </row>
    <row r="1165" spans="1:65" ht="20" customHeight="1">
      <c r="A1165" s="345"/>
      <c r="B1165" s="537"/>
      <c r="C1165" s="538"/>
      <c r="D1165" s="539"/>
      <c r="E1165" s="543"/>
      <c r="F1165" s="526"/>
      <c r="G1165" s="544"/>
      <c r="H1165" s="540"/>
      <c r="I1165" s="541"/>
      <c r="J1165" s="542"/>
      <c r="K1165" s="545"/>
      <c r="L1165" s="532"/>
      <c r="M1165" s="546"/>
      <c r="N1165" s="349"/>
      <c r="BB1165" s="4" t="str">
        <f t="shared" si="15"/>
        <v>SOCIETAL INCLUSION</v>
      </c>
      <c r="BD1165" s="158" t="s">
        <v>885</v>
      </c>
      <c r="BE1165" s="4" t="s">
        <v>886</v>
      </c>
      <c r="BF1165" s="4" t="s">
        <v>887</v>
      </c>
      <c r="BG1165" s="4" t="s">
        <v>888</v>
      </c>
      <c r="BH1165" s="4" t="s">
        <v>886</v>
      </c>
      <c r="BI1165" s="4" t="s">
        <v>889</v>
      </c>
      <c r="BJ1165" s="4" t="s">
        <v>890</v>
      </c>
      <c r="BK1165" s="4" t="s">
        <v>891</v>
      </c>
      <c r="BL1165" s="4" t="s">
        <v>892</v>
      </c>
      <c r="BM1165" s="203" t="s">
        <v>432</v>
      </c>
    </row>
    <row r="1166" spans="1:65" ht="20" customHeight="1">
      <c r="A1166" s="345"/>
      <c r="B1166" s="525"/>
      <c r="C1166" s="526"/>
      <c r="D1166" s="527"/>
      <c r="E1166" s="543"/>
      <c r="F1166" s="526"/>
      <c r="G1166" s="544"/>
      <c r="H1166" s="531"/>
      <c r="I1166" s="532"/>
      <c r="J1166" s="533"/>
      <c r="K1166" s="545"/>
      <c r="L1166" s="532"/>
      <c r="M1166" s="546"/>
      <c r="N1166" s="349"/>
      <c r="BB1166" s="4" t="str">
        <f t="shared" si="15"/>
        <v>PERSONAL SECURITY</v>
      </c>
      <c r="BD1166" s="158" t="s">
        <v>893</v>
      </c>
      <c r="BE1166" s="4" t="s">
        <v>894</v>
      </c>
      <c r="BF1166" s="4" t="s">
        <v>895</v>
      </c>
      <c r="BG1166" s="4" t="s">
        <v>896</v>
      </c>
      <c r="BH1166" s="4" t="s">
        <v>897</v>
      </c>
      <c r="BI1166" s="4" t="s">
        <v>898</v>
      </c>
      <c r="BJ1166" s="4" t="s">
        <v>899</v>
      </c>
      <c r="BK1166" s="4" t="s">
        <v>900</v>
      </c>
      <c r="BL1166" s="4" t="s">
        <v>901</v>
      </c>
      <c r="BM1166" s="203" t="s">
        <v>432</v>
      </c>
    </row>
    <row r="1167" spans="1:65" ht="20" customHeight="1" thickBot="1">
      <c r="A1167" s="345"/>
      <c r="B1167" s="547"/>
      <c r="C1167" s="548" t="s">
        <v>902</v>
      </c>
      <c r="D1167" s="549"/>
      <c r="E1167" s="550"/>
      <c r="F1167" s="548" t="s">
        <v>903</v>
      </c>
      <c r="G1167" s="551"/>
      <c r="H1167" s="552"/>
      <c r="I1167" s="553" t="s">
        <v>904</v>
      </c>
      <c r="J1167" s="554"/>
      <c r="K1167" s="555"/>
      <c r="L1167" s="553" t="s">
        <v>905</v>
      </c>
      <c r="M1167" s="556"/>
      <c r="N1167" s="349"/>
      <c r="BB1167" s="4" t="str">
        <f t="shared" si="15"/>
        <v>GROUP COHESION</v>
      </c>
      <c r="BD1167" s="158" t="s">
        <v>906</v>
      </c>
      <c r="BE1167" s="4" t="s">
        <v>907</v>
      </c>
      <c r="BF1167" s="4" t="s">
        <v>908</v>
      </c>
      <c r="BG1167" s="4" t="s">
        <v>909</v>
      </c>
      <c r="BH1167" s="4" t="s">
        <v>910</v>
      </c>
      <c r="BI1167" s="4" t="s">
        <v>911</v>
      </c>
      <c r="BJ1167" s="4" t="s">
        <v>912</v>
      </c>
      <c r="BK1167" s="4" t="s">
        <v>913</v>
      </c>
      <c r="BL1167" s="4" t="s">
        <v>914</v>
      </c>
      <c r="BM1167" s="203" t="s">
        <v>432</v>
      </c>
    </row>
    <row r="1168" spans="1:65" ht="20" customHeight="1">
      <c r="A1168" s="345"/>
      <c r="B1168" s="557" t="s">
        <v>915</v>
      </c>
      <c r="C1168" s="558"/>
      <c r="D1168" s="559"/>
      <c r="E1168" s="560" t="s">
        <v>916</v>
      </c>
      <c r="F1168" s="558"/>
      <c r="G1168" s="561"/>
      <c r="H1168" s="562" t="s">
        <v>917</v>
      </c>
      <c r="I1168" s="563"/>
      <c r="J1168" s="564"/>
      <c r="K1168" s="565" t="s">
        <v>918</v>
      </c>
      <c r="L1168" s="563"/>
      <c r="M1168" s="566"/>
      <c r="N1168" s="349"/>
      <c r="BB1168" s="4" t="str">
        <f t="shared" si="15"/>
        <v>GROUP COHESION</v>
      </c>
      <c r="BD1168" s="158" t="s">
        <v>919</v>
      </c>
      <c r="BE1168" s="4" t="str">
        <f>BE1167</f>
        <v>GROUP COHESION</v>
      </c>
      <c r="BF1168" s="4" t="str">
        <f t="shared" ref="BF1168:BL1168" si="16">BF1167</f>
        <v>ECONOMIC COOPERATION</v>
      </c>
      <c r="BG1168" s="4" t="str">
        <f t="shared" si="16"/>
        <v>LOCALIZED SAFETY</v>
      </c>
      <c r="BH1168" s="4" t="str">
        <f t="shared" si="16"/>
        <v>FAMILIAL BONDING</v>
      </c>
      <c r="BI1168" s="4" t="str">
        <f t="shared" si="16"/>
        <v>ACCESSIBLE EFFICIENCY</v>
      </c>
      <c r="BJ1168" s="4" t="str">
        <f t="shared" si="16"/>
        <v>PUBLICLY SAFE</v>
      </c>
      <c r="BK1168" s="4" t="str">
        <f t="shared" si="16"/>
        <v>MARKET SYNERGY</v>
      </c>
      <c r="BL1168" s="4" t="str">
        <f t="shared" si="16"/>
        <v>DEEPER TIES</v>
      </c>
      <c r="BM1168" s="203" t="s">
        <v>432</v>
      </c>
    </row>
    <row r="1169" spans="1:65" ht="20" customHeight="1">
      <c r="A1169" s="345"/>
      <c r="B1169" s="567" t="s">
        <v>920</v>
      </c>
      <c r="C1169" s="568"/>
      <c r="D1169" s="569"/>
      <c r="E1169" s="570" t="s">
        <v>921</v>
      </c>
      <c r="F1169" s="568"/>
      <c r="G1169" s="571"/>
      <c r="H1169" s="572" t="s">
        <v>920</v>
      </c>
      <c r="I1169" s="573"/>
      <c r="J1169" s="574"/>
      <c r="K1169" s="575" t="s">
        <v>921</v>
      </c>
      <c r="L1169" s="573"/>
      <c r="M1169" s="576"/>
      <c r="N1169" s="349"/>
      <c r="BB1169" s="4" t="str">
        <f t="shared" si="15"/>
        <v>PERSONAL SECURITY</v>
      </c>
      <c r="BD1169" s="158" t="s">
        <v>922</v>
      </c>
      <c r="BE1169" s="4" t="str">
        <f>BE1166</f>
        <v>PERSONAL SECURITY</v>
      </c>
      <c r="BF1169" s="4" t="str">
        <f t="shared" ref="BF1169:BL1169" si="17">BF1166</f>
        <v>SELF-DETERMINATION</v>
      </c>
      <c r="BG1169" s="4" t="str">
        <f t="shared" si="17"/>
        <v>SELF-SUFFICIENCY</v>
      </c>
      <c r="BH1169" s="4" t="str">
        <f t="shared" si="17"/>
        <v>SELF-POTENTIAL</v>
      </c>
      <c r="BI1169" s="4" t="str">
        <f t="shared" si="17"/>
        <v>OPTIMAL HEALTH</v>
      </c>
      <c r="BJ1169" s="4" t="str">
        <f t="shared" si="17"/>
        <v>PERSONAL RESPONSIBILITY</v>
      </c>
      <c r="BK1169" s="4" t="str">
        <f t="shared" si="17"/>
        <v>CREATIVE POTENTIAL</v>
      </c>
      <c r="BL1169" s="4" t="str">
        <f t="shared" si="17"/>
        <v>SELF-ACCEPTANCE</v>
      </c>
      <c r="BM1169" s="203" t="s">
        <v>432</v>
      </c>
    </row>
    <row r="1170" spans="1:65" ht="20" customHeight="1">
      <c r="A1170" s="345"/>
      <c r="B1170" s="577" t="str">
        <f>IF(BB1166=0,"",BB1166)</f>
        <v>PERSONAL SECURITY</v>
      </c>
      <c r="C1170" s="578"/>
      <c r="D1170" s="579"/>
      <c r="E1170" s="543"/>
      <c r="F1170" s="526"/>
      <c r="G1170" s="544"/>
      <c r="H1170" s="580" t="str">
        <f>IF(E1163="","",E1163)</f>
        <v>SOCIETAL INCLUSION</v>
      </c>
      <c r="I1170" s="581"/>
      <c r="J1170" s="582"/>
      <c r="K1170" s="545"/>
      <c r="L1170" s="532"/>
      <c r="M1170" s="546"/>
      <c r="N1170" s="349"/>
      <c r="BB1170" s="4" t="str">
        <f t="shared" si="15"/>
        <v>SOCIETAL INCLUSION</v>
      </c>
      <c r="BD1170" s="158" t="s">
        <v>923</v>
      </c>
      <c r="BE1170" s="4" t="str">
        <f>BE1165</f>
        <v>SOCIETAL INCLUSION</v>
      </c>
      <c r="BF1170" s="4" t="str">
        <f t="shared" ref="BF1170:BL1170" si="18">BF1165</f>
        <v>FAIR ACCESS</v>
      </c>
      <c r="BG1170" s="4" t="str">
        <f t="shared" si="18"/>
        <v>ID GROUP SAFETY</v>
      </c>
      <c r="BH1170" s="4" t="str">
        <f t="shared" si="18"/>
        <v>SOCIETAL INCLUSION</v>
      </c>
      <c r="BI1170" s="4" t="str">
        <f t="shared" si="18"/>
        <v>AFFORDABLE EFFICACY</v>
      </c>
      <c r="BJ1170" s="4" t="str">
        <f t="shared" si="18"/>
        <v>CULTURAL INCLUSION</v>
      </c>
      <c r="BK1170" s="4" t="str">
        <f t="shared" si="18"/>
        <v>FULL ECONOMIC PARTICIPATION</v>
      </c>
      <c r="BL1170" s="4" t="str">
        <f t="shared" si="18"/>
        <v>NO ETHNIC DISCRIMINATION</v>
      </c>
      <c r="BM1170" s="203" t="s">
        <v>432</v>
      </c>
    </row>
    <row r="1171" spans="1:65" ht="20" customHeight="1">
      <c r="A1171" s="345"/>
      <c r="B1171" s="577"/>
      <c r="C1171" s="578"/>
      <c r="D1171" s="579"/>
      <c r="E1171" s="583" t="str">
        <f>IF(BB1167=0,"",BB1167)</f>
        <v>GROUP COHESION</v>
      </c>
      <c r="F1171" s="584"/>
      <c r="G1171" s="585"/>
      <c r="H1171" s="580"/>
      <c r="I1171" s="581"/>
      <c r="J1171" s="582"/>
      <c r="K1171" s="586" t="str">
        <f>IF(B1164="","",B1164)</f>
        <v>AUTHENTIC INDIVIDUALITY</v>
      </c>
      <c r="L1171" s="587"/>
      <c r="M1171" s="588"/>
      <c r="N1171" s="349"/>
      <c r="BB1171" s="4" t="str">
        <f t="shared" si="15"/>
        <v>AUTHENTIC INDIVIDUALITY</v>
      </c>
      <c r="BD1171" s="158" t="s">
        <v>924</v>
      </c>
      <c r="BE1171" s="4" t="str">
        <f>BE1164</f>
        <v>AUTHENTIC INDIVIDUALITY</v>
      </c>
      <c r="BF1171" s="4" t="str">
        <f t="shared" ref="BF1171:BL1171" si="19">BF1164</f>
        <v>SELF-RESPONSIBILITY</v>
      </c>
      <c r="BG1171" s="4" t="str">
        <f t="shared" si="19"/>
        <v>VULNERABLY DIFFERENT</v>
      </c>
      <c r="BH1171" s="4" t="str">
        <f t="shared" si="19"/>
        <v>BODILY AUTONOMY</v>
      </c>
      <c r="BI1171" s="4" t="str">
        <f t="shared" si="19"/>
        <v>BASIC HEALTH</v>
      </c>
      <c r="BJ1171" s="4" t="str">
        <f t="shared" si="19"/>
        <v>LEGALLY DIFFERENT</v>
      </c>
      <c r="BK1171" s="4" t="str">
        <f t="shared" si="19"/>
        <v>VULNERABLY DIFFERENT</v>
      </c>
      <c r="BL1171" s="4" t="str">
        <f t="shared" si="19"/>
        <v>CULTURALLY DIFFERENT</v>
      </c>
      <c r="BM1171" s="203" t="s">
        <v>432</v>
      </c>
    </row>
    <row r="1172" spans="1:65" ht="20" customHeight="1">
      <c r="A1172" s="345"/>
      <c r="B1172" s="525"/>
      <c r="C1172" s="526"/>
      <c r="D1172" s="527"/>
      <c r="E1172" s="583"/>
      <c r="F1172" s="584"/>
      <c r="G1172" s="585"/>
      <c r="H1172" s="531"/>
      <c r="I1172" s="532"/>
      <c r="J1172" s="533"/>
      <c r="K1172" s="586"/>
      <c r="L1172" s="587"/>
      <c r="M1172" s="588"/>
      <c r="N1172" s="349"/>
    </row>
    <row r="1173" spans="1:65" ht="20" customHeight="1">
      <c r="A1173" s="345"/>
      <c r="B1173" s="525"/>
      <c r="C1173" s="526"/>
      <c r="D1173" s="527"/>
      <c r="E1173" s="543"/>
      <c r="F1173" s="526"/>
      <c r="G1173" s="544"/>
      <c r="H1173" s="531"/>
      <c r="I1173" s="532"/>
      <c r="J1173" s="533"/>
      <c r="K1173" s="545"/>
      <c r="L1173" s="532"/>
      <c r="M1173" s="546"/>
      <c r="N1173" s="349"/>
      <c r="BB1173" s="449" t="s">
        <v>925</v>
      </c>
      <c r="BD1173" s="4" t="str">
        <f>CONCATENATE(BE1173,BF1173,BG1173)</f>
        <v xml:space="preserve">You're likely a political junkie or policy wonk. You trust politics to help solve just about any immigration problem. </v>
      </c>
      <c r="BE1173" s="4" t="s">
        <v>926</v>
      </c>
      <c r="BF1173" s="4" t="str">
        <f>IF($C$1047="","social",IF($C$1047=$BB1047,$BF1047,IF($C$1047=$BB1048,$BF1048,IF($C$1047=$BB1049,$BF1049,IF($C$1047=$BB1050,$BF1050,IF($C$1047=$BB1051,$BF1051,IF($C$1047=$BB1052,$BF1052,IF($C$1047=$BB1053,$BF1053,IF($C$1047=$BB1054,$BF1054)))))))))</f>
        <v>immigration</v>
      </c>
      <c r="BG1173" s="4" t="s">
        <v>927</v>
      </c>
    </row>
    <row r="1174" spans="1:65" ht="20" customHeight="1" thickBot="1">
      <c r="A1174" s="345"/>
      <c r="B1174" s="589"/>
      <c r="C1174" s="590" t="s">
        <v>905</v>
      </c>
      <c r="D1174" s="591"/>
      <c r="E1174" s="592"/>
      <c r="F1174" s="590" t="s">
        <v>904</v>
      </c>
      <c r="G1174" s="593"/>
      <c r="H1174" s="594"/>
      <c r="I1174" s="595" t="s">
        <v>903</v>
      </c>
      <c r="J1174" s="596"/>
      <c r="K1174" s="597"/>
      <c r="L1174" s="595" t="s">
        <v>902</v>
      </c>
      <c r="M1174" s="598"/>
      <c r="N1174" s="349"/>
      <c r="BB1174" s="449" t="s">
        <v>928</v>
      </c>
      <c r="BD1174" s="4" t="str">
        <f>CONCATENATE(BE1174,BF1174,BG1174)</f>
        <v xml:space="preserve">You likely follow all levels of a political campaign. You put up with politics as the best means to address immigration problems. </v>
      </c>
      <c r="BE1174" s="4" t="s">
        <v>929</v>
      </c>
      <c r="BF1174" s="4" t="str">
        <f>BF1173</f>
        <v>immigration</v>
      </c>
      <c r="BG1174" s="4" t="s">
        <v>930</v>
      </c>
    </row>
    <row r="1175" spans="1:65" ht="10" customHeight="1" thickTop="1" thickBot="1">
      <c r="A1175" s="345"/>
      <c r="B1175" s="346"/>
      <c r="C1175" s="346"/>
      <c r="D1175" s="346"/>
      <c r="E1175" s="346"/>
      <c r="F1175" s="346"/>
      <c r="G1175" s="346"/>
      <c r="H1175" s="347"/>
      <c r="I1175" s="346"/>
      <c r="J1175" s="346"/>
      <c r="K1175" s="346"/>
      <c r="L1175" s="346"/>
      <c r="M1175" s="346"/>
      <c r="N1175" s="349"/>
      <c r="BB1175" s="449" t="s">
        <v>931</v>
      </c>
      <c r="BD1175" s="4" t="str">
        <f>CONCATENATE(BE1175,BF1175,BG1175)</f>
        <v xml:space="preserve">You likely listen to political news skeptically, if at all. You wish for something better than politics to address immigration problems. </v>
      </c>
      <c r="BE1175" s="4" t="s">
        <v>932</v>
      </c>
      <c r="BF1175" s="4" t="str">
        <f>BF1174</f>
        <v>immigration</v>
      </c>
      <c r="BG1175" s="4" t="s">
        <v>930</v>
      </c>
    </row>
    <row r="1176" spans="1:65" ht="14" customHeight="1">
      <c r="A1176" s="345"/>
      <c r="B1176" s="346"/>
      <c r="C1176" s="346"/>
      <c r="D1176" s="346"/>
      <c r="E1176" s="346"/>
      <c r="F1176" s="346"/>
      <c r="G1176" s="599"/>
      <c r="H1176" s="600"/>
      <c r="I1176" s="600"/>
      <c r="J1176" s="600"/>
      <c r="K1176" s="600"/>
      <c r="L1176" s="600"/>
      <c r="M1176" s="601"/>
      <c r="N1176" s="349"/>
      <c r="BB1176" s="449" t="s">
        <v>933</v>
      </c>
      <c r="BD1176" s="4" t="str">
        <f>CONCATENATE(BE1176,BF1176,BG1176)</f>
        <v xml:space="preserve">You likely ignore political news and only vote once every four years. You doubt politics can truly solve any immigration problem. </v>
      </c>
      <c r="BE1176" s="4" t="s">
        <v>934</v>
      </c>
      <c r="BF1176" s="4" t="str">
        <f>BF1175</f>
        <v>immigration</v>
      </c>
      <c r="BG1176" s="4" t="s">
        <v>927</v>
      </c>
    </row>
    <row r="1177" spans="1:65" ht="14" customHeight="1" thickBot="1">
      <c r="A1177" s="345"/>
      <c r="B1177" s="346"/>
      <c r="C1177" s="346"/>
      <c r="D1177" s="346"/>
      <c r="E1177" s="346"/>
      <c r="F1177" s="346"/>
      <c r="G1177" s="602"/>
      <c r="H1177" s="603"/>
      <c r="I1177" s="603"/>
      <c r="J1177" s="603"/>
      <c r="K1177" s="603"/>
      <c r="L1177" s="603"/>
      <c r="M1177" s="604"/>
      <c r="N1177" s="349"/>
      <c r="BB1177" s="449" t="s">
        <v>935</v>
      </c>
      <c r="BD1177" s="4" t="str">
        <f>CONCATENATE(BE1177,BF1177,BG1177)</f>
        <v xml:space="preserve">You're likely disillusioned with politics and don't even vote. You're convinced politics can never solve any immigration problem. </v>
      </c>
      <c r="BE1177" s="4" t="s">
        <v>936</v>
      </c>
      <c r="BF1177" s="4" t="str">
        <f>BF1176</f>
        <v>immigration</v>
      </c>
      <c r="BG1177" s="4" t="s">
        <v>927</v>
      </c>
    </row>
    <row r="1178" spans="1:65" ht="14" customHeight="1">
      <c r="A1178" s="345"/>
      <c r="B1178" s="605" t="str">
        <f>BB1180</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C1178" s="605"/>
      <c r="D1178" s="605"/>
      <c r="E1178" s="605"/>
      <c r="F1178" s="605"/>
      <c r="G1178" s="605"/>
      <c r="H1178" s="605"/>
      <c r="I1178" s="605"/>
      <c r="J1178" s="605"/>
      <c r="K1178" s="605"/>
      <c r="L1178" s="605"/>
      <c r="M1178" s="605"/>
      <c r="N1178" s="349"/>
      <c r="BD1178" s="101" t="str">
        <f>CONCATENATE(BE1178)</f>
        <v xml:space="preserve">No matter how you feel about politics, this SWOT tool can add discipline to an otherwise free-for-all mess. </v>
      </c>
      <c r="BE1178" s="4" t="s">
        <v>937</v>
      </c>
      <c r="BF1178" s="4" t="str">
        <f>IF($C$1047="","",IF($C$1047=$BB1047,$BF1047,IF($C$1047=$BB1048,$BF1048,IF($C$1047=$BB1049,$BF1049,IF($C$1047=$BB1050,$BF1050,IF($C$1047=$BB1051,$BF1051,IF($C$1047=$BB1052,$BF1052,IF($C$1047=$BB1053,$BF1053,IF($C$1047=$BB1054,$BF1054)))))))))</f>
        <v>immigration</v>
      </c>
      <c r="BG1178" s="4" t="s">
        <v>938</v>
      </c>
      <c r="BH1178" s="4" t="str">
        <f>BF1178</f>
        <v>immigration</v>
      </c>
      <c r="BI1178" s="4" t="s">
        <v>939</v>
      </c>
    </row>
    <row r="1179" spans="1:65" ht="14" customHeight="1">
      <c r="A1179" s="345"/>
      <c r="B1179" s="605"/>
      <c r="C1179" s="605"/>
      <c r="D1179" s="605"/>
      <c r="E1179" s="605"/>
      <c r="F1179" s="605"/>
      <c r="G1179" s="605"/>
      <c r="H1179" s="605"/>
      <c r="I1179" s="605"/>
      <c r="J1179" s="605"/>
      <c r="K1179" s="605"/>
      <c r="L1179" s="605"/>
      <c r="M1179" s="605"/>
      <c r="N1179" s="349"/>
      <c r="BD1179" s="4" t="str">
        <f>IF(G1176=BB1173,BD1173,IF(G1176=BB1174,BD1174,IF(G1176=BB1175,BD1175,IF(G1175=BB1176,BD1176,IF(G1176=BB1177,BD1177,"")))))</f>
        <v/>
      </c>
    </row>
    <row r="1180" spans="1:65" ht="14" customHeight="1">
      <c r="A1180" s="345"/>
      <c r="B1180" s="605"/>
      <c r="C1180" s="605"/>
      <c r="D1180" s="605"/>
      <c r="E1180" s="605"/>
      <c r="F1180" s="605"/>
      <c r="G1180" s="605"/>
      <c r="H1180" s="605"/>
      <c r="I1180" s="605"/>
      <c r="J1180" s="605"/>
      <c r="K1180" s="605"/>
      <c r="L1180" s="605"/>
      <c r="M1180" s="605"/>
      <c r="N1180" s="349"/>
      <c r="BB1180" s="4" t="str">
        <f>IF($G$1176="",BD1180,CONCATENATE(BD1179,BD1178))</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BD1180" s="101" t="str">
        <f>CONCATENATE(BE1180,BF1180,BG1180,)</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BE1180" s="4" t="str">
        <f>IF($C$1047="","Politics ",IF($C$1047=$BB1047,$BH1047,IF($C$1047=$BB1048,$BH1048,IF($C$1047=$BB1049,$BH1049,IF($C$1047=$BB1050,$BH1050,IF($C$1047=$BB1051,$BH1051,IF($C$1047=$BB1052,$BH1052,IF($C$1047=$BB1053,$BH1053,IF($C$1047=$BB1054,$BH1054)))))))))</f>
        <v>Immigration</v>
      </c>
      <c r="BF1180" s="4" t="str">
        <f>IF(G1176=""," views ","")</f>
        <v xml:space="preserve"> views </v>
      </c>
      <c r="BG1180" s="4" t="s">
        <v>940</v>
      </c>
    </row>
    <row r="1181" spans="1:65" ht="14" customHeight="1">
      <c r="A1181" s="345"/>
      <c r="B1181" s="605"/>
      <c r="C1181" s="605"/>
      <c r="D1181" s="605"/>
      <c r="E1181" s="605"/>
      <c r="F1181" s="605"/>
      <c r="G1181" s="605"/>
      <c r="H1181" s="605"/>
      <c r="I1181" s="605"/>
      <c r="J1181" s="605"/>
      <c r="K1181" s="605"/>
      <c r="L1181" s="605"/>
      <c r="M1181" s="605"/>
      <c r="N1181" s="349"/>
    </row>
    <row r="1182" spans="1:65" ht="14" customHeight="1">
      <c r="A1182" s="345"/>
      <c r="B1182" s="605" t="str">
        <f>BB1182</f>
        <v xml:space="preserve">For the wide-oriented, liberalism is less about guarding self-needs (by resisting traditional historical pressures to conform to old moral norms), and more about countering the Right’s resistance to relieve the Left's less resolved social-needs. Politics is social. </v>
      </c>
      <c r="C1182" s="605"/>
      <c r="D1182" s="605"/>
      <c r="E1182" s="605"/>
      <c r="F1182" s="605"/>
      <c r="G1182" s="605"/>
      <c r="H1182" s="605"/>
      <c r="I1182" s="605"/>
      <c r="J1182" s="605"/>
      <c r="K1182" s="605"/>
      <c r="L1182" s="605"/>
      <c r="M1182" s="605"/>
      <c r="N1182" s="349"/>
      <c r="BB1182" s="4" t="str">
        <f>IF($G$1176="",BD1183,BD1182)</f>
        <v xml:space="preserve">For the wide-oriented, liberalism is less about guarding self-needs (by resisting traditional historical pressures to conform to old moral norms), and more about countering the Right’s resistance to relieve the Left's less resolved social-needs. Politics is social. </v>
      </c>
      <c r="BD1182" s="101" t="str">
        <f>CONCATENATE(BE1182,BF1182,BG1182,BH1182,BI1182,BJ1182)</f>
        <v>The other side's political weakness around their political views provides you opportunity. You can create value for them from the solid ground of your political strengths. Let them reciprocate by providing value to your political weakness. In short, overcome polarization by demanding less, giving more.</v>
      </c>
      <c r="BE1182" s="4" t="s">
        <v>941</v>
      </c>
      <c r="BF1182" s="4" t="str">
        <f>IF($C$1047="","",IF($C$1047=$BB1051,$BF1051,IF($C$1047=$BB1052,$BF1052,IF($C$1047=$BB1053,$BF1053,IF($C$1047=$BB1054,$BF1054,IF($C$1047=$BB1055,$BF1055,IF($C$1047=$BB1056,$BF1056,IF($C$1047=$BB1057,$BF1057,IF($C$1047=$BB1058,$BF1058,"political")))))))))</f>
        <v>political</v>
      </c>
      <c r="BG1182" s="4" t="s">
        <v>938</v>
      </c>
      <c r="BH1182" s="4" t="str">
        <f>BF1182</f>
        <v>political</v>
      </c>
      <c r="BI1182" s="4" t="s">
        <v>942</v>
      </c>
    </row>
    <row r="1183" spans="1:65" ht="14" customHeight="1">
      <c r="A1183" s="345"/>
      <c r="B1183" s="605"/>
      <c r="C1183" s="605"/>
      <c r="D1183" s="605"/>
      <c r="E1183" s="605"/>
      <c r="F1183" s="605"/>
      <c r="G1183" s="605"/>
      <c r="H1183" s="605"/>
      <c r="I1183" s="605"/>
      <c r="J1183" s="605"/>
      <c r="K1183" s="605"/>
      <c r="L1183" s="605"/>
      <c r="M1183" s="605"/>
      <c r="N1183" s="349"/>
      <c r="BD1183" s="4" t="s">
        <v>943</v>
      </c>
    </row>
    <row r="1184" spans="1:65" ht="14" customHeight="1">
      <c r="A1184" s="345"/>
      <c r="B1184" s="605"/>
      <c r="C1184" s="605"/>
      <c r="D1184" s="605"/>
      <c r="E1184" s="605"/>
      <c r="F1184" s="605"/>
      <c r="G1184" s="605"/>
      <c r="H1184" s="605"/>
      <c r="I1184" s="605"/>
      <c r="J1184" s="605"/>
      <c r="K1184" s="605"/>
      <c r="L1184" s="605"/>
      <c r="M1184" s="605"/>
      <c r="N1184" s="349"/>
    </row>
    <row r="1185" spans="1:56" ht="14" customHeight="1">
      <c r="A1185" s="345"/>
      <c r="B1185" s="605"/>
      <c r="C1185" s="605"/>
      <c r="D1185" s="605"/>
      <c r="E1185" s="605"/>
      <c r="F1185" s="605"/>
      <c r="G1185" s="605"/>
      <c r="H1185" s="605"/>
      <c r="I1185" s="605"/>
      <c r="J1185" s="605"/>
      <c r="K1185" s="605"/>
      <c r="L1185" s="605"/>
      <c r="M1185" s="605"/>
      <c r="N1185" s="349"/>
      <c r="BB1185" s="4" t="str">
        <f>IF($G$1176="",BD1186,BD1185)</f>
        <v xml:space="preserve">For the deep-oriented, conservatism is less about relieving self-needs (when asserting individual rights and personal responsibility), and more about countering the Left’s impact by guarding the Right's more resolved social-needs. Politics is social. </v>
      </c>
      <c r="BD1185" s="4" t="s">
        <v>944</v>
      </c>
    </row>
    <row r="1186" spans="1:56" ht="14" customHeight="1">
      <c r="A1186" s="345"/>
      <c r="B1186" s="605" t="str">
        <f>BB1185</f>
        <v xml:space="preserve">For the deep-oriented, conservatism is less about relieving self-needs (when asserting individual rights and personal responsibility), and more about countering the Left’s impact by guarding the Right's more resolved social-needs. Politics is social. </v>
      </c>
      <c r="C1186" s="605"/>
      <c r="D1186" s="605"/>
      <c r="E1186" s="605"/>
      <c r="F1186" s="605"/>
      <c r="G1186" s="605"/>
      <c r="H1186" s="605"/>
      <c r="I1186" s="605"/>
      <c r="J1186" s="605"/>
      <c r="K1186" s="605"/>
      <c r="L1186" s="605"/>
      <c r="M1186" s="605"/>
      <c r="N1186" s="349"/>
      <c r="BD1186" s="4" t="s">
        <v>945</v>
      </c>
    </row>
    <row r="1187" spans="1:56" ht="14" customHeight="1">
      <c r="A1187" s="345"/>
      <c r="B1187" s="605"/>
      <c r="C1187" s="605"/>
      <c r="D1187" s="605"/>
      <c r="E1187" s="605"/>
      <c r="F1187" s="605"/>
      <c r="G1187" s="605"/>
      <c r="H1187" s="605"/>
      <c r="I1187" s="605"/>
      <c r="J1187" s="605"/>
      <c r="K1187" s="605"/>
      <c r="L1187" s="605"/>
      <c r="M1187" s="605"/>
      <c r="N1187" s="349"/>
    </row>
    <row r="1188" spans="1:56">
      <c r="A1188" s="345"/>
      <c r="B1188" s="605"/>
      <c r="C1188" s="605"/>
      <c r="D1188" s="605"/>
      <c r="E1188" s="605"/>
      <c r="F1188" s="605"/>
      <c r="G1188" s="605"/>
      <c r="H1188" s="605"/>
      <c r="I1188" s="605"/>
      <c r="J1188" s="605"/>
      <c r="K1188" s="605"/>
      <c r="L1188" s="605"/>
      <c r="M1188" s="605"/>
      <c r="N1188" s="349"/>
    </row>
    <row r="1189" spans="1:56">
      <c r="A1189" s="345"/>
      <c r="B1189" s="605"/>
      <c r="C1189" s="605"/>
      <c r="D1189" s="605"/>
      <c r="E1189" s="605"/>
      <c r="F1189" s="605"/>
      <c r="G1189" s="605"/>
      <c r="H1189" s="605"/>
      <c r="I1189" s="605"/>
      <c r="J1189" s="605"/>
      <c r="K1189" s="605"/>
      <c r="L1189" s="605"/>
      <c r="M1189" s="605"/>
      <c r="N1189" s="349"/>
    </row>
    <row r="1190" spans="1:56" ht="5" customHeight="1">
      <c r="A1190" s="407"/>
      <c r="B1190" s="606"/>
      <c r="C1190" s="606"/>
      <c r="D1190" s="606"/>
      <c r="E1190" s="606"/>
      <c r="F1190" s="606"/>
      <c r="G1190" s="606"/>
      <c r="H1190" s="607"/>
      <c r="I1190" s="606"/>
      <c r="J1190" s="606"/>
      <c r="K1190" s="606"/>
      <c r="L1190" s="606"/>
      <c r="M1190" s="606"/>
      <c r="N1190" s="410"/>
    </row>
    <row r="1191" spans="1:56" ht="30" customHeight="1">
      <c r="A1191" s="341" t="s">
        <v>66</v>
      </c>
      <c r="B1191" s="608" t="s">
        <v>36</v>
      </c>
      <c r="C1191" s="608"/>
      <c r="D1191" s="608"/>
      <c r="E1191" s="608"/>
      <c r="F1191" s="608"/>
      <c r="G1191" s="608"/>
      <c r="H1191" s="608"/>
      <c r="I1191" s="608"/>
      <c r="J1191" s="608"/>
      <c r="K1191" s="608"/>
      <c r="L1191" s="608"/>
      <c r="M1191" s="343"/>
      <c r="N1191" s="344" t="s">
        <v>68</v>
      </c>
    </row>
    <row r="1192" spans="1:56">
      <c r="A1192" s="345"/>
      <c r="B1192" s="346"/>
      <c r="C1192" s="346"/>
      <c r="D1192" s="346"/>
      <c r="E1192" s="346"/>
      <c r="F1192" s="346"/>
      <c r="G1192" s="346"/>
      <c r="H1192" s="347"/>
      <c r="I1192" s="346"/>
      <c r="J1192" s="346"/>
      <c r="K1192" s="346"/>
      <c r="L1192" s="346"/>
      <c r="M1192" s="346"/>
      <c r="N1192" s="349"/>
    </row>
    <row r="1193" spans="1:56">
      <c r="A1193" s="345"/>
      <c r="B1193" s="346"/>
      <c r="C1193" s="346"/>
      <c r="D1193" s="346"/>
      <c r="E1193" s="346"/>
      <c r="F1193" s="346"/>
      <c r="G1193" s="346"/>
      <c r="H1193" s="347"/>
      <c r="I1193" s="346"/>
      <c r="J1193" s="346"/>
      <c r="K1193" s="346"/>
      <c r="L1193" s="346"/>
      <c r="M1193" s="346"/>
      <c r="N1193" s="349"/>
    </row>
    <row r="1194" spans="1:56">
      <c r="A1194" s="345"/>
      <c r="B1194" s="346"/>
      <c r="C1194" s="346"/>
      <c r="D1194" s="346"/>
      <c r="E1194" s="346"/>
      <c r="F1194" s="346"/>
      <c r="G1194" s="346"/>
      <c r="H1194" s="347"/>
      <c r="I1194" s="346"/>
      <c r="J1194" s="346"/>
      <c r="K1194" s="346"/>
      <c r="L1194" s="346"/>
      <c r="M1194" s="346"/>
      <c r="N1194" s="349"/>
    </row>
    <row r="1195" spans="1:56">
      <c r="A1195" s="345"/>
      <c r="B1195" s="346"/>
      <c r="C1195" s="346"/>
      <c r="D1195" s="346"/>
      <c r="E1195" s="346"/>
      <c r="F1195" s="346"/>
      <c r="G1195" s="346"/>
      <c r="H1195" s="347"/>
      <c r="I1195" s="346"/>
      <c r="J1195" s="346"/>
      <c r="K1195" s="346"/>
      <c r="L1195" s="346"/>
      <c r="M1195" s="346"/>
      <c r="N1195" s="349"/>
    </row>
    <row r="1196" spans="1:56" ht="14.4" customHeight="1">
      <c r="A1196" s="345"/>
      <c r="B1196" s="346"/>
      <c r="C1196" s="346"/>
      <c r="D1196" s="346"/>
      <c r="E1196" s="346"/>
      <c r="F1196" s="346"/>
      <c r="G1196" s="346"/>
      <c r="H1196" s="347"/>
      <c r="I1196" s="346"/>
      <c r="J1196" s="346"/>
      <c r="K1196" s="346"/>
      <c r="L1196" s="346"/>
      <c r="M1196" s="346"/>
      <c r="N1196" s="349"/>
    </row>
    <row r="1197" spans="1:56" ht="14" customHeight="1">
      <c r="A1197" s="345"/>
      <c r="B1197" s="346"/>
      <c r="C1197" s="346"/>
      <c r="D1197" s="346"/>
      <c r="E1197" s="346"/>
      <c r="F1197" s="346"/>
      <c r="G1197" s="346"/>
      <c r="H1197" s="347"/>
      <c r="I1197" s="346"/>
      <c r="J1197" s="346"/>
      <c r="K1197" s="346"/>
      <c r="L1197" s="346"/>
      <c r="M1197" s="346"/>
      <c r="N1197" s="349"/>
    </row>
    <row r="1198" spans="1:56" ht="14.4" customHeight="1">
      <c r="A1198" s="345"/>
      <c r="B1198" s="346"/>
      <c r="C1198" s="346"/>
      <c r="D1198" s="346"/>
      <c r="E1198" s="346"/>
      <c r="F1198" s="346"/>
      <c r="G1198" s="346"/>
      <c r="H1198" s="347"/>
      <c r="I1198" s="346"/>
      <c r="J1198" s="346"/>
      <c r="K1198" s="346"/>
      <c r="L1198" s="346"/>
      <c r="M1198" s="346"/>
      <c r="N1198" s="349"/>
    </row>
    <row r="1199" spans="1:56">
      <c r="A1199" s="345"/>
      <c r="B1199" s="346"/>
      <c r="C1199" s="346"/>
      <c r="D1199" s="346"/>
      <c r="E1199" s="346"/>
      <c r="F1199" s="346"/>
      <c r="G1199" s="346"/>
      <c r="H1199" s="347"/>
      <c r="I1199" s="346"/>
      <c r="J1199" s="346"/>
      <c r="K1199" s="346"/>
      <c r="L1199" s="346"/>
      <c r="M1199" s="346"/>
      <c r="N1199" s="349"/>
    </row>
    <row r="1200" spans="1:56">
      <c r="A1200" s="345"/>
      <c r="B1200" s="346"/>
      <c r="C1200" s="346"/>
      <c r="D1200" s="346"/>
      <c r="E1200" s="346"/>
      <c r="F1200" s="346"/>
      <c r="G1200" s="346"/>
      <c r="H1200" s="347"/>
      <c r="I1200" s="346"/>
      <c r="J1200" s="346"/>
      <c r="K1200" s="346"/>
      <c r="L1200" s="346"/>
      <c r="M1200" s="346"/>
      <c r="N1200" s="349"/>
    </row>
    <row r="1201" spans="1:64" ht="13.25" customHeight="1">
      <c r="A1201" s="345"/>
      <c r="B1201" s="346"/>
      <c r="C1201" s="346"/>
      <c r="D1201" s="346"/>
      <c r="E1201" s="346"/>
      <c r="F1201" s="346"/>
      <c r="G1201" s="346"/>
      <c r="H1201" s="347"/>
      <c r="I1201" s="346"/>
      <c r="J1201" s="346"/>
      <c r="K1201" s="346"/>
      <c r="L1201" s="346"/>
      <c r="M1201" s="346"/>
      <c r="N1201" s="349"/>
    </row>
    <row r="1202" spans="1:64">
      <c r="A1202" s="345"/>
      <c r="B1202" s="346"/>
      <c r="C1202" s="346"/>
      <c r="D1202" s="346"/>
      <c r="E1202" s="346"/>
      <c r="F1202" s="346"/>
      <c r="G1202" s="346"/>
      <c r="H1202" s="347"/>
      <c r="I1202" s="346"/>
      <c r="J1202" s="346"/>
      <c r="K1202" s="346"/>
      <c r="L1202" s="346"/>
      <c r="M1202" s="346"/>
      <c r="N1202" s="349"/>
    </row>
    <row r="1203" spans="1:64">
      <c r="A1203" s="345"/>
      <c r="B1203" s="346"/>
      <c r="C1203" s="346"/>
      <c r="D1203" s="346"/>
      <c r="E1203" s="346"/>
      <c r="F1203" s="346"/>
      <c r="G1203" s="346"/>
      <c r="H1203" s="347"/>
      <c r="I1203" s="346"/>
      <c r="J1203" s="346"/>
      <c r="K1203" s="346"/>
      <c r="L1203" s="346"/>
      <c r="M1203" s="346"/>
      <c r="N1203" s="349"/>
    </row>
    <row r="1204" spans="1:64">
      <c r="A1204" s="345"/>
      <c r="B1204" s="346"/>
      <c r="C1204" s="346"/>
      <c r="D1204" s="346"/>
      <c r="E1204" s="346"/>
      <c r="F1204" s="346"/>
      <c r="G1204" s="346"/>
      <c r="H1204" s="347"/>
      <c r="I1204" s="346"/>
      <c r="J1204" s="346"/>
      <c r="K1204" s="346"/>
      <c r="L1204" s="346"/>
      <c r="M1204" s="346"/>
      <c r="N1204" s="349"/>
    </row>
    <row r="1205" spans="1:64">
      <c r="A1205" s="345"/>
      <c r="B1205" s="346"/>
      <c r="C1205" s="346"/>
      <c r="D1205" s="346"/>
      <c r="E1205" s="346"/>
      <c r="F1205" s="346"/>
      <c r="G1205" s="346"/>
      <c r="H1205" s="347"/>
      <c r="I1205" s="346"/>
      <c r="J1205" s="346"/>
      <c r="K1205" s="346"/>
      <c r="L1205" s="346"/>
      <c r="M1205" s="346"/>
      <c r="N1205" s="349"/>
    </row>
    <row r="1206" spans="1:64">
      <c r="A1206" s="345"/>
      <c r="B1206" s="346"/>
      <c r="C1206" s="346"/>
      <c r="D1206" s="346"/>
      <c r="E1206" s="346"/>
      <c r="F1206" s="346"/>
      <c r="G1206" s="346"/>
      <c r="H1206" s="347"/>
      <c r="I1206" s="346"/>
      <c r="J1206" s="346"/>
      <c r="K1206" s="346"/>
      <c r="L1206" s="346"/>
      <c r="M1206" s="346"/>
      <c r="N1206" s="349"/>
    </row>
    <row r="1207" spans="1:64">
      <c r="A1207" s="345"/>
      <c r="B1207" s="346"/>
      <c r="C1207" s="346"/>
      <c r="D1207" s="346"/>
      <c r="E1207" s="346"/>
      <c r="F1207" s="346"/>
      <c r="G1207" s="346"/>
      <c r="H1207" s="347"/>
      <c r="I1207" s="346"/>
      <c r="J1207" s="346"/>
      <c r="K1207" s="346"/>
      <c r="L1207" s="346"/>
      <c r="M1207" s="346"/>
      <c r="N1207" s="349"/>
    </row>
    <row r="1208" spans="1:64" ht="14" customHeight="1">
      <c r="A1208" s="345"/>
      <c r="B1208" s="346"/>
      <c r="C1208" s="346"/>
      <c r="D1208" s="346"/>
      <c r="E1208" s="346"/>
      <c r="F1208" s="346"/>
      <c r="G1208" s="346"/>
      <c r="H1208" s="347"/>
      <c r="I1208" s="346"/>
      <c r="J1208" s="346"/>
      <c r="K1208" s="346"/>
      <c r="L1208" s="346"/>
      <c r="M1208" s="346"/>
      <c r="N1208" s="349"/>
    </row>
    <row r="1209" spans="1:64" ht="14" customHeight="1">
      <c r="A1209" s="345"/>
      <c r="B1209" s="346"/>
      <c r="C1209" s="346"/>
      <c r="D1209" s="346"/>
      <c r="E1209" s="346"/>
      <c r="F1209" s="346"/>
      <c r="G1209" s="346"/>
      <c r="H1209" s="347"/>
      <c r="I1209" s="346"/>
      <c r="J1209" s="346"/>
      <c r="K1209" s="346"/>
      <c r="L1209" s="346"/>
      <c r="M1209" s="346"/>
      <c r="N1209" s="349"/>
    </row>
    <row r="1210" spans="1:64" ht="14" customHeight="1">
      <c r="A1210" s="345"/>
      <c r="B1210" s="346"/>
      <c r="C1210" s="346"/>
      <c r="D1210" s="346"/>
      <c r="E1210" s="346"/>
      <c r="F1210" s="346"/>
      <c r="G1210" s="346"/>
      <c r="H1210" s="347"/>
      <c r="I1210" s="346"/>
      <c r="J1210" s="346"/>
      <c r="K1210" s="346"/>
      <c r="L1210" s="346"/>
      <c r="M1210" s="346"/>
      <c r="N1210" s="349"/>
    </row>
    <row r="1211" spans="1:64" ht="14" customHeight="1">
      <c r="A1211" s="345"/>
      <c r="B1211" s="346"/>
      <c r="C1211" s="346"/>
      <c r="D1211" s="346"/>
      <c r="E1211" s="346"/>
      <c r="F1211" s="346"/>
      <c r="G1211" s="346"/>
      <c r="H1211" s="347"/>
      <c r="I1211" s="346"/>
      <c r="J1211" s="346"/>
      <c r="K1211" s="346"/>
      <c r="L1211" s="346"/>
      <c r="M1211" s="346"/>
      <c r="N1211" s="349"/>
    </row>
    <row r="1212" spans="1:64" ht="14" customHeight="1">
      <c r="A1212" s="345"/>
      <c r="B1212" s="346"/>
      <c r="C1212" s="346"/>
      <c r="D1212" s="346"/>
      <c r="E1212" s="346"/>
      <c r="F1212" s="346"/>
      <c r="G1212" s="346"/>
      <c r="H1212" s="347"/>
      <c r="I1212" s="346"/>
      <c r="J1212" s="346"/>
      <c r="K1212" s="346"/>
      <c r="L1212" s="346"/>
      <c r="M1212" s="346"/>
      <c r="N1212" s="349"/>
    </row>
    <row r="1213" spans="1:64" ht="14" customHeight="1">
      <c r="A1213" s="345"/>
      <c r="B1213" s="346"/>
      <c r="C1213" s="346"/>
      <c r="D1213" s="346"/>
      <c r="E1213" s="346"/>
      <c r="F1213" s="346"/>
      <c r="G1213" s="346"/>
      <c r="H1213" s="347"/>
      <c r="I1213" s="346"/>
      <c r="J1213" s="346"/>
      <c r="K1213" s="346"/>
      <c r="L1213" s="346"/>
      <c r="M1213" s="346"/>
      <c r="N1213" s="349"/>
    </row>
    <row r="1214" spans="1:64" ht="14" customHeight="1">
      <c r="A1214" s="345"/>
      <c r="B1214" s="346"/>
      <c r="C1214" s="346"/>
      <c r="D1214" s="346"/>
      <c r="E1214" s="346"/>
      <c r="F1214" s="346"/>
      <c r="G1214" s="346"/>
      <c r="H1214" s="347"/>
      <c r="I1214" s="346"/>
      <c r="J1214" s="346"/>
      <c r="K1214" s="346"/>
      <c r="L1214" s="346"/>
      <c r="M1214" s="346"/>
      <c r="N1214" s="349"/>
    </row>
    <row r="1215" spans="1:64" ht="14" customHeight="1">
      <c r="A1215" s="345"/>
      <c r="B1215" s="346"/>
      <c r="C1215" s="346"/>
      <c r="D1215" s="346"/>
      <c r="E1215" s="346"/>
      <c r="F1215" s="346"/>
      <c r="G1215" s="346"/>
      <c r="H1215" s="347"/>
      <c r="I1215" s="346"/>
      <c r="J1215" s="346"/>
      <c r="K1215" s="346"/>
      <c r="L1215" s="346"/>
      <c r="M1215" s="346"/>
      <c r="N1215" s="349"/>
    </row>
    <row r="1216" spans="1:64" ht="14" customHeight="1">
      <c r="A1216" s="345"/>
      <c r="B1216" s="609" t="str">
        <f>BE1216</f>
        <v>Generalizing lets us build coalitions, by avoiding messy specifics that could undercut unifying agreement. Coalitions attract support to shape public policy around the issue of IMMIGRATION.</v>
      </c>
      <c r="C1216" s="609"/>
      <c r="D1216" s="609"/>
      <c r="E1216" s="609"/>
      <c r="F1216" s="609" t="str">
        <f>BE1220</f>
        <v>Alienation is the byproduct of our highly individualistic privacy, so we can do our own things without intrusion from others. Privacy lets us set our terms for handling the issue of IMMIGRATION.</v>
      </c>
      <c r="G1216" s="609"/>
      <c r="H1216" s="609"/>
      <c r="I1216" s="609"/>
      <c r="J1216" s="609" t="str">
        <f>BE1224</f>
        <v>Polarization is the common outcome when fighting for our opposing rights, to fight for a piece of the public pie. It tends to bring out more voices affected by the issue of IMMIGRATION.</v>
      </c>
      <c r="K1216" s="609"/>
      <c r="L1216" s="609"/>
      <c r="M1216" s="609"/>
      <c r="N1216" s="349"/>
      <c r="BE1216" s="4" t="str">
        <f>CONCATENATE(BG1216,BH1216,BI1216)</f>
        <v>Generalizing lets us build coalitions, by avoiding messy specifics that could undercut unifying agreement. Coalitions attract support to shape public policy around the issue of IMMIGRATION.</v>
      </c>
      <c r="BG1216" s="4" t="s">
        <v>946</v>
      </c>
      <c r="BH1216" s="4" t="str">
        <f>IF(B1233="","each issue",BJ1216)</f>
        <v>the issue of IMMIGRATION</v>
      </c>
      <c r="BI1216" s="4" t="s">
        <v>947</v>
      </c>
      <c r="BJ1216" s="4" t="str">
        <f>CONCATENATE(BK1216,BL1216)</f>
        <v>the issue of IMMIGRATION</v>
      </c>
      <c r="BK1216" s="4" t="s">
        <v>948</v>
      </c>
      <c r="BL1216" s="4" t="str">
        <f>B1233</f>
        <v>IMMIGRATION</v>
      </c>
    </row>
    <row r="1217" spans="1:64" ht="14" customHeight="1">
      <c r="A1217" s="345"/>
      <c r="B1217" s="609"/>
      <c r="C1217" s="609"/>
      <c r="D1217" s="609"/>
      <c r="E1217" s="609"/>
      <c r="F1217" s="609"/>
      <c r="G1217" s="609"/>
      <c r="H1217" s="609"/>
      <c r="I1217" s="609"/>
      <c r="J1217" s="609"/>
      <c r="K1217" s="609"/>
      <c r="L1217" s="609"/>
      <c r="M1217" s="609"/>
      <c r="N1217" s="349"/>
      <c r="BE1217" s="4" t="str">
        <f>CONCATENATE(BG1217,BH1217)</f>
        <v>But generalizations gloss over the specifics necessary to fully resolve underlying needs, which would then remove the pain. The more you generalize, the more you feel the need to generalize, slipping into a vicious cycle.</v>
      </c>
      <c r="BG1217" s="4" t="s">
        <v>949</v>
      </c>
      <c r="BH1217" s="610" t="s">
        <v>950</v>
      </c>
    </row>
    <row r="1218" spans="1:64" ht="14" customHeight="1">
      <c r="A1218" s="345"/>
      <c r="B1218" s="609"/>
      <c r="C1218" s="609"/>
      <c r="D1218" s="609"/>
      <c r="E1218" s="609"/>
      <c r="F1218" s="609"/>
      <c r="G1218" s="609"/>
      <c r="H1218" s="609"/>
      <c r="I1218" s="609"/>
      <c r="J1218" s="609"/>
      <c r="K1218" s="609"/>
      <c r="L1218" s="609"/>
      <c r="M1218" s="609"/>
      <c r="N1218" s="349"/>
    </row>
    <row r="1219" spans="1:64" ht="14" customHeight="1">
      <c r="A1219" s="345"/>
      <c r="B1219" s="609"/>
      <c r="C1219" s="609"/>
      <c r="D1219" s="609"/>
      <c r="E1219" s="609"/>
      <c r="F1219" s="609"/>
      <c r="G1219" s="609"/>
      <c r="H1219" s="609"/>
      <c r="I1219" s="609"/>
      <c r="J1219" s="609"/>
      <c r="K1219" s="609"/>
      <c r="L1219" s="609"/>
      <c r="M1219" s="609"/>
      <c r="N1219" s="349"/>
    </row>
    <row r="1220" spans="1:64" ht="14" customHeight="1">
      <c r="A1220" s="345"/>
      <c r="B1220" s="609"/>
      <c r="C1220" s="609"/>
      <c r="D1220" s="609"/>
      <c r="E1220" s="609"/>
      <c r="F1220" s="609"/>
      <c r="G1220" s="609"/>
      <c r="H1220" s="609"/>
      <c r="I1220" s="609"/>
      <c r="J1220" s="609"/>
      <c r="K1220" s="609"/>
      <c r="L1220" s="609"/>
      <c r="M1220" s="609"/>
      <c r="N1220" s="349"/>
      <c r="BE1220" s="4" t="str">
        <f>CONCATENATE(BG1220,BH1220,BI1220)</f>
        <v>Alienation is the byproduct of our highly individualistic privacy, so we can do our own things without intrusion from others. Privacy lets us set our terms for handling the issue of IMMIGRATION.</v>
      </c>
      <c r="BG1220" s="4" t="s">
        <v>951</v>
      </c>
      <c r="BH1220" s="4" t="str">
        <f>BH1216</f>
        <v>the issue of IMMIGRATION</v>
      </c>
      <c r="BI1220" s="4" t="s">
        <v>947</v>
      </c>
      <c r="BJ1220" s="4" t="str">
        <f>CONCATENATE(BK1220,BL1220)</f>
        <v>the issue of IMMIGRATION</v>
      </c>
      <c r="BK1220" s="4" t="s">
        <v>948</v>
      </c>
      <c r="BL1220" s="4" t="str">
        <f>B1233</f>
        <v>IMMIGRATION</v>
      </c>
    </row>
    <row r="1221" spans="1:64" ht="14" customHeight="1">
      <c r="A1221" s="345"/>
      <c r="B1221" s="609"/>
      <c r="C1221" s="609"/>
      <c r="D1221" s="609"/>
      <c r="E1221" s="609"/>
      <c r="F1221" s="609"/>
      <c r="G1221" s="609"/>
      <c r="H1221" s="609"/>
      <c r="I1221" s="609"/>
      <c r="J1221" s="609"/>
      <c r="K1221" s="609"/>
      <c r="L1221" s="609"/>
      <c r="M1221" s="609"/>
      <c r="N1221" s="349"/>
      <c r="BE1221" s="4" t="str">
        <f>CONCATENATE(BG1221,BH1221)</f>
        <v xml:space="preserve">But alienation traps us into relying on impersonal laws to redress one another's affected needs. The more you remain alienated from others, the less you can resolve needs affecting each other, trapping you into a vicious cycle. </v>
      </c>
      <c r="BG1221" s="4" t="s">
        <v>952</v>
      </c>
      <c r="BH1221" s="610" t="s">
        <v>953</v>
      </c>
    </row>
    <row r="1222" spans="1:64" ht="14" customHeight="1">
      <c r="A1222" s="345"/>
      <c r="B1222" s="609" t="str">
        <f>BE1217</f>
        <v>But generalizations gloss over the specifics necessary to fully resolve underlying needs, which would then remove the pain. The more you generalize, the more you feel the need to generalize, slipping into a vicious cycle.</v>
      </c>
      <c r="C1222" s="609"/>
      <c r="D1222" s="609"/>
      <c r="E1222" s="609"/>
      <c r="F1222" s="609" t="str">
        <f>BE1221</f>
        <v xml:space="preserve">But alienation traps us into relying on impersonal laws to redress one another's affected needs. The more you remain alienated from others, the less you can resolve needs affecting each other, trapping you into a vicious cycle. </v>
      </c>
      <c r="G1222" s="609"/>
      <c r="H1222" s="609"/>
      <c r="I1222" s="609"/>
      <c r="J1222" s="609" t="str">
        <f>BE1225</f>
        <v xml:space="preserve">But polarization easily sinks into mutual defensiveness that shuts down meaningful resolution of each other's affected needs. The more at odds with each other, the longer it can take to resolve needs, leaving you stuck in a vicious cycle. </v>
      </c>
      <c r="K1222" s="609"/>
      <c r="L1222" s="609"/>
      <c r="M1222" s="609"/>
      <c r="N1222" s="349"/>
    </row>
    <row r="1223" spans="1:64" ht="14" customHeight="1">
      <c r="A1223" s="345"/>
      <c r="B1223" s="609"/>
      <c r="C1223" s="609"/>
      <c r="D1223" s="609"/>
      <c r="E1223" s="609"/>
      <c r="F1223" s="609"/>
      <c r="G1223" s="609"/>
      <c r="H1223" s="609"/>
      <c r="I1223" s="609"/>
      <c r="J1223" s="609"/>
      <c r="K1223" s="609"/>
      <c r="L1223" s="609"/>
      <c r="M1223" s="609"/>
      <c r="N1223" s="349"/>
    </row>
    <row r="1224" spans="1:64" ht="14" customHeight="1">
      <c r="A1224" s="345"/>
      <c r="B1224" s="609"/>
      <c r="C1224" s="609"/>
      <c r="D1224" s="609"/>
      <c r="E1224" s="609"/>
      <c r="F1224" s="609"/>
      <c r="G1224" s="609"/>
      <c r="H1224" s="609"/>
      <c r="I1224" s="609"/>
      <c r="J1224" s="609"/>
      <c r="K1224" s="609"/>
      <c r="L1224" s="609"/>
      <c r="M1224" s="609"/>
      <c r="N1224" s="349"/>
      <c r="BE1224" s="4" t="str">
        <f>CONCATENATE(BG1224,BH1224,BI1224)</f>
        <v>Polarization is the common outcome when fighting for our opposing rights, to fight for a piece of the public pie. It tends to bring out more voices affected by the issue of IMMIGRATION.</v>
      </c>
      <c r="BG1224" s="4" t="s">
        <v>954</v>
      </c>
      <c r="BH1224" s="4" t="str">
        <f>BH1220</f>
        <v>the issue of IMMIGRATION</v>
      </c>
      <c r="BI1224" s="4" t="s">
        <v>947</v>
      </c>
      <c r="BJ1224" s="4" t="str">
        <f>CONCATENATE(BK1224,BL1224)</f>
        <v>the issue of IMMIGRATION</v>
      </c>
      <c r="BK1224" s="4" t="s">
        <v>948</v>
      </c>
      <c r="BL1224" s="4" t="str">
        <f>B1233</f>
        <v>IMMIGRATION</v>
      </c>
    </row>
    <row r="1225" spans="1:64" ht="14" customHeight="1">
      <c r="A1225" s="345"/>
      <c r="B1225" s="609"/>
      <c r="C1225" s="609"/>
      <c r="D1225" s="609"/>
      <c r="E1225" s="609"/>
      <c r="F1225" s="609"/>
      <c r="G1225" s="609"/>
      <c r="H1225" s="609"/>
      <c r="I1225" s="609"/>
      <c r="J1225" s="609"/>
      <c r="K1225" s="609"/>
      <c r="L1225" s="609"/>
      <c r="M1225" s="609"/>
      <c r="N1225" s="349"/>
      <c r="BE1225" s="4" t="str">
        <f>CONCATENATE(BG1225,BH1225)</f>
        <v xml:space="preserve">But polarization easily sinks into mutual defensiveness that shuts down meaningful resolution of each other's affected needs. The more at odds with each other, the longer it can take to resolve needs, leaving you stuck in a vicious cycle. </v>
      </c>
      <c r="BG1225" s="4" t="s">
        <v>955</v>
      </c>
      <c r="BH1225" s="610" t="s">
        <v>956</v>
      </c>
    </row>
    <row r="1226" spans="1:64" ht="14" customHeight="1">
      <c r="A1226" s="345"/>
      <c r="B1226" s="609"/>
      <c r="C1226" s="609"/>
      <c r="D1226" s="609"/>
      <c r="E1226" s="609"/>
      <c r="F1226" s="609"/>
      <c r="G1226" s="609"/>
      <c r="H1226" s="609"/>
      <c r="I1226" s="609"/>
      <c r="J1226" s="609"/>
      <c r="K1226" s="609"/>
      <c r="L1226" s="609"/>
      <c r="M1226" s="609"/>
      <c r="N1226" s="349"/>
    </row>
    <row r="1227" spans="1:64" ht="14" customHeight="1">
      <c r="A1227" s="345"/>
      <c r="B1227" s="609"/>
      <c r="C1227" s="609"/>
      <c r="D1227" s="609"/>
      <c r="E1227" s="609"/>
      <c r="F1227" s="609"/>
      <c r="G1227" s="609"/>
      <c r="H1227" s="609"/>
      <c r="I1227" s="609"/>
      <c r="J1227" s="609"/>
      <c r="K1227" s="609"/>
      <c r="L1227" s="609"/>
      <c r="M1227" s="609"/>
      <c r="N1227" s="349"/>
    </row>
    <row r="1228" spans="1:64" ht="14" customHeight="1">
      <c r="A1228" s="345"/>
      <c r="B1228" s="609"/>
      <c r="C1228" s="609"/>
      <c r="D1228" s="609"/>
      <c r="E1228" s="609"/>
      <c r="F1228" s="609"/>
      <c r="G1228" s="609"/>
      <c r="H1228" s="609"/>
      <c r="I1228" s="609"/>
      <c r="J1228" s="609"/>
      <c r="K1228" s="609"/>
      <c r="L1228" s="609"/>
      <c r="M1228" s="609"/>
      <c r="N1228" s="349"/>
    </row>
    <row r="1229" spans="1:64">
      <c r="A1229" s="345"/>
      <c r="B1229" s="609"/>
      <c r="C1229" s="609"/>
      <c r="D1229" s="609"/>
      <c r="E1229" s="609"/>
      <c r="F1229" s="609"/>
      <c r="G1229" s="609"/>
      <c r="H1229" s="609"/>
      <c r="I1229" s="609"/>
      <c r="J1229" s="609"/>
      <c r="K1229" s="609"/>
      <c r="L1229" s="609"/>
      <c r="M1229" s="609"/>
      <c r="N1229" s="349"/>
    </row>
    <row r="1230" spans="1:64" ht="14.4" customHeight="1">
      <c r="A1230" s="345"/>
      <c r="B1230" s="609" t="s">
        <v>957</v>
      </c>
      <c r="C1230" s="609"/>
      <c r="D1230" s="609"/>
      <c r="E1230" s="609"/>
      <c r="F1230" s="609"/>
      <c r="G1230" s="609"/>
      <c r="H1230" s="609"/>
      <c r="I1230" s="609"/>
      <c r="J1230" s="609"/>
      <c r="K1230" s="609"/>
      <c r="L1230" s="609"/>
      <c r="M1230" s="609"/>
      <c r="N1230" s="349"/>
    </row>
    <row r="1231" spans="1:64" ht="14" customHeight="1">
      <c r="A1231" s="345"/>
      <c r="B1231" s="609"/>
      <c r="C1231" s="609"/>
      <c r="D1231" s="609"/>
      <c r="E1231" s="609"/>
      <c r="F1231" s="609"/>
      <c r="G1231" s="609"/>
      <c r="H1231" s="609"/>
      <c r="I1231" s="609"/>
      <c r="J1231" s="609"/>
      <c r="K1231" s="609"/>
      <c r="L1231" s="609"/>
      <c r="M1231" s="609"/>
      <c r="N1231" s="349"/>
    </row>
    <row r="1232" spans="1:64" ht="14.4" customHeight="1" thickBot="1">
      <c r="A1232" s="345"/>
      <c r="B1232" s="346"/>
      <c r="C1232" s="346"/>
      <c r="D1232" s="346"/>
      <c r="E1232" s="346"/>
      <c r="F1232" s="346"/>
      <c r="G1232" s="346"/>
      <c r="H1232" s="347"/>
      <c r="I1232" s="346"/>
      <c r="J1232" s="346"/>
      <c r="K1232" s="346"/>
      <c r="L1232" s="346"/>
      <c r="M1232" s="346"/>
      <c r="N1232" s="349"/>
    </row>
    <row r="1233" spans="1:65" ht="14.4" customHeight="1" thickTop="1">
      <c r="A1233" s="345"/>
      <c r="B1233" s="611" t="str">
        <f>C1047</f>
        <v>IMMIGRATION</v>
      </c>
      <c r="C1233" s="612"/>
      <c r="D1233" s="612"/>
      <c r="E1233" s="612"/>
      <c r="F1233" s="612"/>
      <c r="G1233" s="612"/>
      <c r="H1233" s="612"/>
      <c r="I1233" s="612"/>
      <c r="J1233" s="612"/>
      <c r="K1233" s="612"/>
      <c r="L1233" s="612"/>
      <c r="M1233" s="613"/>
      <c r="N1233" s="349"/>
    </row>
    <row r="1234" spans="1:65" ht="14" customHeight="1">
      <c r="A1234" s="345"/>
      <c r="B1234" s="614"/>
      <c r="C1234" s="615"/>
      <c r="D1234" s="615"/>
      <c r="E1234" s="615"/>
      <c r="F1234" s="615"/>
      <c r="G1234" s="615"/>
      <c r="H1234" s="615"/>
      <c r="I1234" s="615"/>
      <c r="J1234" s="615"/>
      <c r="K1234" s="615"/>
      <c r="L1234" s="615"/>
      <c r="M1234" s="616"/>
      <c r="N1234" s="349"/>
    </row>
    <row r="1235" spans="1:65" ht="14.4" customHeight="1" thickBot="1">
      <c r="A1235" s="345"/>
      <c r="B1235" s="617"/>
      <c r="C1235" s="618"/>
      <c r="D1235" s="618"/>
      <c r="E1235" s="618"/>
      <c r="F1235" s="618"/>
      <c r="G1235" s="618"/>
      <c r="H1235" s="618"/>
      <c r="I1235" s="618"/>
      <c r="J1235" s="618"/>
      <c r="K1235" s="618"/>
      <c r="L1235" s="618"/>
      <c r="M1235" s="619"/>
      <c r="N1235" s="349"/>
    </row>
    <row r="1236" spans="1:65" ht="13.5" thickTop="1">
      <c r="A1236" s="345"/>
      <c r="B1236" s="346"/>
      <c r="C1236" s="346"/>
      <c r="D1236" s="346"/>
      <c r="E1236" s="346"/>
      <c r="F1236" s="346"/>
      <c r="G1236" s="346"/>
      <c r="H1236" s="347"/>
      <c r="I1236" s="346"/>
      <c r="J1236" s="346"/>
      <c r="K1236" s="346"/>
      <c r="L1236" s="346"/>
      <c r="M1236" s="346"/>
      <c r="N1236" s="349"/>
    </row>
    <row r="1237" spans="1:65">
      <c r="A1237" s="407"/>
      <c r="B1237" s="408"/>
      <c r="C1237" s="408"/>
      <c r="D1237" s="408"/>
      <c r="E1237" s="408"/>
      <c r="F1237" s="408"/>
      <c r="G1237" s="408"/>
      <c r="H1237" s="409"/>
      <c r="I1237" s="408"/>
      <c r="J1237" s="408"/>
      <c r="K1237" s="408"/>
      <c r="L1237" s="408"/>
      <c r="M1237" s="408"/>
      <c r="N1237" s="410"/>
    </row>
    <row r="1238" spans="1:65" ht="30" customHeight="1">
      <c r="A1238" s="341" t="s">
        <v>66</v>
      </c>
      <c r="B1238" s="620" t="s">
        <v>37</v>
      </c>
      <c r="C1238" s="620"/>
      <c r="D1238" s="620"/>
      <c r="E1238" s="620"/>
      <c r="F1238" s="620"/>
      <c r="G1238" s="620"/>
      <c r="H1238" s="620"/>
      <c r="I1238" s="620"/>
      <c r="J1238" s="620"/>
      <c r="K1238" s="504"/>
      <c r="L1238" s="504"/>
      <c r="M1238" s="343"/>
      <c r="N1238" s="344" t="s">
        <v>68</v>
      </c>
    </row>
    <row r="1239" spans="1:65">
      <c r="A1239" s="345"/>
      <c r="B1239" s="346"/>
      <c r="C1239" s="346"/>
      <c r="D1239" s="346"/>
      <c r="E1239" s="346"/>
      <c r="F1239" s="346"/>
      <c r="G1239" s="346"/>
      <c r="H1239" s="347"/>
      <c r="I1239" s="346"/>
      <c r="J1239" s="346"/>
      <c r="K1239" s="346"/>
      <c r="L1239" s="346"/>
      <c r="M1239" s="346"/>
      <c r="N1239" s="349"/>
    </row>
    <row r="1240" spans="1:65">
      <c r="A1240" s="345"/>
      <c r="B1240" s="346"/>
      <c r="C1240" s="346"/>
      <c r="D1240" s="346"/>
      <c r="E1240" s="346"/>
      <c r="F1240" s="346"/>
      <c r="G1240" s="346"/>
      <c r="H1240" s="347"/>
      <c r="I1240" s="346"/>
      <c r="J1240" s="346"/>
      <c r="K1240" s="346"/>
      <c r="L1240" s="346"/>
      <c r="M1240" s="346"/>
      <c r="N1240" s="349"/>
    </row>
    <row r="1241" spans="1:65">
      <c r="A1241" s="345"/>
      <c r="B1241" s="346"/>
      <c r="C1241" s="346"/>
      <c r="D1241" s="346"/>
      <c r="E1241" s="346"/>
      <c r="F1241" s="346"/>
      <c r="G1241" s="346"/>
      <c r="H1241" s="347"/>
      <c r="I1241" s="346"/>
      <c r="J1241" s="346"/>
      <c r="K1241" s="346"/>
      <c r="L1241" s="346"/>
      <c r="M1241" s="346"/>
      <c r="N1241" s="349"/>
    </row>
    <row r="1242" spans="1:65">
      <c r="A1242" s="345"/>
      <c r="B1242" s="346"/>
      <c r="C1242" s="346"/>
      <c r="D1242" s="346"/>
      <c r="E1242" s="346"/>
      <c r="F1242" s="346"/>
      <c r="G1242" s="346"/>
      <c r="H1242" s="621" t="s">
        <v>958</v>
      </c>
      <c r="I1242" s="346"/>
      <c r="J1242" s="346"/>
      <c r="K1242" s="346"/>
      <c r="L1242" s="346"/>
      <c r="M1242" s="346"/>
      <c r="N1242" s="349"/>
    </row>
    <row r="1243" spans="1:65">
      <c r="A1243" s="345"/>
      <c r="B1243" s="346"/>
      <c r="C1243" s="346"/>
      <c r="D1243" s="346"/>
      <c r="E1243" s="346"/>
      <c r="F1243" s="346"/>
      <c r="G1243" s="346"/>
      <c r="H1243" s="347"/>
      <c r="I1243" s="346"/>
      <c r="J1243" s="346"/>
      <c r="K1243" s="346"/>
      <c r="L1243" s="346"/>
      <c r="M1243" s="346"/>
      <c r="N1243" s="349"/>
    </row>
    <row r="1244" spans="1:65" ht="14" customHeight="1">
      <c r="A1244" s="345"/>
      <c r="B1244" s="346"/>
      <c r="C1244" s="346"/>
      <c r="D1244" s="346"/>
      <c r="E1244" s="346"/>
      <c r="F1244" s="346"/>
      <c r="G1244" s="346"/>
      <c r="H1244" s="622">
        <v>1</v>
      </c>
      <c r="I1244" s="609" t="str">
        <f>IF(B$1233="",BM1244,BE1244)</f>
        <v>The more you generalize for relief with IMMIGRATION politics, the less responsive you are to specific needs affected by IMMIGRATION.</v>
      </c>
      <c r="J1244" s="609"/>
      <c r="K1244" s="609"/>
      <c r="L1244" s="609"/>
      <c r="M1244" s="609"/>
      <c r="N1244" s="349"/>
      <c r="BD1244" s="4">
        <v>1</v>
      </c>
      <c r="BE1244" s="101" t="str">
        <f>CONCATENATE(BG1244,BH1244,BI1244,BJ1244,".")</f>
        <v>The more you generalize for relief with IMMIGRATION politics, the less responsive you are to specific needs affected by IMMIGRATION.</v>
      </c>
      <c r="BF1244" s="203" t="s">
        <v>432</v>
      </c>
      <c r="BG1244" s="4" t="s">
        <v>959</v>
      </c>
      <c r="BH1244" s="4" t="str">
        <f>IF(OR($B$1233=0,$B$1233=""),"divisive",$B$1233)</f>
        <v>IMMIGRATION</v>
      </c>
      <c r="BI1244" s="4" t="s">
        <v>960</v>
      </c>
      <c r="BJ1244" s="4" t="str">
        <f>IF(OR($B$1233=0,$B$1233=""),"politics",$B$1233)</f>
        <v>IMMIGRATION</v>
      </c>
      <c r="BM1244" s="4" t="s">
        <v>961</v>
      </c>
    </row>
    <row r="1245" spans="1:65">
      <c r="A1245" s="345"/>
      <c r="B1245" s="346"/>
      <c r="C1245" s="346"/>
      <c r="D1245" s="346"/>
      <c r="E1245" s="346"/>
      <c r="F1245" s="346"/>
      <c r="G1245" s="346"/>
      <c r="H1245" s="347"/>
      <c r="I1245" s="609"/>
      <c r="J1245" s="609"/>
      <c r="K1245" s="609"/>
      <c r="L1245" s="609"/>
      <c r="M1245" s="609"/>
      <c r="N1245" s="349"/>
    </row>
    <row r="1246" spans="1:65">
      <c r="A1246" s="345"/>
      <c r="B1246" s="346"/>
      <c r="C1246" s="346"/>
      <c r="D1246" s="346"/>
      <c r="E1246" s="346"/>
      <c r="F1246" s="346"/>
      <c r="G1246" s="346"/>
      <c r="H1246" s="347"/>
      <c r="I1246" s="609"/>
      <c r="J1246" s="609"/>
      <c r="K1246" s="609"/>
      <c r="L1246" s="609"/>
      <c r="M1246" s="609"/>
      <c r="N1246" s="349"/>
    </row>
    <row r="1247" spans="1:65" ht="14" customHeight="1">
      <c r="A1247" s="345"/>
      <c r="B1247" s="346"/>
      <c r="C1247" s="346"/>
      <c r="D1247" s="346"/>
      <c r="E1247" s="346"/>
      <c r="F1247" s="346"/>
      <c r="G1247" s="346"/>
      <c r="H1247" s="347"/>
      <c r="I1247" s="609"/>
      <c r="J1247" s="609"/>
      <c r="K1247" s="609"/>
      <c r="L1247" s="609"/>
      <c r="M1247" s="609"/>
      <c r="N1247" s="349"/>
    </row>
    <row r="1248" spans="1:65" ht="14" customHeight="1">
      <c r="A1248" s="345"/>
      <c r="B1248" s="346"/>
      <c r="C1248" s="346"/>
      <c r="D1248" s="346"/>
      <c r="E1248" s="346"/>
      <c r="F1248" s="346"/>
      <c r="G1248" s="346"/>
      <c r="H1248" s="622">
        <v>2</v>
      </c>
      <c r="I1248" s="609" t="str">
        <f>IF(B$1233="",BM1248,BE1248)</f>
        <v>The less responsive to specific needs affected by IMMIGRATION, the fewer of your IMMIGRATION affected needs fully resolve.</v>
      </c>
      <c r="J1248" s="609"/>
      <c r="K1248" s="609"/>
      <c r="L1248" s="609"/>
      <c r="M1248" s="609"/>
      <c r="N1248" s="349"/>
      <c r="BD1248" s="4">
        <v>2</v>
      </c>
      <c r="BE1248" s="101" t="str">
        <f>CONCATENATE(BG1248,BH1248,BI1248,BJ1248,BK1248,".")</f>
        <v>The less responsive to specific needs affected by IMMIGRATION, the fewer of your IMMIGRATION affected needs fully resolve.</v>
      </c>
      <c r="BF1248" s="203" t="s">
        <v>432</v>
      </c>
      <c r="BG1248" s="4" t="s">
        <v>962</v>
      </c>
      <c r="BH1248" s="4" t="str">
        <f>BJ1244</f>
        <v>IMMIGRATION</v>
      </c>
      <c r="BI1248" s="4" t="s">
        <v>963</v>
      </c>
      <c r="BJ1248" s="4" t="str">
        <f>IF(OR($B$1233=0,$B$1233=""),"politically",$B$1233)</f>
        <v>IMMIGRATION</v>
      </c>
      <c r="BK1248" s="4" t="s">
        <v>964</v>
      </c>
      <c r="BM1248" s="4" t="s">
        <v>965</v>
      </c>
    </row>
    <row r="1249" spans="1:65">
      <c r="A1249" s="345"/>
      <c r="B1249" s="346"/>
      <c r="C1249" s="346"/>
      <c r="D1249" s="346"/>
      <c r="E1249" s="346"/>
      <c r="F1249" s="346"/>
      <c r="G1249" s="346"/>
      <c r="H1249" s="623"/>
      <c r="I1249" s="609"/>
      <c r="J1249" s="609"/>
      <c r="K1249" s="609"/>
      <c r="L1249" s="609"/>
      <c r="M1249" s="609"/>
      <c r="N1249" s="349"/>
    </row>
    <row r="1250" spans="1:65">
      <c r="A1250" s="345"/>
      <c r="B1250" s="346"/>
      <c r="C1250" s="346"/>
      <c r="D1250" s="346"/>
      <c r="E1250" s="346"/>
      <c r="F1250" s="346"/>
      <c r="G1250" s="346"/>
      <c r="H1250" s="622"/>
      <c r="I1250" s="609"/>
      <c r="J1250" s="609"/>
      <c r="K1250" s="609"/>
      <c r="L1250" s="609"/>
      <c r="M1250" s="609"/>
      <c r="N1250" s="349"/>
    </row>
    <row r="1251" spans="1:65" ht="14" customHeight="1">
      <c r="A1251" s="345"/>
      <c r="B1251" s="346"/>
      <c r="C1251" s="346"/>
      <c r="D1251" s="346"/>
      <c r="E1251" s="346"/>
      <c r="F1251" s="346"/>
      <c r="G1251" s="346"/>
      <c r="H1251" s="623"/>
      <c r="I1251" s="609"/>
      <c r="J1251" s="609"/>
      <c r="K1251" s="609"/>
      <c r="L1251" s="609"/>
      <c r="M1251" s="609"/>
      <c r="N1251" s="349"/>
    </row>
    <row r="1252" spans="1:65" ht="14" customHeight="1">
      <c r="A1252" s="345"/>
      <c r="B1252" s="346"/>
      <c r="C1252" s="346"/>
      <c r="D1252" s="346"/>
      <c r="E1252" s="346"/>
      <c r="F1252" s="346"/>
      <c r="G1252" s="346"/>
      <c r="H1252" s="622">
        <v>3</v>
      </c>
      <c r="I1252" s="609" t="str">
        <f>IF(B$1233="",BM1252,BE1252)</f>
        <v>The fewer of your IMMIGRATION affected needs fully resolve, the more pain around the IMMIGRATION issue you naturally suffer.</v>
      </c>
      <c r="J1252" s="609"/>
      <c r="K1252" s="609"/>
      <c r="L1252" s="609"/>
      <c r="M1252" s="609"/>
      <c r="N1252" s="349"/>
      <c r="BD1252" s="4">
        <v>3</v>
      </c>
      <c r="BE1252" s="101" t="str">
        <f>CONCATENATE(BG1252,BH1252,BI1252,BJ1252,BK1252,".")</f>
        <v>The fewer of your IMMIGRATION affected needs fully resolve, the more pain around the IMMIGRATION issue you naturally suffer.</v>
      </c>
      <c r="BF1252" s="203" t="s">
        <v>432</v>
      </c>
      <c r="BG1252" s="4" t="s">
        <v>966</v>
      </c>
      <c r="BH1252" s="4" t="str">
        <f>BJ1248</f>
        <v>IMMIGRATION</v>
      </c>
      <c r="BI1252" s="4" t="s">
        <v>967</v>
      </c>
      <c r="BJ1252" s="4" t="str">
        <f>IF(OR($B$1233=0,$B$1233=""),"politicized",$B$1233)</f>
        <v>IMMIGRATION</v>
      </c>
      <c r="BK1252" s="4" t="s">
        <v>968</v>
      </c>
      <c r="BM1252" s="4" t="s">
        <v>969</v>
      </c>
    </row>
    <row r="1253" spans="1:65">
      <c r="A1253" s="345"/>
      <c r="B1253" s="346"/>
      <c r="C1253" s="346"/>
      <c r="D1253" s="346"/>
      <c r="E1253" s="346"/>
      <c r="F1253" s="346"/>
      <c r="G1253" s="346"/>
      <c r="H1253" s="623"/>
      <c r="I1253" s="609"/>
      <c r="J1253" s="609"/>
      <c r="K1253" s="609"/>
      <c r="L1253" s="609"/>
      <c r="M1253" s="609"/>
      <c r="N1253" s="349"/>
    </row>
    <row r="1254" spans="1:65">
      <c r="A1254" s="345"/>
      <c r="B1254" s="346"/>
      <c r="C1254" s="346"/>
      <c r="D1254" s="346"/>
      <c r="E1254" s="346"/>
      <c r="F1254" s="346"/>
      <c r="G1254" s="346"/>
      <c r="H1254" s="622"/>
      <c r="I1254" s="609"/>
      <c r="J1254" s="609"/>
      <c r="K1254" s="609"/>
      <c r="L1254" s="609"/>
      <c r="M1254" s="609"/>
      <c r="N1254" s="349"/>
    </row>
    <row r="1255" spans="1:65" ht="14" customHeight="1">
      <c r="A1255" s="345"/>
      <c r="B1255" s="346"/>
      <c r="C1255" s="346"/>
      <c r="D1255" s="346"/>
      <c r="E1255" s="346"/>
      <c r="F1255" s="346"/>
      <c r="G1255" s="346"/>
      <c r="H1255" s="623"/>
      <c r="I1255" s="609"/>
      <c r="J1255" s="609"/>
      <c r="K1255" s="609"/>
      <c r="L1255" s="609"/>
      <c r="M1255" s="609"/>
      <c r="N1255" s="349"/>
    </row>
    <row r="1256" spans="1:65" ht="14" customHeight="1">
      <c r="A1256" s="345"/>
      <c r="B1256" s="346"/>
      <c r="C1256" s="346"/>
      <c r="D1256" s="346"/>
      <c r="E1256" s="346"/>
      <c r="F1256" s="346"/>
      <c r="G1256" s="346"/>
      <c r="H1256" s="622">
        <v>4</v>
      </c>
      <c r="I1256" s="609" t="str">
        <f>IF(B$1233="",BM1256,BE1256)</f>
        <v>The more pain from unmet IMMIGRATION needs, the more you generalize for relief with specifics-avoidant IMMIGRATION politics.</v>
      </c>
      <c r="J1256" s="609"/>
      <c r="K1256" s="609"/>
      <c r="L1256" s="609"/>
      <c r="M1256" s="609"/>
      <c r="N1256" s="349"/>
      <c r="BD1256" s="4">
        <v>4</v>
      </c>
      <c r="BE1256" s="101" t="str">
        <f>CONCATENATE(BG1256,BH1256,BI1256,BJ1256,BK1256,".")</f>
        <v>The more pain from unmet IMMIGRATION needs, the more you generalize for relief with specifics-avoidant IMMIGRATION politics.</v>
      </c>
      <c r="BF1256" s="203" t="s">
        <v>432</v>
      </c>
      <c r="BG1256" s="4" t="s">
        <v>970</v>
      </c>
      <c r="BH1256" s="4" t="str">
        <f>BJ1252</f>
        <v>IMMIGRATION</v>
      </c>
      <c r="BI1256" s="4" t="s">
        <v>971</v>
      </c>
      <c r="BJ1256" s="4" t="str">
        <f>BH1244</f>
        <v>IMMIGRATION</v>
      </c>
      <c r="BK1256" s="4" t="s">
        <v>972</v>
      </c>
      <c r="BM1256" s="4" t="s">
        <v>973</v>
      </c>
    </row>
    <row r="1257" spans="1:65">
      <c r="A1257" s="345"/>
      <c r="B1257" s="346"/>
      <c r="C1257" s="346"/>
      <c r="D1257" s="346"/>
      <c r="E1257" s="346"/>
      <c r="F1257" s="346"/>
      <c r="G1257" s="346"/>
      <c r="H1257" s="623"/>
      <c r="I1257" s="609"/>
      <c r="J1257" s="609"/>
      <c r="K1257" s="609"/>
      <c r="L1257" s="609"/>
      <c r="M1257" s="609"/>
      <c r="N1257" s="349"/>
    </row>
    <row r="1258" spans="1:65">
      <c r="A1258" s="345"/>
      <c r="B1258" s="346"/>
      <c r="C1258" s="346"/>
      <c r="D1258" s="346"/>
      <c r="E1258" s="346"/>
      <c r="F1258" s="346"/>
      <c r="G1258" s="346"/>
      <c r="H1258" s="622"/>
      <c r="I1258" s="609"/>
      <c r="J1258" s="609"/>
      <c r="K1258" s="609"/>
      <c r="L1258" s="609"/>
      <c r="M1258" s="609"/>
      <c r="N1258" s="349"/>
    </row>
    <row r="1259" spans="1:65" ht="14" customHeight="1">
      <c r="A1259" s="345"/>
      <c r="B1259" s="346"/>
      <c r="C1259" s="346"/>
      <c r="D1259" s="346"/>
      <c r="E1259" s="346"/>
      <c r="F1259" s="346"/>
      <c r="G1259" s="346"/>
      <c r="H1259" s="623"/>
      <c r="I1259" s="609"/>
      <c r="J1259" s="609"/>
      <c r="K1259" s="609"/>
      <c r="L1259" s="609"/>
      <c r="M1259" s="609"/>
      <c r="N1259" s="349"/>
    </row>
    <row r="1260" spans="1:65">
      <c r="A1260" s="345"/>
      <c r="B1260" s="346"/>
      <c r="C1260" s="346"/>
      <c r="D1260" s="346"/>
      <c r="E1260" s="346"/>
      <c r="F1260" s="346"/>
      <c r="G1260" s="346"/>
      <c r="H1260" s="622">
        <v>5</v>
      </c>
      <c r="I1260" s="609" t="str">
        <f>IF(B$1233="",BM1260,BE1260)</f>
        <v>The more you generalize how we all should respond to the issue of IMMIGRATION….</v>
      </c>
      <c r="J1260" s="609"/>
      <c r="K1260" s="609"/>
      <c r="L1260" s="609"/>
      <c r="M1260" s="609"/>
      <c r="N1260" s="349"/>
      <c r="BD1260" s="4">
        <v>5</v>
      </c>
      <c r="BE1260" s="101" t="str">
        <f>CONCATENATE(BG1260,BH1260,BI1260,BJ1260,".")</f>
        <v>The more you generalize how we all should respond to the issue of IMMIGRATION….</v>
      </c>
      <c r="BF1260" s="203" t="s">
        <v>432</v>
      </c>
      <c r="BG1260" s="4" t="s">
        <v>974</v>
      </c>
      <c r="BH1260" s="4" t="str">
        <f>BH1248</f>
        <v>IMMIGRATION</v>
      </c>
      <c r="BI1260" s="4" t="s">
        <v>975</v>
      </c>
      <c r="BM1260" s="4" t="s">
        <v>976</v>
      </c>
    </row>
    <row r="1261" spans="1:65">
      <c r="A1261" s="345"/>
      <c r="B1261" s="346"/>
      <c r="C1261" s="346"/>
      <c r="D1261" s="346"/>
      <c r="E1261" s="346"/>
      <c r="F1261" s="346"/>
      <c r="G1261" s="346"/>
      <c r="H1261" s="623"/>
      <c r="I1261" s="609"/>
      <c r="J1261" s="609"/>
      <c r="K1261" s="609"/>
      <c r="L1261" s="609"/>
      <c r="M1261" s="609"/>
      <c r="N1261" s="349"/>
    </row>
    <row r="1262" spans="1:65">
      <c r="A1262" s="345"/>
      <c r="B1262" s="346"/>
      <c r="C1262" s="346"/>
      <c r="D1262" s="346"/>
      <c r="E1262" s="346"/>
      <c r="F1262" s="346"/>
      <c r="G1262" s="346"/>
      <c r="H1262" s="622"/>
      <c r="I1262" s="609"/>
      <c r="J1262" s="609"/>
      <c r="K1262" s="609"/>
      <c r="L1262" s="609"/>
      <c r="M1262" s="609"/>
      <c r="N1262" s="349"/>
    </row>
    <row r="1263" spans="1:65" ht="14" customHeight="1">
      <c r="A1263" s="345"/>
      <c r="B1263" s="346"/>
      <c r="C1263" s="346"/>
      <c r="D1263" s="346"/>
      <c r="E1263" s="346"/>
      <c r="F1263" s="346"/>
      <c r="G1263" s="346"/>
      <c r="H1263" s="621" t="s">
        <v>977</v>
      </c>
      <c r="I1263" s="624"/>
      <c r="J1263" s="624"/>
      <c r="K1263" s="624"/>
      <c r="L1263" s="624"/>
      <c r="M1263" s="624"/>
      <c r="N1263" s="349"/>
    </row>
    <row r="1264" spans="1:65">
      <c r="A1264" s="345"/>
      <c r="B1264" s="346"/>
      <c r="C1264" s="346"/>
      <c r="D1264" s="346"/>
      <c r="E1264" s="346"/>
      <c r="F1264" s="346"/>
      <c r="G1264" s="346"/>
      <c r="H1264" s="347"/>
      <c r="I1264" s="346"/>
      <c r="J1264" s="346"/>
      <c r="K1264" s="346"/>
      <c r="L1264" s="346"/>
      <c r="M1264" s="346"/>
      <c r="N1264" s="349"/>
    </row>
    <row r="1265" spans="1:65">
      <c r="A1265" s="345"/>
      <c r="B1265" s="346"/>
      <c r="C1265" s="346"/>
      <c r="D1265" s="346"/>
      <c r="E1265" s="346"/>
      <c r="F1265" s="346"/>
      <c r="G1265" s="346"/>
      <c r="H1265" s="622">
        <v>1</v>
      </c>
      <c r="I1265" s="609" t="str">
        <f>IF(B$1233="",BM1265,BE1265)</f>
        <v>The less you generalize for relief with IMMIGRATION politics, the more responsive you are to specific needs affected by IMMIGRATION.</v>
      </c>
      <c r="J1265" s="609"/>
      <c r="K1265" s="609"/>
      <c r="L1265" s="609"/>
      <c r="M1265" s="609"/>
      <c r="N1265" s="349"/>
      <c r="BD1265" s="4">
        <v>1</v>
      </c>
      <c r="BE1265" s="101" t="str">
        <f>CONCATENATE(BG1265,BH1265,BI1265,BJ1265,".")</f>
        <v>The less you generalize for relief with IMMIGRATION politics, the more responsive you are to specific needs affected by IMMIGRATION.</v>
      </c>
      <c r="BF1265" s="203" t="s">
        <v>432</v>
      </c>
      <c r="BG1265" s="4" t="s">
        <v>978</v>
      </c>
      <c r="BH1265" s="4" t="str">
        <f>BH1244</f>
        <v>IMMIGRATION</v>
      </c>
      <c r="BI1265" s="4" t="s">
        <v>979</v>
      </c>
      <c r="BJ1265" s="4" t="str">
        <f>BJ1244</f>
        <v>IMMIGRATION</v>
      </c>
      <c r="BM1265" s="4" t="s">
        <v>980</v>
      </c>
    </row>
    <row r="1266" spans="1:65">
      <c r="A1266" s="345"/>
      <c r="B1266" s="346"/>
      <c r="C1266" s="346"/>
      <c r="D1266" s="346"/>
      <c r="E1266" s="346"/>
      <c r="F1266" s="346"/>
      <c r="G1266" s="346"/>
      <c r="H1266" s="347"/>
      <c r="I1266" s="609"/>
      <c r="J1266" s="609"/>
      <c r="K1266" s="609"/>
      <c r="L1266" s="609"/>
      <c r="M1266" s="609"/>
      <c r="N1266" s="349"/>
    </row>
    <row r="1267" spans="1:65">
      <c r="A1267" s="345"/>
      <c r="B1267" s="346"/>
      <c r="C1267" s="346"/>
      <c r="D1267" s="346"/>
      <c r="E1267" s="346"/>
      <c r="F1267" s="346"/>
      <c r="G1267" s="346"/>
      <c r="H1267" s="347"/>
      <c r="I1267" s="609"/>
      <c r="J1267" s="609"/>
      <c r="K1267" s="609"/>
      <c r="L1267" s="609"/>
      <c r="M1267" s="609"/>
      <c r="N1267" s="349"/>
    </row>
    <row r="1268" spans="1:65">
      <c r="A1268" s="345"/>
      <c r="B1268" s="346"/>
      <c r="C1268" s="346"/>
      <c r="D1268" s="346"/>
      <c r="E1268" s="346"/>
      <c r="F1268" s="346"/>
      <c r="G1268" s="346"/>
      <c r="H1268" s="347"/>
      <c r="I1268" s="609"/>
      <c r="J1268" s="609"/>
      <c r="K1268" s="609"/>
      <c r="L1268" s="609"/>
      <c r="M1268" s="609"/>
      <c r="N1268" s="349"/>
    </row>
    <row r="1269" spans="1:65">
      <c r="A1269" s="345"/>
      <c r="B1269" s="346"/>
      <c r="C1269" s="346"/>
      <c r="D1269" s="346"/>
      <c r="E1269" s="346"/>
      <c r="F1269" s="346"/>
      <c r="G1269" s="346"/>
      <c r="H1269" s="622">
        <v>2</v>
      </c>
      <c r="I1269" s="609" t="str">
        <f>IF(B$1233="",BM1269,BE1269)</f>
        <v>The more responsive to specific needs affected by IMMIGRATION, the more of your IMMIGRATION affected needs fully resolve.</v>
      </c>
      <c r="J1269" s="609"/>
      <c r="K1269" s="609"/>
      <c r="L1269" s="609"/>
      <c r="M1269" s="609"/>
      <c r="N1269" s="349"/>
      <c r="BD1269" s="4">
        <v>2</v>
      </c>
      <c r="BE1269" s="101" t="str">
        <f>CONCATENATE(BG1269,BH1269,BI1269,BJ1269,BK1269,".")</f>
        <v>The more responsive to specific needs affected by IMMIGRATION, the more of your IMMIGRATION affected needs fully resolve.</v>
      </c>
      <c r="BF1269" s="203" t="s">
        <v>432</v>
      </c>
      <c r="BG1269" s="4" t="s">
        <v>981</v>
      </c>
      <c r="BH1269" s="4" t="str">
        <f>BH1248</f>
        <v>IMMIGRATION</v>
      </c>
      <c r="BI1269" s="4" t="s">
        <v>982</v>
      </c>
      <c r="BJ1269" s="4" t="str">
        <f>BJ1248</f>
        <v>IMMIGRATION</v>
      </c>
      <c r="BK1269" s="4" t="s">
        <v>964</v>
      </c>
      <c r="BM1269" s="4" t="s">
        <v>983</v>
      </c>
    </row>
    <row r="1270" spans="1:65">
      <c r="A1270" s="345"/>
      <c r="B1270" s="346"/>
      <c r="C1270" s="346"/>
      <c r="D1270" s="346"/>
      <c r="E1270" s="346"/>
      <c r="F1270" s="346"/>
      <c r="G1270" s="346"/>
      <c r="H1270" s="623"/>
      <c r="I1270" s="609"/>
      <c r="J1270" s="609"/>
      <c r="K1270" s="609"/>
      <c r="L1270" s="609"/>
      <c r="M1270" s="609"/>
      <c r="N1270" s="349"/>
    </row>
    <row r="1271" spans="1:65">
      <c r="A1271" s="345"/>
      <c r="B1271" s="346"/>
      <c r="C1271" s="346"/>
      <c r="D1271" s="346"/>
      <c r="E1271" s="346"/>
      <c r="F1271" s="346"/>
      <c r="G1271" s="346"/>
      <c r="H1271" s="622"/>
      <c r="I1271" s="609"/>
      <c r="J1271" s="609"/>
      <c r="K1271" s="609"/>
      <c r="L1271" s="609"/>
      <c r="M1271" s="609"/>
      <c r="N1271" s="349"/>
    </row>
    <row r="1272" spans="1:65">
      <c r="A1272" s="345"/>
      <c r="B1272" s="346"/>
      <c r="C1272" s="346"/>
      <c r="D1272" s="346"/>
      <c r="E1272" s="346"/>
      <c r="F1272" s="346"/>
      <c r="G1272" s="346"/>
      <c r="H1272" s="623"/>
      <c r="I1272" s="609"/>
      <c r="J1272" s="609"/>
      <c r="K1272" s="609"/>
      <c r="L1272" s="609"/>
      <c r="M1272" s="609"/>
      <c r="N1272" s="349"/>
    </row>
    <row r="1273" spans="1:65">
      <c r="A1273" s="345"/>
      <c r="B1273" s="346"/>
      <c r="C1273" s="346"/>
      <c r="D1273" s="346"/>
      <c r="E1273" s="346"/>
      <c r="F1273" s="346"/>
      <c r="G1273" s="346"/>
      <c r="H1273" s="622">
        <v>3</v>
      </c>
      <c r="I1273" s="609" t="str">
        <f>IF(B$1233="",BM1273,BE1273)</f>
        <v>The more of your IMMIGRATION affected needs fully resolve, the less pain around the IMMIGRATION issue you naturally suffer.</v>
      </c>
      <c r="J1273" s="609"/>
      <c r="K1273" s="609"/>
      <c r="L1273" s="609"/>
      <c r="M1273" s="609"/>
      <c r="N1273" s="349"/>
      <c r="BD1273" s="4">
        <v>3</v>
      </c>
      <c r="BE1273" s="101" t="str">
        <f>CONCATENATE(BG1273,BH1273,BI1273,BJ1273,BK1273,".")</f>
        <v>The more of your IMMIGRATION affected needs fully resolve, the less pain around the IMMIGRATION issue you naturally suffer.</v>
      </c>
      <c r="BF1273" s="203" t="s">
        <v>432</v>
      </c>
      <c r="BG1273" s="4" t="s">
        <v>984</v>
      </c>
      <c r="BH1273" s="4" t="str">
        <f>BH1252</f>
        <v>IMMIGRATION</v>
      </c>
      <c r="BI1273" s="4" t="s">
        <v>985</v>
      </c>
      <c r="BJ1273" s="4" t="str">
        <f>BJ1252</f>
        <v>IMMIGRATION</v>
      </c>
      <c r="BK1273" s="4" t="s">
        <v>968</v>
      </c>
      <c r="BM1273" s="4" t="s">
        <v>986</v>
      </c>
    </row>
    <row r="1274" spans="1:65">
      <c r="A1274" s="345"/>
      <c r="B1274" s="346"/>
      <c r="C1274" s="346"/>
      <c r="D1274" s="346"/>
      <c r="E1274" s="346"/>
      <c r="F1274" s="346"/>
      <c r="G1274" s="346"/>
      <c r="H1274" s="623"/>
      <c r="I1274" s="609"/>
      <c r="J1274" s="609"/>
      <c r="K1274" s="609"/>
      <c r="L1274" s="609"/>
      <c r="M1274" s="609"/>
      <c r="N1274" s="349"/>
    </row>
    <row r="1275" spans="1:65">
      <c r="A1275" s="345"/>
      <c r="B1275" s="346"/>
      <c r="C1275" s="346"/>
      <c r="D1275" s="346"/>
      <c r="E1275" s="346"/>
      <c r="F1275" s="346"/>
      <c r="G1275" s="346"/>
      <c r="H1275" s="622"/>
      <c r="I1275" s="609"/>
      <c r="J1275" s="609"/>
      <c r="K1275" s="609"/>
      <c r="L1275" s="609"/>
      <c r="M1275" s="609"/>
      <c r="N1275" s="349"/>
    </row>
    <row r="1276" spans="1:65">
      <c r="A1276" s="345"/>
      <c r="B1276" s="346"/>
      <c r="C1276" s="346"/>
      <c r="D1276" s="346"/>
      <c r="E1276" s="346"/>
      <c r="F1276" s="346"/>
      <c r="G1276" s="346"/>
      <c r="H1276" s="623"/>
      <c r="I1276" s="609"/>
      <c r="J1276" s="609"/>
      <c r="K1276" s="609"/>
      <c r="L1276" s="609"/>
      <c r="M1276" s="609"/>
      <c r="N1276" s="349"/>
    </row>
    <row r="1277" spans="1:65">
      <c r="A1277" s="345"/>
      <c r="B1277" s="346"/>
      <c r="C1277" s="346"/>
      <c r="D1277" s="346"/>
      <c r="E1277" s="346"/>
      <c r="F1277" s="346"/>
      <c r="G1277" s="346"/>
      <c r="H1277" s="622">
        <v>4</v>
      </c>
      <c r="I1277" s="609" t="str">
        <f>IF(B$1233="",BM1277,BE1277)</f>
        <v>The less pain from unmet IMMIGRATION needs, the less you generalize for relief by using IMMIGRATION politics as a stepping stone to address overlooked specifics.</v>
      </c>
      <c r="J1277" s="609"/>
      <c r="K1277" s="609"/>
      <c r="L1277" s="609"/>
      <c r="M1277" s="609"/>
      <c r="N1277" s="349"/>
      <c r="BD1277" s="4">
        <v>4</v>
      </c>
      <c r="BE1277" s="101" t="str">
        <f>CONCATENATE(BG1277,BH1277,BI1277,BJ1277,BK1277,)</f>
        <v>The less pain from unmet IMMIGRATION needs, the less you generalize for relief by using IMMIGRATION politics as a stepping stone to address overlooked specifics.</v>
      </c>
      <c r="BF1277" s="203" t="s">
        <v>432</v>
      </c>
      <c r="BG1277" s="4" t="s">
        <v>987</v>
      </c>
      <c r="BH1277" s="4" t="str">
        <f>BH1256</f>
        <v>IMMIGRATION</v>
      </c>
      <c r="BI1277" s="4" t="s">
        <v>988</v>
      </c>
      <c r="BJ1277" s="4" t="str">
        <f>BJ1256</f>
        <v>IMMIGRATION</v>
      </c>
      <c r="BK1277" s="4" t="s">
        <v>989</v>
      </c>
      <c r="BM1277" s="4" t="s">
        <v>990</v>
      </c>
    </row>
    <row r="1278" spans="1:65">
      <c r="A1278" s="345"/>
      <c r="B1278" s="346"/>
      <c r="C1278" s="346"/>
      <c r="D1278" s="346"/>
      <c r="E1278" s="346"/>
      <c r="F1278" s="346"/>
      <c r="G1278" s="346"/>
      <c r="H1278" s="623"/>
      <c r="I1278" s="609"/>
      <c r="J1278" s="609"/>
      <c r="K1278" s="609"/>
      <c r="L1278" s="609"/>
      <c r="M1278" s="609"/>
      <c r="N1278" s="349"/>
    </row>
    <row r="1279" spans="1:65">
      <c r="A1279" s="345"/>
      <c r="B1279" s="346"/>
      <c r="C1279" s="346"/>
      <c r="D1279" s="346"/>
      <c r="E1279" s="346"/>
      <c r="F1279" s="346"/>
      <c r="G1279" s="346"/>
      <c r="H1279" s="622"/>
      <c r="I1279" s="609"/>
      <c r="J1279" s="609"/>
      <c r="K1279" s="609"/>
      <c r="L1279" s="609"/>
      <c r="M1279" s="609"/>
      <c r="N1279" s="349"/>
    </row>
    <row r="1280" spans="1:65">
      <c r="A1280" s="345"/>
      <c r="B1280" s="346"/>
      <c r="C1280" s="346"/>
      <c r="D1280" s="346"/>
      <c r="E1280" s="346"/>
      <c r="F1280" s="346"/>
      <c r="G1280" s="346"/>
      <c r="H1280" s="623"/>
      <c r="I1280" s="609"/>
      <c r="J1280" s="609"/>
      <c r="K1280" s="609"/>
      <c r="L1280" s="609"/>
      <c r="M1280" s="609"/>
      <c r="N1280" s="349"/>
    </row>
    <row r="1281" spans="1:65" ht="14" customHeight="1">
      <c r="A1281" s="345"/>
      <c r="B1281" s="346"/>
      <c r="C1281" s="346"/>
      <c r="D1281" s="346"/>
      <c r="E1281" s="346"/>
      <c r="F1281" s="346"/>
      <c r="G1281" s="346"/>
      <c r="H1281" s="347"/>
      <c r="I1281" s="346"/>
      <c r="J1281" s="625"/>
      <c r="K1281" s="625"/>
      <c r="L1281" s="625"/>
      <c r="M1281" s="625"/>
      <c r="N1281" s="349"/>
      <c r="BD1281" s="4">
        <v>5</v>
      </c>
      <c r="BE1281" s="101" t="str">
        <f>CONCATENATE(BG1281,BH1281,BI1281,BJ1281,".")</f>
        <v>The less you generalize how we all should respond to the issue of IMMIGRATION….</v>
      </c>
      <c r="BF1281" s="203" t="s">
        <v>432</v>
      </c>
      <c r="BG1281" s="4" t="s">
        <v>991</v>
      </c>
      <c r="BH1281" s="4" t="str">
        <f>BH1260</f>
        <v>IMMIGRATION</v>
      </c>
      <c r="BI1281" s="4" t="s">
        <v>975</v>
      </c>
      <c r="BM1281" s="4" t="s">
        <v>992</v>
      </c>
    </row>
    <row r="1282" spans="1:65">
      <c r="A1282" s="345"/>
      <c r="B1282" s="346"/>
      <c r="C1282" s="346"/>
      <c r="D1282" s="346"/>
      <c r="E1282" s="346"/>
      <c r="F1282" s="346"/>
      <c r="G1282" s="346"/>
      <c r="H1282" s="622">
        <v>5</v>
      </c>
      <c r="I1282" s="609" t="str">
        <f>IF(B$1233="",BM1281,BE1281)</f>
        <v>The less you generalize how we all should respond to the issue of IMMIGRATION….</v>
      </c>
      <c r="J1282" s="609"/>
      <c r="K1282" s="609"/>
      <c r="L1282" s="609"/>
      <c r="M1282" s="609"/>
      <c r="N1282" s="349"/>
    </row>
    <row r="1283" spans="1:65">
      <c r="A1283" s="345"/>
      <c r="B1283" s="346"/>
      <c r="C1283" s="346"/>
      <c r="D1283" s="346"/>
      <c r="E1283" s="346"/>
      <c r="F1283" s="346"/>
      <c r="G1283" s="346"/>
      <c r="H1283" s="347"/>
      <c r="I1283" s="609"/>
      <c r="J1283" s="609"/>
      <c r="K1283" s="609"/>
      <c r="L1283" s="609"/>
      <c r="M1283" s="609"/>
      <c r="N1283" s="349"/>
    </row>
    <row r="1284" spans="1:65" ht="30" customHeight="1">
      <c r="A1284" s="407"/>
      <c r="B1284" s="408"/>
      <c r="C1284" s="408"/>
      <c r="D1284" s="408"/>
      <c r="E1284" s="408"/>
      <c r="F1284" s="408"/>
      <c r="G1284" s="408"/>
      <c r="H1284" s="409"/>
      <c r="I1284" s="408"/>
      <c r="J1284" s="408"/>
      <c r="K1284" s="408"/>
      <c r="L1284" s="408"/>
      <c r="M1284" s="408"/>
      <c r="N1284" s="410"/>
    </row>
    <row r="1285" spans="1:65" ht="30" customHeight="1">
      <c r="A1285" s="341" t="s">
        <v>66</v>
      </c>
      <c r="B1285" s="411" t="s">
        <v>993</v>
      </c>
      <c r="C1285" s="411"/>
      <c r="D1285" s="411"/>
      <c r="E1285" s="411"/>
      <c r="F1285" s="411"/>
      <c r="G1285" s="411"/>
      <c r="H1285" s="411"/>
      <c r="I1285" s="411"/>
      <c r="J1285" s="411"/>
      <c r="K1285" s="411"/>
      <c r="L1285" s="411"/>
      <c r="M1285" s="626"/>
      <c r="N1285" s="627" t="s">
        <v>68</v>
      </c>
    </row>
    <row r="1286" spans="1:65">
      <c r="A1286" s="345"/>
      <c r="B1286" s="628" t="s">
        <v>994</v>
      </c>
      <c r="C1286" s="628"/>
      <c r="D1286" s="628"/>
      <c r="E1286" s="628"/>
      <c r="F1286" s="628"/>
      <c r="G1286" s="628"/>
      <c r="H1286" s="628"/>
      <c r="I1286" s="628"/>
      <c r="J1286" s="628"/>
      <c r="K1286" s="628"/>
      <c r="L1286" s="628"/>
      <c r="M1286" s="628"/>
      <c r="N1286" s="349"/>
    </row>
    <row r="1287" spans="1:65" ht="14" customHeight="1">
      <c r="A1287" s="345"/>
      <c r="B1287" s="628"/>
      <c r="C1287" s="628"/>
      <c r="D1287" s="628"/>
      <c r="E1287" s="628"/>
      <c r="F1287" s="628"/>
      <c r="G1287" s="628"/>
      <c r="H1287" s="628"/>
      <c r="I1287" s="628"/>
      <c r="J1287" s="628"/>
      <c r="K1287" s="628"/>
      <c r="L1287" s="628"/>
      <c r="M1287" s="628"/>
      <c r="N1287" s="349"/>
    </row>
    <row r="1288" spans="1:65" ht="14.4" customHeight="1">
      <c r="A1288" s="345"/>
      <c r="B1288" s="628"/>
      <c r="C1288" s="628"/>
      <c r="D1288" s="628"/>
      <c r="E1288" s="628"/>
      <c r="F1288" s="628"/>
      <c r="G1288" s="628"/>
      <c r="H1288" s="628"/>
      <c r="I1288" s="628"/>
      <c r="J1288" s="628"/>
      <c r="K1288" s="628"/>
      <c r="L1288" s="628"/>
      <c r="M1288" s="628"/>
      <c r="N1288" s="349"/>
    </row>
    <row r="1289" spans="1:65" ht="14" customHeight="1">
      <c r="A1289" s="345"/>
      <c r="B1289" s="629" t="s">
        <v>995</v>
      </c>
      <c r="C1289" s="629"/>
      <c r="D1289" s="629"/>
      <c r="E1289" s="629"/>
      <c r="F1289" s="629"/>
      <c r="G1289" s="629"/>
      <c r="H1289" s="629"/>
      <c r="I1289" s="629"/>
      <c r="J1289" s="629"/>
      <c r="K1289" s="629"/>
      <c r="L1289" s="629"/>
      <c r="M1289" s="629"/>
      <c r="N1289" s="349"/>
    </row>
    <row r="1290" spans="1:65">
      <c r="A1290" s="345"/>
      <c r="B1290" s="629"/>
      <c r="C1290" s="629"/>
      <c r="D1290" s="629"/>
      <c r="E1290" s="629"/>
      <c r="F1290" s="629"/>
      <c r="G1290" s="629"/>
      <c r="H1290" s="629"/>
      <c r="I1290" s="629"/>
      <c r="J1290" s="629"/>
      <c r="K1290" s="629"/>
      <c r="L1290" s="629"/>
      <c r="M1290" s="629"/>
      <c r="N1290" s="349"/>
    </row>
    <row r="1291" spans="1:65">
      <c r="A1291" s="345"/>
      <c r="B1291" s="629"/>
      <c r="C1291" s="629"/>
      <c r="D1291" s="629"/>
      <c r="E1291" s="629"/>
      <c r="F1291" s="629"/>
      <c r="G1291" s="629"/>
      <c r="H1291" s="629"/>
      <c r="I1291" s="629"/>
      <c r="J1291" s="629"/>
      <c r="K1291" s="629"/>
      <c r="L1291" s="629"/>
      <c r="M1291" s="629"/>
      <c r="N1291" s="349"/>
    </row>
    <row r="1292" spans="1:65" ht="15.65" customHeight="1">
      <c r="A1292" s="345"/>
      <c r="B1292" s="629"/>
      <c r="C1292" s="629"/>
      <c r="D1292" s="629"/>
      <c r="E1292" s="629"/>
      <c r="F1292" s="629"/>
      <c r="G1292" s="629"/>
      <c r="H1292" s="629"/>
      <c r="I1292" s="629"/>
      <c r="J1292" s="629"/>
      <c r="K1292" s="629"/>
      <c r="L1292" s="629"/>
      <c r="M1292" s="629"/>
      <c r="N1292" s="349"/>
    </row>
    <row r="1293" spans="1:65" ht="16">
      <c r="A1293" s="630"/>
      <c r="B1293" s="631"/>
      <c r="C1293" s="632"/>
      <c r="D1293" s="632"/>
      <c r="E1293" s="632"/>
      <c r="F1293" s="632"/>
      <c r="G1293" s="632"/>
      <c r="H1293" s="633"/>
      <c r="I1293" s="634"/>
      <c r="J1293" s="634"/>
      <c r="K1293" s="634"/>
      <c r="L1293" s="634"/>
      <c r="M1293" s="634"/>
      <c r="N1293" s="635"/>
      <c r="BE1293" s="157" t="str">
        <f t="shared" ref="BE1293:BL1293" si="20">BE1163</f>
        <v>IMM</v>
      </c>
      <c r="BF1293" s="157" t="str">
        <f t="shared" si="20"/>
        <v>CLI</v>
      </c>
      <c r="BG1293" s="157" t="str">
        <f t="shared" si="20"/>
        <v>GUN</v>
      </c>
      <c r="BH1293" s="157" t="str">
        <f t="shared" si="20"/>
        <v>ABO</v>
      </c>
      <c r="BI1293" s="157" t="str">
        <f t="shared" si="20"/>
        <v>HEA</v>
      </c>
      <c r="BJ1293" s="157" t="str">
        <f t="shared" si="20"/>
        <v>CRI</v>
      </c>
      <c r="BK1293" s="157" t="str">
        <f t="shared" si="20"/>
        <v>ECO</v>
      </c>
      <c r="BL1293" s="157" t="str">
        <f t="shared" si="20"/>
        <v>RAC</v>
      </c>
      <c r="BM1293" s="203" t="s">
        <v>432</v>
      </c>
    </row>
    <row r="1294" spans="1:65" ht="15.65" customHeight="1">
      <c r="A1294" s="630"/>
      <c r="B1294" s="636" t="str">
        <f>BB1294</f>
        <v>The more you affirm my need to include worthy migrants, the easier to respect your need to stay safe from violent migrants.</v>
      </c>
      <c r="C1294" s="636"/>
      <c r="D1294" s="636"/>
      <c r="E1294" s="636"/>
      <c r="F1294" s="636"/>
      <c r="G1294" s="632"/>
      <c r="H1294" s="637"/>
      <c r="I1294" s="638" t="str">
        <f>BB1296</f>
        <v>The more you affirm my need to stay safe from lawless migrants, the easier to respect your need to include legitimate migrants.</v>
      </c>
      <c r="J1294" s="638"/>
      <c r="K1294" s="638"/>
      <c r="L1294" s="638"/>
      <c r="M1294" s="638"/>
      <c r="N1294" s="635"/>
      <c r="BB1294" s="4" t="str">
        <f>IF($C$1047=BB$1047,BE1294,IF($C$1047=BB$1048,BF1294,IF($C$1047=BB$1049,BG1294,IF($C$1047=BB$1050,BH1294,IF($C$1047=BB$1051,BI1294,IF($C$1047=BB$1052,BJ1294,IF($C$1047=BB$1053,BK1294,IF($C$1047=BB$1054,BL1294,""))))))))</f>
        <v>The more you affirm my need to include worthy migrants, the easier to respect your need to stay safe from violent migrants.</v>
      </c>
      <c r="BD1294" s="253" t="s">
        <v>472</v>
      </c>
      <c r="BE1294" s="4" t="s">
        <v>473</v>
      </c>
      <c r="BF1294" s="4" t="s">
        <v>474</v>
      </c>
      <c r="BG1294" s="4" t="s">
        <v>475</v>
      </c>
      <c r="BH1294" s="4" t="s">
        <v>476</v>
      </c>
      <c r="BI1294" s="4" t="s">
        <v>477</v>
      </c>
      <c r="BJ1294" s="4" t="s">
        <v>478</v>
      </c>
      <c r="BK1294" s="4" t="s">
        <v>479</v>
      </c>
      <c r="BL1294" s="4" t="s">
        <v>480</v>
      </c>
      <c r="BM1294" s="203" t="s">
        <v>432</v>
      </c>
    </row>
    <row r="1295" spans="1:65" ht="15" customHeight="1">
      <c r="A1295" s="630"/>
      <c r="B1295" s="636"/>
      <c r="C1295" s="636"/>
      <c r="D1295" s="636"/>
      <c r="E1295" s="636"/>
      <c r="F1295" s="636"/>
      <c r="G1295" s="632"/>
      <c r="H1295" s="637"/>
      <c r="I1295" s="638"/>
      <c r="J1295" s="638"/>
      <c r="K1295" s="638"/>
      <c r="L1295" s="638"/>
      <c r="M1295" s="638"/>
      <c r="N1295" s="635"/>
      <c r="BB1295" s="4" t="str">
        <f>IF($C$1047=BB$1047,BE1295,IF($C$1047=BB$1048,BF1295,IF($C$1047=BB$1049,BG1295,IF($C$1047=BB$1050,BH1295,IF($C$1047=BB$1051,BI1295,IF($C$1047=BB$1052,BJ1295,IF($C$1047=BB$1053,BK1295,IF($C$1047=BB$1054,BL1295,""))))))))</f>
        <v>But the more you insist we all blend in to some melting pot, the less I can serve your need for local or national cohesion.</v>
      </c>
      <c r="BD1295" s="253" t="s">
        <v>481</v>
      </c>
      <c r="BE1295" s="4" t="s">
        <v>482</v>
      </c>
      <c r="BF1295" s="4" t="s">
        <v>483</v>
      </c>
      <c r="BG1295" s="4" t="s">
        <v>484</v>
      </c>
      <c r="BH1295" s="4" t="s">
        <v>485</v>
      </c>
      <c r="BI1295" s="254" t="s">
        <v>486</v>
      </c>
      <c r="BJ1295" s="4" t="s">
        <v>487</v>
      </c>
      <c r="BK1295" s="4" t="s">
        <v>488</v>
      </c>
      <c r="BL1295" s="4" t="s">
        <v>489</v>
      </c>
      <c r="BM1295" s="203" t="s">
        <v>432</v>
      </c>
    </row>
    <row r="1296" spans="1:65" ht="15" customHeight="1">
      <c r="A1296" s="630"/>
      <c r="B1296" s="636"/>
      <c r="C1296" s="636"/>
      <c r="D1296" s="636"/>
      <c r="E1296" s="636"/>
      <c r="F1296" s="636"/>
      <c r="G1296" s="632"/>
      <c r="H1296" s="637"/>
      <c r="I1296" s="638"/>
      <c r="J1296" s="638"/>
      <c r="K1296" s="638"/>
      <c r="L1296" s="638"/>
      <c r="M1296" s="638"/>
      <c r="N1296" s="635"/>
      <c r="BB1296" s="4" t="str">
        <f>IF($C$1047=BB$1047,BE1296,IF($C$1047=BB$1048,BF1296,IF($C$1047=BB$1049,BG1296,IF($C$1047=BB$1050,BH1296,IF($C$1047=BB$1051,BI1296,IF($C$1047=BB$1052,BJ1296,IF($C$1047=BB$1053,BK1296,IF($C$1047=BB$1054,BL1296,""))))))))</f>
        <v>The more you affirm my need to stay safe from lawless migrants, the easier to respect your need to include legitimate migrants.</v>
      </c>
      <c r="BD1296" s="253" t="s">
        <v>490</v>
      </c>
      <c r="BE1296" s="4" t="s">
        <v>491</v>
      </c>
      <c r="BF1296" s="4" t="s">
        <v>492</v>
      </c>
      <c r="BG1296" s="4" t="s">
        <v>493</v>
      </c>
      <c r="BH1296" s="4" t="s">
        <v>494</v>
      </c>
      <c r="BI1296" s="4" t="s">
        <v>495</v>
      </c>
      <c r="BJ1296" s="4" t="s">
        <v>496</v>
      </c>
      <c r="BK1296" s="4" t="s">
        <v>497</v>
      </c>
      <c r="BL1296" s="4" t="s">
        <v>498</v>
      </c>
      <c r="BM1296" s="203" t="s">
        <v>432</v>
      </c>
    </row>
    <row r="1297" spans="1:65" ht="15" customHeight="1">
      <c r="A1297" s="630"/>
      <c r="B1297" s="636"/>
      <c r="C1297" s="636"/>
      <c r="D1297" s="636"/>
      <c r="E1297" s="636"/>
      <c r="F1297" s="636"/>
      <c r="G1297" s="632"/>
      <c r="H1297" s="637"/>
      <c r="I1297" s="638"/>
      <c r="J1297" s="638"/>
      <c r="K1297" s="638"/>
      <c r="L1297" s="638"/>
      <c r="M1297" s="638"/>
      <c r="N1297" s="635"/>
      <c r="BB1297" s="4" t="str">
        <f>IF($C$1047=BB$1047,BE1297,IF($C$1047=BB$1048,BF1297,IF($C$1047=BB$1049,BG1297,IF($C$1047=BB$1050,BH1297,IF($C$1047=BB$1051,BI1297,IF($C$1047=BB$1052,BJ1297,IF($C$1047=BB$1053,BK1297,IF($C$1047=BB$1054,BL1297,""))))))))</f>
        <v>But the more you insist we compromise our national cohesion, the less I can accept their lack of acculturation.</v>
      </c>
      <c r="BD1297" s="253" t="s">
        <v>499</v>
      </c>
      <c r="BE1297" s="4" t="s">
        <v>500</v>
      </c>
      <c r="BF1297" s="4" t="s">
        <v>501</v>
      </c>
      <c r="BG1297" s="4" t="s">
        <v>502</v>
      </c>
      <c r="BH1297" s="4" t="s">
        <v>503</v>
      </c>
      <c r="BI1297" s="4" t="s">
        <v>504</v>
      </c>
      <c r="BJ1297" s="4" t="s">
        <v>505</v>
      </c>
      <c r="BK1297" s="4" t="s">
        <v>506</v>
      </c>
      <c r="BL1297" s="4" t="s">
        <v>507</v>
      </c>
      <c r="BM1297" s="203" t="s">
        <v>432</v>
      </c>
    </row>
    <row r="1298" spans="1:65" ht="14" customHeight="1">
      <c r="A1298" s="630"/>
      <c r="B1298" s="636"/>
      <c r="C1298" s="636"/>
      <c r="D1298" s="636"/>
      <c r="E1298" s="636"/>
      <c r="F1298" s="636"/>
      <c r="G1298" s="632"/>
      <c r="H1298" s="637"/>
      <c r="I1298" s="638"/>
      <c r="J1298" s="638"/>
      <c r="K1298" s="638"/>
      <c r="L1298" s="638"/>
      <c r="M1298" s="638"/>
      <c r="N1298" s="635"/>
    </row>
    <row r="1299" spans="1:65" ht="14" customHeight="1">
      <c r="A1299" s="630"/>
      <c r="B1299" s="636"/>
      <c r="C1299" s="636"/>
      <c r="D1299" s="636"/>
      <c r="E1299" s="636"/>
      <c r="F1299" s="636"/>
      <c r="G1299" s="632"/>
      <c r="H1299" s="637"/>
      <c r="I1299" s="638"/>
      <c r="J1299" s="638"/>
      <c r="K1299" s="638"/>
      <c r="L1299" s="638"/>
      <c r="M1299" s="638"/>
      <c r="N1299" s="635"/>
    </row>
    <row r="1300" spans="1:65" ht="14" customHeight="1">
      <c r="A1300" s="630"/>
      <c r="B1300" s="636"/>
      <c r="C1300" s="636"/>
      <c r="D1300" s="636"/>
      <c r="E1300" s="636"/>
      <c r="F1300" s="636"/>
      <c r="G1300" s="632"/>
      <c r="H1300" s="637"/>
      <c r="I1300" s="638"/>
      <c r="J1300" s="638"/>
      <c r="K1300" s="638"/>
      <c r="L1300" s="638"/>
      <c r="M1300" s="638"/>
      <c r="N1300" s="635"/>
    </row>
    <row r="1301" spans="1:65" ht="14" customHeight="1">
      <c r="A1301" s="630"/>
      <c r="B1301" s="636"/>
      <c r="C1301" s="636"/>
      <c r="D1301" s="636"/>
      <c r="E1301" s="636"/>
      <c r="F1301" s="636"/>
      <c r="G1301" s="632"/>
      <c r="H1301" s="637"/>
      <c r="I1301" s="638"/>
      <c r="J1301" s="638"/>
      <c r="K1301" s="638"/>
      <c r="L1301" s="638"/>
      <c r="M1301" s="638"/>
      <c r="N1301" s="635"/>
      <c r="BE1301" s="449" t="s">
        <v>996</v>
      </c>
    </row>
    <row r="1302" spans="1:65" ht="14" customHeight="1">
      <c r="A1302" s="630"/>
      <c r="B1302" s="639"/>
      <c r="C1302" s="639" t="s">
        <v>545</v>
      </c>
      <c r="D1302" s="640"/>
      <c r="E1302" s="640"/>
      <c r="F1302" s="640"/>
      <c r="G1302" s="639"/>
      <c r="H1302" s="641"/>
      <c r="I1302" s="634"/>
      <c r="J1302" s="634"/>
      <c r="K1302" s="634"/>
      <c r="L1302" s="642" t="s">
        <v>997</v>
      </c>
      <c r="M1302" s="634"/>
      <c r="N1302" s="635"/>
      <c r="BE1302" s="449" t="s">
        <v>998</v>
      </c>
    </row>
    <row r="1303" spans="1:65" ht="14" customHeight="1">
      <c r="A1303" s="630"/>
      <c r="B1303" s="639"/>
      <c r="C1303" s="639"/>
      <c r="D1303" s="640"/>
      <c r="E1303" s="640"/>
      <c r="F1303" s="640"/>
      <c r="G1303" s="639"/>
      <c r="H1303" s="641"/>
      <c r="I1303" s="634"/>
      <c r="J1303" s="634"/>
      <c r="K1303" s="634"/>
      <c r="L1303" s="642"/>
      <c r="M1303" s="634"/>
      <c r="N1303" s="635"/>
      <c r="BE1303" s="449" t="s">
        <v>999</v>
      </c>
    </row>
    <row r="1304" spans="1:65" ht="14" customHeight="1">
      <c r="A1304" s="630"/>
      <c r="B1304" s="639"/>
      <c r="C1304" s="639"/>
      <c r="D1304" s="640"/>
      <c r="E1304" s="640"/>
      <c r="F1304" s="640"/>
      <c r="G1304" s="639"/>
      <c r="H1304" s="641"/>
      <c r="I1304" s="634"/>
      <c r="J1304" s="634"/>
      <c r="K1304" s="634"/>
      <c r="L1304" s="642"/>
      <c r="M1304" s="634"/>
      <c r="N1304" s="635"/>
      <c r="BE1304" s="449" t="s">
        <v>1000</v>
      </c>
    </row>
    <row r="1305" spans="1:65" ht="14" customHeight="1">
      <c r="A1305" s="630"/>
      <c r="B1305" s="639"/>
      <c r="C1305" s="639"/>
      <c r="D1305" s="640"/>
      <c r="E1305" s="640"/>
      <c r="F1305" s="640"/>
      <c r="G1305" s="639"/>
      <c r="H1305" s="641"/>
      <c r="I1305" s="634"/>
      <c r="J1305" s="634"/>
      <c r="K1305" s="634"/>
      <c r="L1305" s="642"/>
      <c r="M1305" s="634"/>
      <c r="N1305" s="635"/>
      <c r="BE1305" s="449" t="s">
        <v>1001</v>
      </c>
    </row>
    <row r="1306" spans="1:65" ht="14" customHeight="1">
      <c r="A1306" s="630"/>
      <c r="B1306" s="639"/>
      <c r="C1306" s="639"/>
      <c r="D1306" s="640"/>
      <c r="E1306" s="640"/>
      <c r="F1306" s="640"/>
      <c r="G1306" s="639"/>
      <c r="H1306" s="641"/>
      <c r="I1306" s="634"/>
      <c r="J1306" s="634"/>
      <c r="K1306" s="634"/>
      <c r="L1306" s="642"/>
      <c r="M1306" s="634"/>
      <c r="N1306" s="635"/>
    </row>
    <row r="1307" spans="1:65" ht="14" customHeight="1">
      <c r="A1307" s="630"/>
      <c r="B1307" s="636" t="str">
        <f>BB1295</f>
        <v>But the more you insist we all blend in to some melting pot, the less I can serve your need for local or national cohesion.</v>
      </c>
      <c r="C1307" s="636"/>
      <c r="D1307" s="636"/>
      <c r="E1307" s="636"/>
      <c r="F1307" s="636"/>
      <c r="G1307" s="632"/>
      <c r="H1307" s="637"/>
      <c r="I1307" s="638" t="str">
        <f>BB1297</f>
        <v>But the more you insist we compromise our national cohesion, the less I can accept their lack of acculturation.</v>
      </c>
      <c r="J1307" s="638"/>
      <c r="K1307" s="638"/>
      <c r="L1307" s="638"/>
      <c r="M1307" s="638"/>
      <c r="N1307" s="635"/>
      <c r="BF1307" s="101" t="str">
        <f>IF(B1233=BB1047,BF1047,IF(B1233=BB1048,BF1048,IF(B1233=BB1049,BF1049,IF(B1233=BB1050,BF1050,IF(B1233=BB1051,BF1051,IF(B1233=BB1052,BF1052,IF(B1233=BB1053,BF1053,IF(B1233=BB1054,BF1054,IF(B1233=0,"",IF(B1233="",""))))))))))</f>
        <v>immigration</v>
      </c>
    </row>
    <row r="1308" spans="1:65" ht="14" customHeight="1">
      <c r="A1308" s="630"/>
      <c r="B1308" s="636"/>
      <c r="C1308" s="636"/>
      <c r="D1308" s="636"/>
      <c r="E1308" s="636"/>
      <c r="F1308" s="636"/>
      <c r="G1308" s="632"/>
      <c r="H1308" s="637"/>
      <c r="I1308" s="638"/>
      <c r="J1308" s="638"/>
      <c r="K1308" s="638"/>
      <c r="L1308" s="638"/>
      <c r="M1308" s="638"/>
      <c r="N1308" s="635"/>
      <c r="BC1308" s="4" t="str">
        <f>IF(OR(B1233=0,B1233=""),"",CONCATENATE(BE1308,BF1308,BG1308))</f>
        <v>This wording helps me relate better to both sides of immigration politics.</v>
      </c>
      <c r="BE1308" s="4" t="s">
        <v>1002</v>
      </c>
      <c r="BF1308" s="4" t="str">
        <f>IF(BF$1307="","divisive",BF$1307)</f>
        <v>immigration</v>
      </c>
      <c r="BG1308" s="4" t="s">
        <v>1003</v>
      </c>
    </row>
    <row r="1309" spans="1:65" ht="14" customHeight="1">
      <c r="A1309" s="630"/>
      <c r="B1309" s="636"/>
      <c r="C1309" s="636"/>
      <c r="D1309" s="636"/>
      <c r="E1309" s="636"/>
      <c r="F1309" s="636"/>
      <c r="G1309" s="632"/>
      <c r="H1309" s="637"/>
      <c r="I1309" s="638"/>
      <c r="J1309" s="638"/>
      <c r="K1309" s="638"/>
      <c r="L1309" s="638"/>
      <c r="M1309" s="638"/>
      <c r="N1309" s="635"/>
      <c r="BC1309" s="4" t="str">
        <f>IF(OR(B1233=0,B1233=""),"",CONCATENATE(BE1309,BF1309,BG1309))</f>
        <v>Now I can better understand immigration politics' competing priorities.</v>
      </c>
      <c r="BE1309" s="4" t="s">
        <v>1004</v>
      </c>
      <c r="BF1309" s="4" t="str">
        <f>BF1308</f>
        <v>immigration</v>
      </c>
      <c r="BG1309" s="4" t="s">
        <v>1005</v>
      </c>
    </row>
    <row r="1310" spans="1:65" ht="14" customHeight="1">
      <c r="A1310" s="630"/>
      <c r="B1310" s="636"/>
      <c r="C1310" s="636"/>
      <c r="D1310" s="636"/>
      <c r="E1310" s="636"/>
      <c r="F1310" s="636"/>
      <c r="G1310" s="632"/>
      <c r="H1310" s="637"/>
      <c r="I1310" s="638"/>
      <c r="J1310" s="638"/>
      <c r="K1310" s="638"/>
      <c r="L1310" s="638"/>
      <c r="M1310" s="638"/>
      <c r="N1310" s="635"/>
      <c r="BC1310" s="4" t="str">
        <f>IF(OR(B1233=0,B1233=""),"",CONCATENATE(BE1310,BF1310,BG1310))</f>
        <v>This wording helps me let go of trusted immigration generalizations.</v>
      </c>
      <c r="BE1310" s="4" t="s">
        <v>1006</v>
      </c>
      <c r="BF1310" s="4" t="str">
        <f>IF(BF$1307="","hateful",BF$1307)</f>
        <v>immigration</v>
      </c>
      <c r="BG1310" s="4" t="s">
        <v>1007</v>
      </c>
    </row>
    <row r="1311" spans="1:65" ht="14" customHeight="1">
      <c r="A1311" s="630"/>
      <c r="B1311" s="636"/>
      <c r="C1311" s="636"/>
      <c r="D1311" s="636"/>
      <c r="E1311" s="636"/>
      <c r="F1311" s="636"/>
      <c r="G1311" s="632"/>
      <c r="H1311" s="637"/>
      <c r="I1311" s="638"/>
      <c r="J1311" s="638"/>
      <c r="K1311" s="638"/>
      <c r="L1311" s="638"/>
      <c r="M1311" s="638"/>
      <c r="N1311" s="635"/>
    </row>
    <row r="1312" spans="1:65" ht="14" customHeight="1">
      <c r="A1312" s="630"/>
      <c r="B1312" s="636"/>
      <c r="C1312" s="636"/>
      <c r="D1312" s="636"/>
      <c r="E1312" s="636"/>
      <c r="F1312" s="636"/>
      <c r="G1312" s="632"/>
      <c r="H1312" s="637"/>
      <c r="I1312" s="638"/>
      <c r="J1312" s="638"/>
      <c r="K1312" s="638"/>
      <c r="L1312" s="638"/>
      <c r="M1312" s="638"/>
      <c r="N1312" s="635"/>
    </row>
    <row r="1313" spans="1:63" ht="14" customHeight="1">
      <c r="A1313" s="630"/>
      <c r="B1313" s="636"/>
      <c r="C1313" s="636"/>
      <c r="D1313" s="636"/>
      <c r="E1313" s="636"/>
      <c r="F1313" s="636"/>
      <c r="G1313" s="632"/>
      <c r="H1313" s="637"/>
      <c r="I1313" s="638"/>
      <c r="J1313" s="638"/>
      <c r="K1313" s="638"/>
      <c r="L1313" s="638"/>
      <c r="M1313" s="638"/>
      <c r="N1313" s="635"/>
    </row>
    <row r="1314" spans="1:63" ht="14" customHeight="1">
      <c r="A1314" s="630"/>
      <c r="B1314" s="636"/>
      <c r="C1314" s="636"/>
      <c r="D1314" s="636"/>
      <c r="E1314" s="636"/>
      <c r="F1314" s="636"/>
      <c r="G1314" s="632"/>
      <c r="H1314" s="637"/>
      <c r="I1314" s="638"/>
      <c r="J1314" s="638"/>
      <c r="K1314" s="638"/>
      <c r="L1314" s="638"/>
      <c r="M1314" s="638"/>
      <c r="N1314" s="635"/>
      <c r="BG1314" s="4" t="s">
        <v>1008</v>
      </c>
      <c r="BH1314" s="4" t="s">
        <v>446</v>
      </c>
      <c r="BI1314" s="4" t="s">
        <v>1009</v>
      </c>
      <c r="BJ1314" s="4" t="s">
        <v>448</v>
      </c>
      <c r="BK1314" s="4" t="s">
        <v>1010</v>
      </c>
    </row>
    <row r="1315" spans="1:63">
      <c r="A1315" s="630"/>
      <c r="B1315" s="632"/>
      <c r="C1315" s="632"/>
      <c r="D1315" s="632"/>
      <c r="E1315" s="632"/>
      <c r="F1315" s="632"/>
      <c r="G1315" s="632"/>
      <c r="H1315" s="633"/>
      <c r="I1315" s="634"/>
      <c r="J1315" s="634"/>
      <c r="K1315" s="634"/>
      <c r="L1315" s="634"/>
      <c r="M1315" s="634"/>
      <c r="N1315" s="349"/>
      <c r="BF1315" s="4">
        <v>15</v>
      </c>
      <c r="BG1315" s="4">
        <f>BF1315-3</f>
        <v>12</v>
      </c>
      <c r="BH1315" s="4">
        <f>BG1315-3</f>
        <v>9</v>
      </c>
      <c r="BI1315" s="4">
        <f>BH1315-3</f>
        <v>6</v>
      </c>
      <c r="BJ1315" s="4">
        <f>BI1315-3</f>
        <v>3</v>
      </c>
      <c r="BK1315" s="4">
        <f>BJ1315-3</f>
        <v>0</v>
      </c>
    </row>
    <row r="1316" spans="1:63" ht="17" customHeight="1" thickBot="1">
      <c r="A1316" s="345"/>
      <c r="B1316" s="346"/>
      <c r="C1316" s="346"/>
      <c r="D1316" s="346"/>
      <c r="E1316" s="346"/>
      <c r="F1316" s="346"/>
      <c r="G1316" s="346"/>
      <c r="H1316" s="347"/>
      <c r="I1316" s="346"/>
      <c r="J1316" s="346"/>
      <c r="K1316" s="346"/>
      <c r="L1316" s="346"/>
      <c r="M1316" s="346"/>
      <c r="N1316" s="349"/>
    </row>
    <row r="1317" spans="1:63" ht="17" customHeight="1">
      <c r="A1317" s="345"/>
      <c r="B1317" s="643" t="str">
        <f>BC1308</f>
        <v>This wording helps me relate better to both sides of immigration politics.</v>
      </c>
      <c r="C1317" s="643"/>
      <c r="D1317" s="643"/>
      <c r="E1317" s="643"/>
      <c r="F1317" s="643"/>
      <c r="G1317" s="643"/>
      <c r="H1317" s="644"/>
      <c r="I1317" s="645"/>
      <c r="J1317" s="646"/>
      <c r="K1317" s="646"/>
      <c r="L1317" s="646"/>
      <c r="M1317" s="647"/>
      <c r="N1317" s="349"/>
      <c r="BE1317" s="4">
        <f>IF(I1317=BE$1301,5,IF(I1317=BE$1302,4,IF(I1317=BE$1303,3,IF(I1317=BE$1304,2,IF(I1317=BE$1305,1,0)))))</f>
        <v>0</v>
      </c>
    </row>
    <row r="1318" spans="1:63" ht="17" customHeight="1" thickBot="1">
      <c r="A1318" s="345"/>
      <c r="B1318" s="643"/>
      <c r="C1318" s="643"/>
      <c r="D1318" s="643"/>
      <c r="E1318" s="643"/>
      <c r="F1318" s="643"/>
      <c r="G1318" s="643"/>
      <c r="H1318" s="644"/>
      <c r="I1318" s="648"/>
      <c r="J1318" s="649"/>
      <c r="K1318" s="649"/>
      <c r="L1318" s="649"/>
      <c r="M1318" s="650"/>
      <c r="N1318" s="349"/>
      <c r="BE1318" s="4">
        <f>IF(I1319=BE$1301,5,IF(I1319=BE$1302,4,IF(I1319=BE$1303,3,IF(I1319=BE$1304,2,IF(I1319=BE$1305,1,0)))))</f>
        <v>0</v>
      </c>
    </row>
    <row r="1319" spans="1:63" ht="17" customHeight="1">
      <c r="A1319" s="345"/>
      <c r="B1319" s="643" t="str">
        <f>BC1309</f>
        <v>Now I can better understand immigration politics' competing priorities.</v>
      </c>
      <c r="C1319" s="643"/>
      <c r="D1319" s="643"/>
      <c r="E1319" s="643"/>
      <c r="F1319" s="643"/>
      <c r="G1319" s="643"/>
      <c r="H1319" s="644"/>
      <c r="I1319" s="645"/>
      <c r="J1319" s="646"/>
      <c r="K1319" s="646"/>
      <c r="L1319" s="646"/>
      <c r="M1319" s="647"/>
      <c r="N1319" s="349"/>
      <c r="BE1319" s="4">
        <f>IF(I1321=BE$1301,5,IF(I1321=BE$1302,4,IF(I1321=BE$1303,3,IF(I1321=BE$1304,2,IF(I1321=BE$1305,1,0)))))</f>
        <v>0</v>
      </c>
    </row>
    <row r="1320" spans="1:63" ht="17" customHeight="1" thickBot="1">
      <c r="A1320" s="345"/>
      <c r="B1320" s="643"/>
      <c r="C1320" s="643"/>
      <c r="D1320" s="643"/>
      <c r="E1320" s="643"/>
      <c r="F1320" s="643"/>
      <c r="G1320" s="643"/>
      <c r="H1320" s="644"/>
      <c r="I1320" s="648"/>
      <c r="J1320" s="649"/>
      <c r="K1320" s="649"/>
      <c r="L1320" s="649"/>
      <c r="M1320" s="650"/>
      <c r="N1320" s="349"/>
      <c r="BE1320" s="101">
        <f>SUM(BE1317:BE1319)</f>
        <v>0</v>
      </c>
    </row>
    <row r="1321" spans="1:63" ht="17" customHeight="1">
      <c r="A1321" s="345"/>
      <c r="B1321" s="643" t="str">
        <f>BC1310</f>
        <v>This wording helps me let go of trusted immigration generalizations.</v>
      </c>
      <c r="C1321" s="643"/>
      <c r="D1321" s="643"/>
      <c r="E1321" s="643"/>
      <c r="F1321" s="643"/>
      <c r="G1321" s="643"/>
      <c r="H1321" s="644"/>
      <c r="I1321" s="645"/>
      <c r="J1321" s="646"/>
      <c r="K1321" s="646"/>
      <c r="L1321" s="646"/>
      <c r="M1321" s="647"/>
      <c r="N1321" s="349"/>
      <c r="BE1321" s="101" t="str">
        <f>IF(AND(BE1320&gt;=BK1315,BE1320&lt;BJ1315),BK1314,IF(AND(BE1320&gt;=BJ1315,BE1320&lt;BI1315),BJ1314,IF(AND(BE1320&gt;=BI1315,BE1320&lt;BH1315),BI1314,IF(AND(BE1320&gt;=BH1315,BE1320&lt;BG1315),BH1314,IF(AND(BE1320&gt;=BG1315,BE1320&lt;=BF1315),BG1314)))))</f>
        <v>low</v>
      </c>
    </row>
    <row r="1322" spans="1:63" ht="17" customHeight="1" thickBot="1">
      <c r="A1322" s="345"/>
      <c r="B1322" s="643"/>
      <c r="C1322" s="643"/>
      <c r="D1322" s="643"/>
      <c r="E1322" s="643"/>
      <c r="F1322" s="643"/>
      <c r="G1322" s="643"/>
      <c r="H1322" s="644"/>
      <c r="I1322" s="648"/>
      <c r="J1322" s="649"/>
      <c r="K1322" s="649"/>
      <c r="L1322" s="649"/>
      <c r="M1322" s="650"/>
      <c r="N1322" s="349"/>
    </row>
    <row r="1323" spans="1:63" ht="10.25" customHeight="1">
      <c r="A1323" s="345"/>
      <c r="B1323" s="346"/>
      <c r="C1323" s="346"/>
      <c r="D1323" s="346"/>
      <c r="E1323" s="346"/>
      <c r="F1323" s="346"/>
      <c r="G1323" s="346"/>
      <c r="H1323" s="347"/>
      <c r="I1323" s="346"/>
      <c r="J1323" s="346"/>
      <c r="K1323" s="346"/>
      <c r="L1323" s="346"/>
      <c r="M1323" s="346"/>
      <c r="N1323" s="349"/>
      <c r="BC1323" s="4" t="str">
        <f>IF(BE1317=0,"",CONCATENATE(BE1323,BF1323,BG1323,BH1323,BI1323,BJ1323))</f>
        <v/>
      </c>
      <c r="BE1323" s="4" t="s">
        <v>1011</v>
      </c>
      <c r="BF1323" s="4" t="str">
        <f>BE1321</f>
        <v>low</v>
      </c>
      <c r="BG1323" s="4" t="s">
        <v>1012</v>
      </c>
      <c r="BH1323" s="4" t="s">
        <v>1013</v>
      </c>
      <c r="BI1323" s="4" t="str">
        <f>IF($B$1233="","",$BF$1307)</f>
        <v>immigration</v>
      </c>
      <c r="BJ1323" s="4" t="s">
        <v>1014</v>
      </c>
    </row>
    <row r="1324" spans="1:63" ht="14" customHeight="1">
      <c r="A1324" s="345"/>
      <c r="B1324" s="651" t="str">
        <f>BC1329</f>
        <v>Are you ready to escape the clutches of overgeneralizing immigration politics? After choosing an issue, select above how well you can agree with these radically different approaches to immigration politics. Replace being led with taking the lead.</v>
      </c>
      <c r="C1324" s="651"/>
      <c r="D1324" s="651"/>
      <c r="E1324" s="651"/>
      <c r="F1324" s="651"/>
      <c r="G1324" s="651"/>
      <c r="H1324" s="651"/>
      <c r="I1324" s="651"/>
      <c r="J1324" s="651"/>
      <c r="K1324" s="651"/>
      <c r="L1324" s="651"/>
      <c r="M1324" s="651"/>
      <c r="N1324" s="349"/>
      <c r="BC1324" s="4" t="str">
        <f>IF(BE1318=0,"",CONCATENATE(BE1324,BF1324,BG1324))</f>
        <v/>
      </c>
      <c r="BE1324" s="4" t="s">
        <v>1015</v>
      </c>
      <c r="BF1324" s="4" t="str">
        <f>IF($B$1233="","",$BF$1307)</f>
        <v>immigration</v>
      </c>
      <c r="BG1324" s="4" t="s">
        <v>1016</v>
      </c>
    </row>
    <row r="1325" spans="1:63" ht="14" customHeight="1">
      <c r="A1325" s="345"/>
      <c r="B1325" s="651"/>
      <c r="C1325" s="651"/>
      <c r="D1325" s="651"/>
      <c r="E1325" s="651"/>
      <c r="F1325" s="651"/>
      <c r="G1325" s="651"/>
      <c r="H1325" s="651"/>
      <c r="I1325" s="651"/>
      <c r="J1325" s="651"/>
      <c r="K1325" s="651"/>
      <c r="L1325" s="651"/>
      <c r="M1325" s="651"/>
      <c r="N1325" s="349"/>
      <c r="BC1325" s="4" t="str">
        <f>IF(BE1319=0,"",CONCATENATE(BE1325,BF1325,BG1325,BH1325,BI1325,BJ1325))</f>
        <v/>
      </c>
      <c r="BE1325" s="4" t="s">
        <v>1017</v>
      </c>
      <c r="BF1325" s="4" t="str">
        <f>IF($B$1233="","",$BF$1307)</f>
        <v>immigration</v>
      </c>
      <c r="BG1325" s="4" t="s">
        <v>1018</v>
      </c>
      <c r="BH1325" s="4" t="str">
        <f>IF($B$1233="","",$BF$1307)</f>
        <v>immigration</v>
      </c>
      <c r="BI1325" s="4" t="s">
        <v>1019</v>
      </c>
      <c r="BJ1325" s="4" t="s">
        <v>1020</v>
      </c>
    </row>
    <row r="1326" spans="1:63" ht="14" customHeight="1">
      <c r="A1326" s="345"/>
      <c r="B1326" s="651"/>
      <c r="C1326" s="651"/>
      <c r="D1326" s="651"/>
      <c r="E1326" s="651"/>
      <c r="F1326" s="651"/>
      <c r="G1326" s="651"/>
      <c r="H1326" s="651"/>
      <c r="I1326" s="651"/>
      <c r="J1326" s="651"/>
      <c r="K1326" s="651"/>
      <c r="L1326" s="651"/>
      <c r="M1326" s="651"/>
      <c r="N1326" s="349"/>
      <c r="BC1326" s="4" t="str">
        <f>CONCATENATE(BE1326,BF1326,BG1326,BH1326,BI1326)</f>
        <v>Are you ready to escape the clutches of overgeneralizing immigration politics? After choosing an issue, select above how well you can agree with these radically different approaches to immigration politics. Replace being led with taking the lead.</v>
      </c>
      <c r="BE1326" s="4" t="s">
        <v>1021</v>
      </c>
      <c r="BF1326" s="4" t="str">
        <f>IF($B$1233="","",$BF$1307)</f>
        <v>immigration</v>
      </c>
      <c r="BG1326" s="4" t="s">
        <v>1022</v>
      </c>
      <c r="BH1326" s="4" t="str">
        <f>IF($B$1233="","",$BF$1307)</f>
        <v>immigration</v>
      </c>
      <c r="BI1326" s="4" t="s">
        <v>1023</v>
      </c>
    </row>
    <row r="1327" spans="1:63" ht="14" customHeight="1">
      <c r="A1327" s="345"/>
      <c r="B1327" s="651"/>
      <c r="C1327" s="651"/>
      <c r="D1327" s="651"/>
      <c r="E1327" s="651"/>
      <c r="F1327" s="651"/>
      <c r="G1327" s="651"/>
      <c r="H1327" s="651"/>
      <c r="I1327" s="651"/>
      <c r="J1327" s="651"/>
      <c r="K1327" s="651"/>
      <c r="L1327" s="651"/>
      <c r="M1327" s="651"/>
      <c r="N1327" s="349"/>
      <c r="BC1327" s="4" t="str">
        <f>CONCATENATE(BC1323,BC1324,BC1325)</f>
        <v/>
      </c>
    </row>
    <row r="1328" spans="1:63" ht="14" customHeight="1">
      <c r="A1328" s="345"/>
      <c r="B1328" s="651"/>
      <c r="C1328" s="651"/>
      <c r="D1328" s="651"/>
      <c r="E1328" s="651"/>
      <c r="F1328" s="651"/>
      <c r="G1328" s="651"/>
      <c r="H1328" s="651"/>
      <c r="I1328" s="651"/>
      <c r="J1328" s="651"/>
      <c r="K1328" s="651"/>
      <c r="L1328" s="651"/>
      <c r="M1328" s="651"/>
      <c r="N1328" s="349"/>
    </row>
    <row r="1329" spans="1:69" ht="10" customHeight="1">
      <c r="A1329" s="345"/>
      <c r="B1329" s="651"/>
      <c r="C1329" s="651"/>
      <c r="D1329" s="651"/>
      <c r="E1329" s="651"/>
      <c r="F1329" s="651"/>
      <c r="G1329" s="651"/>
      <c r="H1329" s="651"/>
      <c r="I1329" s="651"/>
      <c r="J1329" s="651"/>
      <c r="K1329" s="651"/>
      <c r="L1329" s="651"/>
      <c r="M1329" s="651"/>
      <c r="N1329" s="349"/>
      <c r="BC1329" s="4" t="str">
        <f>IF(BE1320=0,BC1326,BC1327)</f>
        <v>Are you ready to escape the clutches of overgeneralizing immigration politics? After choosing an issue, select above how well you can agree with these radically different approaches to immigration politics. Replace being led with taking the lead.</v>
      </c>
    </row>
    <row r="1330" spans="1:69" ht="5" customHeight="1">
      <c r="A1330" s="407"/>
      <c r="B1330" s="408"/>
      <c r="C1330" s="408"/>
      <c r="D1330" s="408"/>
      <c r="E1330" s="408"/>
      <c r="F1330" s="408"/>
      <c r="G1330" s="408"/>
      <c r="H1330" s="409"/>
      <c r="I1330" s="408"/>
      <c r="J1330" s="408"/>
      <c r="K1330" s="408"/>
      <c r="L1330" s="408"/>
      <c r="M1330" s="408"/>
      <c r="N1330" s="410"/>
    </row>
    <row r="1331" spans="1:69" ht="30" customHeight="1">
      <c r="A1331" s="341" t="s">
        <v>66</v>
      </c>
      <c r="B1331" s="620" t="s">
        <v>39</v>
      </c>
      <c r="C1331" s="620"/>
      <c r="D1331" s="620"/>
      <c r="E1331" s="620"/>
      <c r="F1331" s="620"/>
      <c r="G1331" s="620"/>
      <c r="H1331" s="620"/>
      <c r="I1331" s="620"/>
      <c r="J1331" s="620"/>
      <c r="K1331" s="620"/>
      <c r="L1331" s="504"/>
      <c r="M1331" s="343"/>
      <c r="N1331" s="344" t="s">
        <v>68</v>
      </c>
    </row>
    <row r="1332" spans="1:69">
      <c r="A1332" s="345"/>
      <c r="B1332" s="346"/>
      <c r="C1332" s="346"/>
      <c r="D1332" s="346"/>
      <c r="E1332" s="346"/>
      <c r="F1332" s="346"/>
      <c r="G1332" s="346"/>
      <c r="H1332" s="347"/>
      <c r="I1332" s="346"/>
      <c r="J1332" s="346"/>
      <c r="K1332" s="346"/>
      <c r="L1332" s="346"/>
      <c r="M1332" s="346"/>
      <c r="N1332" s="349"/>
    </row>
    <row r="1333" spans="1:69">
      <c r="A1333" s="345"/>
      <c r="B1333" s="346"/>
      <c r="C1333" s="346"/>
      <c r="D1333" s="346"/>
      <c r="E1333" s="346"/>
      <c r="F1333" s="346"/>
      <c r="G1333" s="346"/>
      <c r="H1333" s="347"/>
      <c r="I1333" s="346"/>
      <c r="J1333" s="346"/>
      <c r="K1333" s="346"/>
      <c r="L1333" s="346"/>
      <c r="M1333" s="346"/>
      <c r="N1333" s="349"/>
    </row>
    <row r="1334" spans="1:69">
      <c r="A1334" s="345"/>
      <c r="B1334" s="346"/>
      <c r="C1334" s="346"/>
      <c r="D1334" s="346"/>
      <c r="E1334" s="346"/>
      <c r="F1334" s="346"/>
      <c r="G1334" s="346"/>
      <c r="H1334" s="347"/>
      <c r="I1334" s="346"/>
      <c r="J1334" s="346"/>
      <c r="K1334" s="346"/>
      <c r="L1334" s="346"/>
      <c r="M1334" s="346"/>
      <c r="N1334" s="349"/>
    </row>
    <row r="1335" spans="1:69">
      <c r="A1335" s="345"/>
      <c r="B1335" s="346"/>
      <c r="C1335" s="346"/>
      <c r="D1335" s="346"/>
      <c r="E1335" s="346"/>
      <c r="F1335" s="346"/>
      <c r="G1335" s="346"/>
      <c r="H1335" s="621" t="s">
        <v>1024</v>
      </c>
      <c r="I1335" s="346"/>
      <c r="J1335" s="346"/>
      <c r="K1335" s="346"/>
      <c r="L1335" s="346"/>
      <c r="M1335" s="346"/>
      <c r="N1335" s="349"/>
    </row>
    <row r="1336" spans="1:69">
      <c r="A1336" s="345"/>
      <c r="B1336" s="346"/>
      <c r="C1336" s="346"/>
      <c r="D1336" s="346"/>
      <c r="E1336" s="346"/>
      <c r="F1336" s="346"/>
      <c r="G1336" s="346"/>
      <c r="H1336" s="347"/>
      <c r="I1336" s="346"/>
      <c r="J1336" s="346"/>
      <c r="K1336" s="346"/>
      <c r="L1336" s="346"/>
      <c r="M1336" s="346"/>
      <c r="N1336" s="349"/>
    </row>
    <row r="1337" spans="1:69">
      <c r="A1337" s="345"/>
      <c r="B1337" s="346"/>
      <c r="C1337" s="346"/>
      <c r="D1337" s="346"/>
      <c r="E1337" s="346"/>
      <c r="F1337" s="346"/>
      <c r="G1337" s="346"/>
      <c r="H1337" s="622">
        <v>1</v>
      </c>
      <c r="I1337" s="609" t="str">
        <f>IF(B$1233="",BM1337,BE1337)</f>
        <v>The less aware of other’s needs impacted by IMMIGRATION, the more you rely on constricting laws about IMMIGRATION.</v>
      </c>
      <c r="J1337" s="609"/>
      <c r="K1337" s="609"/>
      <c r="L1337" s="609"/>
      <c r="M1337" s="609"/>
      <c r="N1337" s="349"/>
      <c r="BD1337" s="4">
        <v>1</v>
      </c>
      <c r="BE1337" s="101" t="str">
        <f>CONCATENATE(BG1337,BH1337,BI1337,BJ1337,".")</f>
        <v>The less aware of other’s needs impacted by IMMIGRATION, the more you rely on constricting laws about IMMIGRATION.</v>
      </c>
      <c r="BF1337" s="203" t="s">
        <v>432</v>
      </c>
      <c r="BG1337" s="4" t="s">
        <v>1025</v>
      </c>
      <c r="BH1337" s="4" t="str">
        <f>IF(OR($B$1233=0,$B$1233=""),"a politicized issue",$B$1233)</f>
        <v>IMMIGRATION</v>
      </c>
      <c r="BI1337" s="4" t="s">
        <v>1026</v>
      </c>
      <c r="BJ1337" s="4" t="str">
        <f>BH1337</f>
        <v>IMMIGRATION</v>
      </c>
      <c r="BM1337" s="4" t="str">
        <f>CONCATENATE(BN1337,BO1337,BP1337,BQ1337)</f>
        <v>The less aware of other's needs impacted by a politial issue, the more you rely on constricting laws for that issue.</v>
      </c>
      <c r="BN1337" s="4" t="s">
        <v>1027</v>
      </c>
      <c r="BO1337" s="4" t="s">
        <v>1028</v>
      </c>
      <c r="BP1337" s="4" t="s">
        <v>1029</v>
      </c>
      <c r="BQ1337" s="4" t="s">
        <v>1030</v>
      </c>
    </row>
    <row r="1338" spans="1:69">
      <c r="A1338" s="345"/>
      <c r="B1338" s="346"/>
      <c r="C1338" s="346"/>
      <c r="D1338" s="346"/>
      <c r="E1338" s="346"/>
      <c r="F1338" s="346"/>
      <c r="G1338" s="346"/>
      <c r="H1338" s="347"/>
      <c r="I1338" s="609"/>
      <c r="J1338" s="609"/>
      <c r="K1338" s="609"/>
      <c r="L1338" s="609"/>
      <c r="M1338" s="609"/>
      <c r="N1338" s="349"/>
    </row>
    <row r="1339" spans="1:69">
      <c r="A1339" s="345"/>
      <c r="B1339" s="346"/>
      <c r="C1339" s="346"/>
      <c r="D1339" s="346"/>
      <c r="E1339" s="346"/>
      <c r="F1339" s="346"/>
      <c r="G1339" s="346"/>
      <c r="H1339" s="347"/>
      <c r="I1339" s="609"/>
      <c r="J1339" s="609"/>
      <c r="K1339" s="609"/>
      <c r="L1339" s="609"/>
      <c r="M1339" s="609"/>
      <c r="N1339" s="349"/>
    </row>
    <row r="1340" spans="1:69">
      <c r="A1340" s="345"/>
      <c r="B1340" s="346"/>
      <c r="C1340" s="346"/>
      <c r="D1340" s="346"/>
      <c r="E1340" s="346"/>
      <c r="F1340" s="346"/>
      <c r="G1340" s="346"/>
      <c r="H1340" s="347"/>
      <c r="I1340" s="609"/>
      <c r="J1340" s="609"/>
      <c r="K1340" s="609"/>
      <c r="L1340" s="609"/>
      <c r="M1340" s="609"/>
      <c r="N1340" s="349"/>
    </row>
    <row r="1341" spans="1:69">
      <c r="A1341" s="345"/>
      <c r="B1341" s="346"/>
      <c r="C1341" s="346"/>
      <c r="D1341" s="346"/>
      <c r="E1341" s="346"/>
      <c r="F1341" s="346"/>
      <c r="G1341" s="346"/>
      <c r="H1341" s="622">
        <v>2</v>
      </c>
      <c r="I1341" s="609" t="str">
        <f>IF(B$1233="",BM1341,BE1341)</f>
        <v>The more you rely on laws about IMMIGRATION, the less you engage others impacted by IMMIGRATION.</v>
      </c>
      <c r="J1341" s="609"/>
      <c r="K1341" s="609"/>
      <c r="L1341" s="609"/>
      <c r="M1341" s="609"/>
      <c r="N1341" s="349"/>
      <c r="BD1341" s="4">
        <v>2</v>
      </c>
      <c r="BE1341" s="101" t="str">
        <f>CONCATENATE(BG1341,BH1341,BI1341,BJ1341,BK1341,".")</f>
        <v>The more you rely on laws about IMMIGRATION, the less you engage others impacted by IMMIGRATION.</v>
      </c>
      <c r="BF1341" s="203" t="s">
        <v>432</v>
      </c>
      <c r="BG1341" s="4" t="s">
        <v>1031</v>
      </c>
      <c r="BH1341" s="4" t="str">
        <f>BH1337</f>
        <v>IMMIGRATION</v>
      </c>
      <c r="BI1341" s="4" t="s">
        <v>1032</v>
      </c>
      <c r="BJ1341" s="4" t="str">
        <f>BH1341</f>
        <v>IMMIGRATION</v>
      </c>
      <c r="BM1341" s="4" t="str">
        <f>CONCATENATE(BN1341,BO1341,BP1341,BQ1341)</f>
        <v>The more you rely on laws for that political issue, the less you engage others impacted by that particular issue.</v>
      </c>
      <c r="BN1341" s="4" t="s">
        <v>1033</v>
      </c>
      <c r="BO1341" s="4" t="s">
        <v>1034</v>
      </c>
      <c r="BP1341" s="4" t="s">
        <v>1035</v>
      </c>
      <c r="BQ1341" s="4" t="s">
        <v>1036</v>
      </c>
    </row>
    <row r="1342" spans="1:69">
      <c r="A1342" s="345"/>
      <c r="B1342" s="346"/>
      <c r="C1342" s="346"/>
      <c r="D1342" s="346"/>
      <c r="E1342" s="346"/>
      <c r="F1342" s="346"/>
      <c r="G1342" s="346"/>
      <c r="H1342" s="623"/>
      <c r="I1342" s="609"/>
      <c r="J1342" s="609"/>
      <c r="K1342" s="609"/>
      <c r="L1342" s="609"/>
      <c r="M1342" s="609"/>
      <c r="N1342" s="349"/>
    </row>
    <row r="1343" spans="1:69">
      <c r="A1343" s="345"/>
      <c r="B1343" s="346"/>
      <c r="C1343" s="346"/>
      <c r="D1343" s="346"/>
      <c r="E1343" s="346"/>
      <c r="F1343" s="346"/>
      <c r="G1343" s="346"/>
      <c r="H1343" s="622"/>
      <c r="I1343" s="609"/>
      <c r="J1343" s="609"/>
      <c r="K1343" s="609"/>
      <c r="L1343" s="609"/>
      <c r="M1343" s="609"/>
      <c r="N1343" s="349"/>
    </row>
    <row r="1344" spans="1:69">
      <c r="A1344" s="345"/>
      <c r="B1344" s="346"/>
      <c r="C1344" s="346"/>
      <c r="D1344" s="346"/>
      <c r="E1344" s="346"/>
      <c r="F1344" s="346"/>
      <c r="G1344" s="346"/>
      <c r="H1344" s="623"/>
      <c r="I1344" s="609"/>
      <c r="J1344" s="609"/>
      <c r="K1344" s="609"/>
      <c r="L1344" s="609"/>
      <c r="M1344" s="609"/>
      <c r="N1344" s="349"/>
    </row>
    <row r="1345" spans="1:69">
      <c r="A1345" s="345"/>
      <c r="B1345" s="346"/>
      <c r="C1345" s="346"/>
      <c r="D1345" s="346"/>
      <c r="E1345" s="346"/>
      <c r="F1345" s="346"/>
      <c r="G1345" s="346"/>
      <c r="H1345" s="622">
        <v>3</v>
      </c>
      <c r="I1345" s="609" t="str">
        <f>IF(B$1233="",BM1345,BE1345)</f>
        <v>The less you engage others impacted by IMMIGRATION, the more you alienate others when addressing IMMIGRATION.</v>
      </c>
      <c r="J1345" s="609"/>
      <c r="K1345" s="609"/>
      <c r="L1345" s="609"/>
      <c r="M1345" s="609"/>
      <c r="N1345" s="349"/>
      <c r="BD1345" s="4">
        <v>3</v>
      </c>
      <c r="BE1345" s="101" t="str">
        <f>CONCATENATE(BG1345,BH1345,BI1345,BJ1345,BK1345,".")</f>
        <v>The less you engage others impacted by IMMIGRATION, the more you alienate others when addressing IMMIGRATION.</v>
      </c>
      <c r="BF1345" s="203" t="s">
        <v>432</v>
      </c>
      <c r="BG1345" s="4" t="s">
        <v>1037</v>
      </c>
      <c r="BH1345" s="4" t="str">
        <f>BH1341</f>
        <v>IMMIGRATION</v>
      </c>
      <c r="BI1345" s="4" t="s">
        <v>1038</v>
      </c>
      <c r="BJ1345" s="4" t="str">
        <f>BH1345</f>
        <v>IMMIGRATION</v>
      </c>
      <c r="BM1345" s="4" t="str">
        <f>CONCATENATE(BN1345,BO1345,BP1345,BQ1345)</f>
        <v>The less you engagage others impacted by that political issue, the more you alienate others when addressing that issue.</v>
      </c>
      <c r="BN1345" s="4" t="s">
        <v>1027</v>
      </c>
      <c r="BO1345" s="4" t="s">
        <v>1039</v>
      </c>
      <c r="BP1345" s="4" t="s">
        <v>1029</v>
      </c>
      <c r="BQ1345" s="4" t="s">
        <v>1040</v>
      </c>
    </row>
    <row r="1346" spans="1:69">
      <c r="A1346" s="345"/>
      <c r="B1346" s="346"/>
      <c r="C1346" s="346"/>
      <c r="D1346" s="346"/>
      <c r="E1346" s="346"/>
      <c r="F1346" s="346"/>
      <c r="G1346" s="346"/>
      <c r="H1346" s="623"/>
      <c r="I1346" s="609"/>
      <c r="J1346" s="609"/>
      <c r="K1346" s="609"/>
      <c r="L1346" s="609"/>
      <c r="M1346" s="609"/>
      <c r="N1346" s="349"/>
    </row>
    <row r="1347" spans="1:69">
      <c r="A1347" s="345"/>
      <c r="B1347" s="346"/>
      <c r="C1347" s="346"/>
      <c r="D1347" s="346"/>
      <c r="E1347" s="346"/>
      <c r="F1347" s="346"/>
      <c r="G1347" s="346"/>
      <c r="H1347" s="622"/>
      <c r="I1347" s="609"/>
      <c r="J1347" s="609"/>
      <c r="K1347" s="609"/>
      <c r="L1347" s="609"/>
      <c r="M1347" s="609"/>
      <c r="N1347" s="349"/>
    </row>
    <row r="1348" spans="1:69">
      <c r="A1348" s="345"/>
      <c r="B1348" s="346"/>
      <c r="C1348" s="346"/>
      <c r="D1348" s="346"/>
      <c r="E1348" s="346"/>
      <c r="F1348" s="346"/>
      <c r="G1348" s="346"/>
      <c r="H1348" s="623"/>
      <c r="I1348" s="609"/>
      <c r="J1348" s="609"/>
      <c r="K1348" s="609"/>
      <c r="L1348" s="609"/>
      <c r="M1348" s="609"/>
      <c r="N1348" s="349"/>
    </row>
    <row r="1349" spans="1:69">
      <c r="A1349" s="345"/>
      <c r="B1349" s="346"/>
      <c r="C1349" s="346"/>
      <c r="D1349" s="346"/>
      <c r="E1349" s="346"/>
      <c r="F1349" s="346"/>
      <c r="G1349" s="346"/>
      <c r="H1349" s="622">
        <v>4</v>
      </c>
      <c r="I1349" s="609" t="str">
        <f>IF(B$1233="",BM1349,BE1349)</f>
        <v>The more you alienate others when addressing IMMIGRATION, the less aware of other's needs impacted by IMMIGRATION.</v>
      </c>
      <c r="J1349" s="609"/>
      <c r="K1349" s="609"/>
      <c r="L1349" s="609"/>
      <c r="M1349" s="609"/>
      <c r="N1349" s="349"/>
      <c r="BD1349" s="4">
        <v>4</v>
      </c>
      <c r="BE1349" s="101" t="str">
        <f>CONCATENATE(BG1349,BH1349,BI1349,BJ1349,BK1349,".")</f>
        <v>The more you alienate others when addressing IMMIGRATION, the less aware of other's needs impacted by IMMIGRATION.</v>
      </c>
      <c r="BF1349" s="203" t="s">
        <v>432</v>
      </c>
      <c r="BG1349" s="4" t="s">
        <v>1041</v>
      </c>
      <c r="BH1349" s="4" t="str">
        <f>BH1345</f>
        <v>IMMIGRATION</v>
      </c>
      <c r="BI1349" s="4" t="s">
        <v>1042</v>
      </c>
      <c r="BJ1349" s="4" t="str">
        <f>BH1349</f>
        <v>IMMIGRATION</v>
      </c>
      <c r="BM1349" s="4" t="str">
        <f>CONCATENATE(BN1349,BO1349,BP1349,BQ1349)</f>
        <v>The more you alienate others when addressing that political issue, the less aware of other's needs affected by that issue.</v>
      </c>
      <c r="BN1349" s="4" t="s">
        <v>1033</v>
      </c>
      <c r="BO1349" s="4" t="s">
        <v>1043</v>
      </c>
      <c r="BP1349" s="4" t="s">
        <v>1035</v>
      </c>
      <c r="BQ1349" s="4" t="s">
        <v>1044</v>
      </c>
    </row>
    <row r="1350" spans="1:69">
      <c r="A1350" s="345"/>
      <c r="B1350" s="346"/>
      <c r="C1350" s="346"/>
      <c r="D1350" s="346"/>
      <c r="E1350" s="346"/>
      <c r="F1350" s="346"/>
      <c r="G1350" s="346"/>
      <c r="H1350" s="623"/>
      <c r="I1350" s="609"/>
      <c r="J1350" s="609"/>
      <c r="K1350" s="609"/>
      <c r="L1350" s="609"/>
      <c r="M1350" s="609"/>
      <c r="N1350" s="349"/>
    </row>
    <row r="1351" spans="1:69">
      <c r="A1351" s="345"/>
      <c r="B1351" s="346"/>
      <c r="C1351" s="346"/>
      <c r="D1351" s="346"/>
      <c r="E1351" s="346"/>
      <c r="F1351" s="346"/>
      <c r="G1351" s="346"/>
      <c r="H1351" s="622"/>
      <c r="I1351" s="609"/>
      <c r="J1351" s="609"/>
      <c r="K1351" s="609"/>
      <c r="L1351" s="609"/>
      <c r="M1351" s="609"/>
      <c r="N1351" s="349"/>
    </row>
    <row r="1352" spans="1:69">
      <c r="A1352" s="345"/>
      <c r="B1352" s="346"/>
      <c r="C1352" s="346"/>
      <c r="D1352" s="346"/>
      <c r="E1352" s="346"/>
      <c r="F1352" s="346"/>
      <c r="G1352" s="346"/>
      <c r="H1352" s="623"/>
      <c r="I1352" s="609"/>
      <c r="J1352" s="609"/>
      <c r="K1352" s="609"/>
      <c r="L1352" s="609"/>
      <c r="M1352" s="609"/>
      <c r="N1352" s="349"/>
    </row>
    <row r="1353" spans="1:69">
      <c r="A1353" s="345"/>
      <c r="B1353" s="346"/>
      <c r="C1353" s="346"/>
      <c r="D1353" s="346"/>
      <c r="E1353" s="346"/>
      <c r="F1353" s="346"/>
      <c r="G1353" s="346"/>
      <c r="H1353" s="622">
        <v>5</v>
      </c>
      <c r="I1353" s="609" t="str">
        <f>IF(B$1233="",BM1353,BE1353)</f>
        <v>The less aware of other's IMMIGRATION impacted needs….</v>
      </c>
      <c r="J1353" s="609"/>
      <c r="K1353" s="609"/>
      <c r="L1353" s="609"/>
      <c r="M1353" s="609"/>
      <c r="N1353" s="349"/>
      <c r="BD1353" s="4">
        <v>5</v>
      </c>
      <c r="BE1353" s="101" t="str">
        <f>CONCATENATE(BG1353,BH1353,BI1353,BJ1353,".")</f>
        <v>The less aware of other's IMMIGRATION impacted needs….</v>
      </c>
      <c r="BF1353" s="203" t="s">
        <v>432</v>
      </c>
      <c r="BG1353" s="4" t="s">
        <v>1045</v>
      </c>
      <c r="BH1353" s="4" t="str">
        <f>BH1349</f>
        <v>IMMIGRATION</v>
      </c>
      <c r="BI1353" s="4" t="s">
        <v>1046</v>
      </c>
      <c r="BM1353" s="4" t="str">
        <f>CONCATENATE(BN1353,BO1353)</f>
        <v>The less aware of other's impacted needs by that issue…</v>
      </c>
      <c r="BN1353" s="4" t="s">
        <v>1027</v>
      </c>
      <c r="BO1353" s="4" t="s">
        <v>1047</v>
      </c>
    </row>
    <row r="1354" spans="1:69">
      <c r="A1354" s="345"/>
      <c r="B1354" s="346"/>
      <c r="C1354" s="346"/>
      <c r="D1354" s="346"/>
      <c r="E1354" s="346"/>
      <c r="F1354" s="346"/>
      <c r="G1354" s="346"/>
      <c r="H1354" s="623"/>
      <c r="I1354" s="609"/>
      <c r="J1354" s="609"/>
      <c r="K1354" s="609"/>
      <c r="L1354" s="609"/>
      <c r="M1354" s="609"/>
      <c r="N1354" s="349"/>
    </row>
    <row r="1355" spans="1:69">
      <c r="A1355" s="345"/>
      <c r="B1355" s="346"/>
      <c r="C1355" s="346"/>
      <c r="D1355" s="346"/>
      <c r="E1355" s="346"/>
      <c r="F1355" s="346"/>
      <c r="G1355" s="346"/>
      <c r="H1355" s="622"/>
      <c r="I1355" s="609"/>
      <c r="J1355" s="609"/>
      <c r="K1355" s="609"/>
      <c r="L1355" s="609"/>
      <c r="M1355" s="609"/>
      <c r="N1355" s="349"/>
    </row>
    <row r="1356" spans="1:69">
      <c r="A1356" s="345"/>
      <c r="B1356" s="346"/>
      <c r="C1356" s="346"/>
      <c r="D1356" s="346"/>
      <c r="E1356" s="346"/>
      <c r="F1356" s="346"/>
      <c r="G1356" s="346"/>
      <c r="H1356" s="621" t="s">
        <v>1048</v>
      </c>
      <c r="I1356" s="624"/>
      <c r="J1356" s="624"/>
      <c r="K1356" s="624"/>
      <c r="L1356" s="624"/>
      <c r="M1356" s="624"/>
      <c r="N1356" s="349"/>
    </row>
    <row r="1357" spans="1:69">
      <c r="A1357" s="345"/>
      <c r="B1357" s="346"/>
      <c r="C1357" s="346"/>
      <c r="D1357" s="346"/>
      <c r="E1357" s="346"/>
      <c r="F1357" s="346"/>
      <c r="G1357" s="346"/>
      <c r="H1357" s="347"/>
      <c r="I1357" s="346"/>
      <c r="J1357" s="346"/>
      <c r="K1357" s="346"/>
      <c r="L1357" s="346"/>
      <c r="M1357" s="346"/>
      <c r="N1357" s="349"/>
    </row>
    <row r="1358" spans="1:69">
      <c r="A1358" s="345"/>
      <c r="B1358" s="346"/>
      <c r="C1358" s="346"/>
      <c r="D1358" s="346"/>
      <c r="E1358" s="346"/>
      <c r="F1358" s="346"/>
      <c r="G1358" s="346"/>
      <c r="H1358" s="622">
        <v>1</v>
      </c>
      <c r="I1358" s="609" t="str">
        <f>IF(B$1233="",BM1358,BE1358)</f>
        <v>The more aware of other’s needs impacted by IMMIGRATION, the less you rely on constricting laws about IMMIGRATION.</v>
      </c>
      <c r="J1358" s="609"/>
      <c r="K1358" s="609"/>
      <c r="L1358" s="609"/>
      <c r="M1358" s="609"/>
      <c r="N1358" s="349"/>
      <c r="BD1358" s="4">
        <v>1</v>
      </c>
      <c r="BE1358" s="101" t="str">
        <f>CONCATENATE(BG1358,BH1358,BI1358,BJ1358,".")</f>
        <v>The more aware of other’s needs impacted by IMMIGRATION, the less you rely on constricting laws about IMMIGRATION.</v>
      </c>
      <c r="BF1358" s="203" t="s">
        <v>432</v>
      </c>
      <c r="BG1358" s="4" t="s">
        <v>1049</v>
      </c>
      <c r="BH1358" s="4" t="str">
        <f>BH1337</f>
        <v>IMMIGRATION</v>
      </c>
      <c r="BI1358" s="4" t="s">
        <v>1050</v>
      </c>
      <c r="BJ1358" s="4" t="str">
        <f>BH1358</f>
        <v>IMMIGRATION</v>
      </c>
      <c r="BM1358" s="4" t="str">
        <f>CONCATENATE(BN1358,BO1358,BP1358,BQ1358)</f>
        <v>The more aware of other's needs impacted by a politial issue, the less you rely on constricting laws for that issue.</v>
      </c>
      <c r="BN1358" s="4" t="s">
        <v>1033</v>
      </c>
      <c r="BO1358" s="4" t="s">
        <v>1028</v>
      </c>
      <c r="BP1358" s="4" t="s">
        <v>1035</v>
      </c>
      <c r="BQ1358" s="4" t="s">
        <v>1030</v>
      </c>
    </row>
    <row r="1359" spans="1:69">
      <c r="A1359" s="345"/>
      <c r="B1359" s="346"/>
      <c r="C1359" s="346"/>
      <c r="D1359" s="346"/>
      <c r="E1359" s="346"/>
      <c r="F1359" s="346"/>
      <c r="G1359" s="346"/>
      <c r="H1359" s="347"/>
      <c r="I1359" s="609"/>
      <c r="J1359" s="609"/>
      <c r="K1359" s="609"/>
      <c r="L1359" s="609"/>
      <c r="M1359" s="609"/>
      <c r="N1359" s="349"/>
    </row>
    <row r="1360" spans="1:69">
      <c r="A1360" s="345"/>
      <c r="B1360" s="346"/>
      <c r="C1360" s="346"/>
      <c r="D1360" s="346"/>
      <c r="E1360" s="346"/>
      <c r="F1360" s="346"/>
      <c r="G1360" s="346"/>
      <c r="H1360" s="347"/>
      <c r="I1360" s="609"/>
      <c r="J1360" s="609"/>
      <c r="K1360" s="609"/>
      <c r="L1360" s="609"/>
      <c r="M1360" s="609"/>
      <c r="N1360" s="349"/>
    </row>
    <row r="1361" spans="1:69">
      <c r="A1361" s="345"/>
      <c r="B1361" s="346"/>
      <c r="C1361" s="346"/>
      <c r="D1361" s="346"/>
      <c r="E1361" s="346"/>
      <c r="F1361" s="346"/>
      <c r="G1361" s="346"/>
      <c r="H1361" s="347"/>
      <c r="I1361" s="609"/>
      <c r="J1361" s="609"/>
      <c r="K1361" s="609"/>
      <c r="L1361" s="609"/>
      <c r="M1361" s="609"/>
      <c r="N1361" s="349"/>
    </row>
    <row r="1362" spans="1:69">
      <c r="A1362" s="345"/>
      <c r="B1362" s="346"/>
      <c r="C1362" s="346"/>
      <c r="D1362" s="346"/>
      <c r="E1362" s="346"/>
      <c r="F1362" s="346"/>
      <c r="G1362" s="346"/>
      <c r="H1362" s="622">
        <v>2</v>
      </c>
      <c r="I1362" s="609" t="str">
        <f>IF(B$1233="",BM1362,BE1362)</f>
        <v>The less you rely on laws about IMMIGRATION, the more you engage others impacted by IMMIGRATION.</v>
      </c>
      <c r="J1362" s="609"/>
      <c r="K1362" s="609"/>
      <c r="L1362" s="609"/>
      <c r="M1362" s="609"/>
      <c r="N1362" s="349"/>
      <c r="BD1362" s="4">
        <v>2</v>
      </c>
      <c r="BE1362" s="101" t="str">
        <f>CONCATENATE(BG1362,BH1362,BI1362,BJ1362,BK1362,".")</f>
        <v>The less you rely on laws about IMMIGRATION, the more you engage others impacted by IMMIGRATION.</v>
      </c>
      <c r="BF1362" s="203" t="s">
        <v>432</v>
      </c>
      <c r="BG1362" s="4" t="s">
        <v>1051</v>
      </c>
      <c r="BH1362" s="4" t="str">
        <f>BH1358</f>
        <v>IMMIGRATION</v>
      </c>
      <c r="BI1362" s="4" t="s">
        <v>1052</v>
      </c>
      <c r="BJ1362" s="4" t="str">
        <f>BH1362</f>
        <v>IMMIGRATION</v>
      </c>
      <c r="BM1362" s="4" t="str">
        <f>CONCATENATE(BN1362,BO1362,BP1362,BQ1362)</f>
        <v>The less you rely on laws for that political issue, the more you engage others impacted by that particular issue.</v>
      </c>
      <c r="BN1362" s="4" t="s">
        <v>1027</v>
      </c>
      <c r="BO1362" s="4" t="s">
        <v>1034</v>
      </c>
      <c r="BP1362" s="4" t="s">
        <v>1029</v>
      </c>
      <c r="BQ1362" s="4" t="s">
        <v>1036</v>
      </c>
    </row>
    <row r="1363" spans="1:69">
      <c r="A1363" s="345"/>
      <c r="B1363" s="346"/>
      <c r="C1363" s="346"/>
      <c r="D1363" s="346"/>
      <c r="E1363" s="346"/>
      <c r="F1363" s="346"/>
      <c r="G1363" s="346"/>
      <c r="H1363" s="623"/>
      <c r="I1363" s="609"/>
      <c r="J1363" s="609"/>
      <c r="K1363" s="609"/>
      <c r="L1363" s="609"/>
      <c r="M1363" s="609"/>
      <c r="N1363" s="349"/>
    </row>
    <row r="1364" spans="1:69">
      <c r="A1364" s="345"/>
      <c r="B1364" s="346"/>
      <c r="C1364" s="346"/>
      <c r="D1364" s="346"/>
      <c r="E1364" s="346"/>
      <c r="F1364" s="346"/>
      <c r="G1364" s="346"/>
      <c r="H1364" s="622"/>
      <c r="I1364" s="609"/>
      <c r="J1364" s="609"/>
      <c r="K1364" s="609"/>
      <c r="L1364" s="609"/>
      <c r="M1364" s="609"/>
      <c r="N1364" s="349"/>
    </row>
    <row r="1365" spans="1:69">
      <c r="A1365" s="345"/>
      <c r="B1365" s="346"/>
      <c r="C1365" s="346"/>
      <c r="D1365" s="346"/>
      <c r="E1365" s="346"/>
      <c r="F1365" s="346"/>
      <c r="G1365" s="346"/>
      <c r="H1365" s="623"/>
      <c r="I1365" s="609"/>
      <c r="J1365" s="609"/>
      <c r="K1365" s="609"/>
      <c r="L1365" s="609"/>
      <c r="M1365" s="609"/>
      <c r="N1365" s="349"/>
    </row>
    <row r="1366" spans="1:69">
      <c r="A1366" s="345"/>
      <c r="B1366" s="346"/>
      <c r="C1366" s="346"/>
      <c r="D1366" s="346"/>
      <c r="E1366" s="346"/>
      <c r="F1366" s="346"/>
      <c r="G1366" s="346"/>
      <c r="H1366" s="622">
        <v>3</v>
      </c>
      <c r="I1366" s="609" t="str">
        <f>IF(B$1233="",BM1366,BE1366)</f>
        <v>The more you engage others impacted by IMMIGRATION, the less you alienate others when addressing IMMIGRATION.</v>
      </c>
      <c r="J1366" s="609"/>
      <c r="K1366" s="609"/>
      <c r="L1366" s="609"/>
      <c r="M1366" s="609"/>
      <c r="N1366" s="349"/>
      <c r="BD1366" s="4">
        <v>3</v>
      </c>
      <c r="BE1366" s="101" t="str">
        <f>CONCATENATE(BG1366,BH1366,BI1366,BJ1366,".")</f>
        <v>The more you engage others impacted by IMMIGRATION, the less you alienate others when addressing IMMIGRATION.</v>
      </c>
      <c r="BF1366" s="203" t="s">
        <v>432</v>
      </c>
      <c r="BG1366" s="4" t="s">
        <v>1053</v>
      </c>
      <c r="BH1366" s="4" t="str">
        <f>BH1362</f>
        <v>IMMIGRATION</v>
      </c>
      <c r="BI1366" s="4" t="s">
        <v>1054</v>
      </c>
      <c r="BJ1366" s="4" t="str">
        <f>BH1366</f>
        <v>IMMIGRATION</v>
      </c>
      <c r="BM1366" s="4" t="str">
        <f>CONCATENATE(BN1366,BO1366,BP1366,BQ1366)</f>
        <v>The more you engagage others impacted by that political issue, the less you alienate others when addressing that issue.</v>
      </c>
      <c r="BN1366" s="4" t="s">
        <v>1033</v>
      </c>
      <c r="BO1366" s="4" t="s">
        <v>1039</v>
      </c>
      <c r="BP1366" s="4" t="s">
        <v>1035</v>
      </c>
      <c r="BQ1366" s="4" t="s">
        <v>1040</v>
      </c>
    </row>
    <row r="1367" spans="1:69">
      <c r="A1367" s="345"/>
      <c r="B1367" s="346"/>
      <c r="C1367" s="346"/>
      <c r="D1367" s="346"/>
      <c r="E1367" s="346"/>
      <c r="F1367" s="346"/>
      <c r="G1367" s="346"/>
      <c r="H1367" s="623"/>
      <c r="I1367" s="609"/>
      <c r="J1367" s="609"/>
      <c r="K1367" s="609"/>
      <c r="L1367" s="609"/>
      <c r="M1367" s="609"/>
      <c r="N1367" s="349"/>
    </row>
    <row r="1368" spans="1:69">
      <c r="A1368" s="345"/>
      <c r="B1368" s="346"/>
      <c r="C1368" s="346"/>
      <c r="D1368" s="346"/>
      <c r="E1368" s="346"/>
      <c r="F1368" s="346"/>
      <c r="G1368" s="346"/>
      <c r="H1368" s="622"/>
      <c r="I1368" s="609"/>
      <c r="J1368" s="609"/>
      <c r="K1368" s="609"/>
      <c r="L1368" s="609"/>
      <c r="M1368" s="609"/>
      <c r="N1368" s="349"/>
    </row>
    <row r="1369" spans="1:69">
      <c r="A1369" s="345"/>
      <c r="B1369" s="346"/>
      <c r="C1369" s="346"/>
      <c r="D1369" s="346"/>
      <c r="E1369" s="346"/>
      <c r="F1369" s="346"/>
      <c r="G1369" s="346"/>
      <c r="H1369" s="623"/>
      <c r="I1369" s="609"/>
      <c r="J1369" s="609"/>
      <c r="K1369" s="609"/>
      <c r="L1369" s="609"/>
      <c r="M1369" s="609"/>
      <c r="N1369" s="349"/>
    </row>
    <row r="1370" spans="1:69" ht="14" customHeight="1">
      <c r="A1370" s="345"/>
      <c r="B1370" s="346"/>
      <c r="C1370" s="346"/>
      <c r="D1370" s="346"/>
      <c r="E1370" s="346"/>
      <c r="F1370" s="346"/>
      <c r="G1370" s="346"/>
      <c r="H1370" s="622">
        <v>4</v>
      </c>
      <c r="I1370" s="609" t="str">
        <f>IF(B$1233="",BM1370,BE1370)</f>
        <v>The less you alienate others when addressing IMMIGRATION, the more aware of other's needs impacted by IMMIGRATION.</v>
      </c>
      <c r="J1370" s="609"/>
      <c r="K1370" s="609"/>
      <c r="L1370" s="609"/>
      <c r="M1370" s="609"/>
      <c r="N1370" s="349"/>
      <c r="BD1370" s="4">
        <v>4</v>
      </c>
      <c r="BE1370" s="101" t="str">
        <f>CONCATENATE(BG1370,BH1370,BI1370,BJ1370,BK1370,".")</f>
        <v>The less you alienate others when addressing IMMIGRATION, the more aware of other's needs impacted by IMMIGRATION.</v>
      </c>
      <c r="BF1370" s="203" t="s">
        <v>432</v>
      </c>
      <c r="BG1370" s="4" t="s">
        <v>1055</v>
      </c>
      <c r="BH1370" s="4" t="str">
        <f>BH1366</f>
        <v>IMMIGRATION</v>
      </c>
      <c r="BI1370" s="4" t="s">
        <v>1056</v>
      </c>
      <c r="BJ1370" s="4" t="str">
        <f>BH1370</f>
        <v>IMMIGRATION</v>
      </c>
      <c r="BM1370" s="4" t="str">
        <f>CONCATENATE(BN1370,BO1370,BP1370,BQ1370)</f>
        <v>The less you alienate others when addressing that political issue, the more aware of other's needs affected by that issue.</v>
      </c>
      <c r="BN1370" s="4" t="s">
        <v>1027</v>
      </c>
      <c r="BO1370" s="4" t="s">
        <v>1043</v>
      </c>
      <c r="BP1370" s="4" t="s">
        <v>1029</v>
      </c>
      <c r="BQ1370" s="4" t="s">
        <v>1044</v>
      </c>
    </row>
    <row r="1371" spans="1:69">
      <c r="A1371" s="345"/>
      <c r="B1371" s="346"/>
      <c r="C1371" s="346"/>
      <c r="D1371" s="346"/>
      <c r="E1371" s="346"/>
      <c r="F1371" s="346"/>
      <c r="G1371" s="346"/>
      <c r="H1371" s="623"/>
      <c r="I1371" s="609"/>
      <c r="J1371" s="609"/>
      <c r="K1371" s="609"/>
      <c r="L1371" s="609"/>
      <c r="M1371" s="609"/>
      <c r="N1371" s="349"/>
    </row>
    <row r="1372" spans="1:69">
      <c r="A1372" s="345"/>
      <c r="B1372" s="346"/>
      <c r="C1372" s="346"/>
      <c r="D1372" s="346"/>
      <c r="E1372" s="346"/>
      <c r="F1372" s="346"/>
      <c r="G1372" s="346"/>
      <c r="H1372" s="622"/>
      <c r="I1372" s="609"/>
      <c r="J1372" s="609"/>
      <c r="K1372" s="609"/>
      <c r="L1372" s="609"/>
      <c r="M1372" s="609"/>
      <c r="N1372" s="349"/>
    </row>
    <row r="1373" spans="1:69">
      <c r="A1373" s="345"/>
      <c r="B1373" s="346"/>
      <c r="C1373" s="346"/>
      <c r="D1373" s="346"/>
      <c r="E1373" s="346"/>
      <c r="F1373" s="346"/>
      <c r="G1373" s="346"/>
      <c r="H1373" s="623"/>
      <c r="I1373" s="609"/>
      <c r="J1373" s="609"/>
      <c r="K1373" s="609"/>
      <c r="L1373" s="609"/>
      <c r="M1373" s="609"/>
      <c r="N1373" s="349"/>
    </row>
    <row r="1374" spans="1:69">
      <c r="A1374" s="345"/>
      <c r="B1374" s="346"/>
      <c r="C1374" s="346"/>
      <c r="D1374" s="346"/>
      <c r="E1374" s="346"/>
      <c r="F1374" s="346"/>
      <c r="G1374" s="346"/>
      <c r="H1374" s="622">
        <v>5</v>
      </c>
      <c r="I1374" s="609" t="str">
        <f>IF(B$1233="",BM1374,BE1374)</f>
        <v>The more aware of other's IMMIGRATION impacted needs….</v>
      </c>
      <c r="J1374" s="609"/>
      <c r="K1374" s="609"/>
      <c r="L1374" s="609"/>
      <c r="M1374" s="609"/>
      <c r="N1374" s="349"/>
      <c r="BD1374" s="4">
        <v>5</v>
      </c>
      <c r="BE1374" s="101" t="str">
        <f>CONCATENATE(BG1374,BH1374,BI1374,BJ1374,".")</f>
        <v>The more aware of other's IMMIGRATION impacted needs….</v>
      </c>
      <c r="BF1374" s="203" t="s">
        <v>432</v>
      </c>
      <c r="BG1374" s="4" t="s">
        <v>1057</v>
      </c>
      <c r="BH1374" s="4" t="str">
        <f>BH1370</f>
        <v>IMMIGRATION</v>
      </c>
      <c r="BI1374" s="4" t="s">
        <v>1046</v>
      </c>
      <c r="BM1374" s="4" t="str">
        <f>CONCATENATE(BN1374,BO1374)</f>
        <v>The more aware of other's impacted needs by that issue…</v>
      </c>
      <c r="BN1374" s="4" t="s">
        <v>1033</v>
      </c>
      <c r="BO1374" s="4" t="s">
        <v>1047</v>
      </c>
    </row>
    <row r="1375" spans="1:69" ht="14" customHeight="1">
      <c r="A1375" s="345"/>
      <c r="B1375" s="346"/>
      <c r="C1375" s="346"/>
      <c r="D1375" s="346"/>
      <c r="E1375" s="346"/>
      <c r="F1375" s="346"/>
      <c r="G1375" s="346"/>
      <c r="H1375" s="347"/>
      <c r="I1375" s="609"/>
      <c r="J1375" s="609"/>
      <c r="K1375" s="609"/>
      <c r="L1375" s="609"/>
      <c r="M1375" s="609"/>
      <c r="N1375" s="349"/>
    </row>
    <row r="1376" spans="1:69">
      <c r="A1376" s="345"/>
      <c r="B1376" s="346"/>
      <c r="C1376" s="346"/>
      <c r="D1376" s="346"/>
      <c r="E1376" s="346"/>
      <c r="F1376" s="346"/>
      <c r="G1376" s="346"/>
      <c r="H1376" s="347"/>
      <c r="I1376" s="609"/>
      <c r="J1376" s="609"/>
      <c r="K1376" s="609"/>
      <c r="L1376" s="609"/>
      <c r="M1376" s="609"/>
      <c r="N1376" s="349"/>
    </row>
    <row r="1377" spans="1:81" ht="30" customHeight="1">
      <c r="A1377" s="407"/>
      <c r="B1377" s="408"/>
      <c r="C1377" s="408"/>
      <c r="D1377" s="408"/>
      <c r="E1377" s="408"/>
      <c r="F1377" s="408"/>
      <c r="G1377" s="408"/>
      <c r="H1377" s="409"/>
      <c r="I1377" s="408"/>
      <c r="J1377" s="408"/>
      <c r="K1377" s="408"/>
      <c r="L1377" s="408"/>
      <c r="M1377" s="408"/>
      <c r="N1377" s="410"/>
    </row>
    <row r="1378" spans="1:81" ht="30" customHeight="1">
      <c r="A1378" s="341" t="s">
        <v>66</v>
      </c>
      <c r="B1378" s="411" t="s">
        <v>1058</v>
      </c>
      <c r="C1378" s="411"/>
      <c r="D1378" s="411"/>
      <c r="E1378" s="411"/>
      <c r="F1378" s="411"/>
      <c r="G1378" s="411"/>
      <c r="H1378" s="411"/>
      <c r="I1378" s="411"/>
      <c r="J1378" s="411"/>
      <c r="K1378" s="411"/>
      <c r="L1378" s="411"/>
      <c r="M1378" s="626"/>
      <c r="N1378" s="627" t="s">
        <v>68</v>
      </c>
    </row>
    <row r="1379" spans="1:81">
      <c r="A1379" s="345"/>
      <c r="B1379" s="628" t="s">
        <v>1059</v>
      </c>
      <c r="C1379" s="628"/>
      <c r="D1379" s="628"/>
      <c r="E1379" s="628"/>
      <c r="F1379" s="628"/>
      <c r="G1379" s="628"/>
      <c r="H1379" s="628"/>
      <c r="I1379" s="628"/>
      <c r="J1379" s="628"/>
      <c r="K1379" s="628"/>
      <c r="L1379" s="628"/>
      <c r="M1379" s="628"/>
      <c r="N1379" s="349"/>
    </row>
    <row r="1380" spans="1:81">
      <c r="A1380" s="345"/>
      <c r="B1380" s="628"/>
      <c r="C1380" s="628"/>
      <c r="D1380" s="628"/>
      <c r="E1380" s="628"/>
      <c r="F1380" s="628"/>
      <c r="G1380" s="628"/>
      <c r="H1380" s="628"/>
      <c r="I1380" s="628"/>
      <c r="J1380" s="628"/>
      <c r="K1380" s="628"/>
      <c r="L1380" s="628"/>
      <c r="M1380" s="628"/>
      <c r="N1380" s="349"/>
    </row>
    <row r="1381" spans="1:81">
      <c r="A1381" s="345"/>
      <c r="B1381" s="628"/>
      <c r="C1381" s="628"/>
      <c r="D1381" s="628"/>
      <c r="E1381" s="628"/>
      <c r="F1381" s="628"/>
      <c r="G1381" s="628"/>
      <c r="H1381" s="628"/>
      <c r="I1381" s="628"/>
      <c r="J1381" s="628"/>
      <c r="K1381" s="628"/>
      <c r="L1381" s="628"/>
      <c r="M1381" s="628"/>
      <c r="N1381" s="349"/>
    </row>
    <row r="1382" spans="1:81" ht="14" customHeight="1">
      <c r="A1382" s="345"/>
      <c r="B1382" s="629" t="s">
        <v>1060</v>
      </c>
      <c r="C1382" s="629"/>
      <c r="D1382" s="629"/>
      <c r="E1382" s="629"/>
      <c r="F1382" s="629"/>
      <c r="G1382" s="629"/>
      <c r="H1382" s="629"/>
      <c r="I1382" s="629"/>
      <c r="J1382" s="629"/>
      <c r="K1382" s="629"/>
      <c r="L1382" s="629"/>
      <c r="M1382" s="629"/>
      <c r="N1382" s="349"/>
    </row>
    <row r="1383" spans="1:81">
      <c r="A1383" s="345"/>
      <c r="B1383" s="629"/>
      <c r="C1383" s="629"/>
      <c r="D1383" s="629"/>
      <c r="E1383" s="629"/>
      <c r="F1383" s="629"/>
      <c r="G1383" s="629"/>
      <c r="H1383" s="629"/>
      <c r="I1383" s="629"/>
      <c r="J1383" s="629"/>
      <c r="K1383" s="629"/>
      <c r="L1383" s="629"/>
      <c r="M1383" s="629"/>
      <c r="N1383" s="349"/>
    </row>
    <row r="1384" spans="1:81">
      <c r="A1384" s="345"/>
      <c r="B1384" s="629"/>
      <c r="C1384" s="629"/>
      <c r="D1384" s="629"/>
      <c r="E1384" s="629"/>
      <c r="F1384" s="629"/>
      <c r="G1384" s="629"/>
      <c r="H1384" s="629"/>
      <c r="I1384" s="629"/>
      <c r="J1384" s="629"/>
      <c r="K1384" s="629"/>
      <c r="L1384" s="629"/>
      <c r="M1384" s="629"/>
      <c r="N1384" s="349"/>
    </row>
    <row r="1385" spans="1:81">
      <c r="A1385" s="345"/>
      <c r="B1385" s="629"/>
      <c r="C1385" s="629"/>
      <c r="D1385" s="629"/>
      <c r="E1385" s="629"/>
      <c r="F1385" s="629"/>
      <c r="G1385" s="629"/>
      <c r="H1385" s="629"/>
      <c r="I1385" s="629"/>
      <c r="J1385" s="629"/>
      <c r="K1385" s="629"/>
      <c r="L1385" s="629"/>
      <c r="M1385" s="629"/>
      <c r="N1385" s="349"/>
    </row>
    <row r="1386" spans="1:81" ht="14">
      <c r="A1386" s="345"/>
      <c r="B1386" s="652"/>
      <c r="C1386" s="652"/>
      <c r="D1386" s="652"/>
      <c r="E1386" s="652"/>
      <c r="F1386" s="652"/>
      <c r="G1386" s="652"/>
      <c r="H1386" s="652"/>
      <c r="I1386" s="652"/>
      <c r="J1386" s="652"/>
      <c r="K1386" s="652"/>
      <c r="L1386" s="652"/>
      <c r="M1386" s="652"/>
      <c r="N1386" s="349"/>
    </row>
    <row r="1387" spans="1:81">
      <c r="A1387" s="345"/>
      <c r="B1387" s="346"/>
      <c r="C1387" s="346"/>
      <c r="D1387" s="346"/>
      <c r="E1387" s="346"/>
      <c r="F1387" s="346"/>
      <c r="G1387" s="346"/>
      <c r="H1387" s="347"/>
      <c r="I1387" s="346"/>
      <c r="J1387" s="346"/>
      <c r="K1387" s="346"/>
      <c r="L1387" s="346"/>
      <c r="M1387" s="346"/>
      <c r="N1387" s="349"/>
    </row>
    <row r="1388" spans="1:81" ht="18.649999999999999" customHeight="1">
      <c r="A1388" s="345"/>
      <c r="B1388" s="653" t="str">
        <f>BB1389</f>
        <v>If we win for immigrants crossing the border, I will respect its impact on your border security concerns.</v>
      </c>
      <c r="C1388" s="653"/>
      <c r="D1388" s="653"/>
      <c r="E1388" s="653"/>
      <c r="F1388" s="653"/>
      <c r="G1388" s="346"/>
      <c r="H1388" s="347"/>
      <c r="I1388" s="654" t="str">
        <f>BB1391</f>
        <v>If we win at border security, I will respect its impact on the immigrants you care about crossing the border.</v>
      </c>
      <c r="J1388" s="654"/>
      <c r="K1388" s="654"/>
      <c r="L1388" s="654"/>
      <c r="M1388" s="654"/>
      <c r="N1388" s="349"/>
      <c r="BE1388" s="157" t="str">
        <f t="shared" ref="BE1388:BL1388" si="21">BE1293</f>
        <v>IMM</v>
      </c>
      <c r="BF1388" s="157" t="str">
        <f t="shared" si="21"/>
        <v>CLI</v>
      </c>
      <c r="BG1388" s="157" t="str">
        <f t="shared" si="21"/>
        <v>GUN</v>
      </c>
      <c r="BH1388" s="157" t="str">
        <f t="shared" si="21"/>
        <v>ABO</v>
      </c>
      <c r="BI1388" s="157" t="str">
        <f t="shared" si="21"/>
        <v>HEA</v>
      </c>
      <c r="BJ1388" s="157" t="str">
        <f t="shared" si="21"/>
        <v>CRI</v>
      </c>
      <c r="BK1388" s="157" t="str">
        <f t="shared" si="21"/>
        <v>ECO</v>
      </c>
      <c r="BL1388" s="157" t="str">
        <f t="shared" si="21"/>
        <v>RAC</v>
      </c>
      <c r="BM1388" s="203" t="s">
        <v>432</v>
      </c>
    </row>
    <row r="1389" spans="1:81" ht="14" customHeight="1">
      <c r="A1389" s="345"/>
      <c r="B1389" s="653"/>
      <c r="C1389" s="653"/>
      <c r="D1389" s="653"/>
      <c r="E1389" s="653"/>
      <c r="F1389" s="653"/>
      <c r="G1389" s="346"/>
      <c r="H1389" s="347"/>
      <c r="I1389" s="654"/>
      <c r="J1389" s="654"/>
      <c r="K1389" s="654"/>
      <c r="L1389" s="654"/>
      <c r="M1389" s="654"/>
      <c r="N1389" s="349"/>
      <c r="BB1389" s="4" t="str">
        <f>IF($C$1047=BB$1047,BE1389,IF($C$1047=BB$1048,BF1389,IF($C$1047=BB$1049,BG1389,IF($C$1047=BB$1050,BH1389,IF($C$1047=BB$1051,BI1389,IF($C$1047=BB$1052,BJ1389,IF($C$1047=BB$1053,BK1389,IF($C$1047=BB$1054,BL1389,""))))))))</f>
        <v>If we win for immigrants crossing the border, I will respect its impact on your border security concerns.</v>
      </c>
      <c r="BD1389" s="253" t="s">
        <v>472</v>
      </c>
      <c r="BE1389" s="4" t="str">
        <f>CONCATENATE(BV1389,BV1390,BV1391,BV1392)</f>
        <v>If we win for immigrants crossing the border, I will respect its impact on your border security concerns.</v>
      </c>
      <c r="BF1389" s="4" t="str">
        <f>CONCATENATE(BW1389,BW1390,BW1391,BW1392)</f>
        <v>If we win with environmental controls, I will respect how they impact your strenuously regulated life.</v>
      </c>
      <c r="BG1389" s="4" t="str">
        <f>CONCATENATE(BX1389,BX1390,BX1391,BX1392)</f>
        <v>If we win strengthen gun control, I will respect its impact on your right and need to arm yourself.</v>
      </c>
      <c r="BH1389" s="4" t="str">
        <f>CONCATENATE(BY1389,BY1390,BY1391,BY1392)</f>
        <v>If we win reproductive rights, I will respect its impact on your need to give voice to the unborn.</v>
      </c>
      <c r="BI1389" s="4" t="s">
        <v>1061</v>
      </c>
      <c r="BJ1389" s="4" t="s">
        <v>1062</v>
      </c>
      <c r="BK1389" s="4" t="s">
        <v>1063</v>
      </c>
      <c r="BL1389" s="4" t="s">
        <v>1064</v>
      </c>
      <c r="BM1389" s="203" t="s">
        <v>432</v>
      </c>
      <c r="BN1389" s="4" t="s">
        <v>1065</v>
      </c>
      <c r="BU1389" s="253" t="s">
        <v>472</v>
      </c>
      <c r="BV1389" s="4" t="s">
        <v>1066</v>
      </c>
      <c r="BW1389" s="4" t="s">
        <v>1066</v>
      </c>
      <c r="BX1389" s="4" t="s">
        <v>1066</v>
      </c>
      <c r="BY1389" s="4" t="s">
        <v>1066</v>
      </c>
      <c r="BZ1389" s="4" t="s">
        <v>1066</v>
      </c>
      <c r="CA1389" s="4" t="s">
        <v>1066</v>
      </c>
      <c r="CB1389" s="4" t="s">
        <v>1066</v>
      </c>
      <c r="CC1389" s="4" t="s">
        <v>1066</v>
      </c>
    </row>
    <row r="1390" spans="1:81" ht="14" customHeight="1">
      <c r="A1390" s="345"/>
      <c r="B1390" s="653"/>
      <c r="C1390" s="653"/>
      <c r="D1390" s="653"/>
      <c r="E1390" s="653"/>
      <c r="F1390" s="653"/>
      <c r="G1390" s="346"/>
      <c r="H1390" s="347"/>
      <c r="I1390" s="654"/>
      <c r="J1390" s="654"/>
      <c r="K1390" s="654"/>
      <c r="L1390" s="654"/>
      <c r="M1390" s="654"/>
      <c r="N1390" s="349"/>
      <c r="BB1390" s="4" t="str">
        <f>IF($C$1047=BB$1047,BE1390,IF($C$1047=BB$1048,BF1390,IF($C$1047=BB$1049,BG1390,IF($C$1047=BB$1050,BH1390,IF($C$1047=BB$1051,BI1390,IF($C$1047=BB$1052,BJ1390,IF($C$1047=BB$1053,BK1390,IF($C$1047=BB$1054,BL1390,""))))))))</f>
        <v>If we lose immigrant rights, I will expect you to appreciate how devastating this can be to our impacted families and communities.</v>
      </c>
      <c r="BD1390" s="253" t="s">
        <v>481</v>
      </c>
      <c r="BE1390" s="4" t="str">
        <f>CONCATENATE(BV1393,BV1394,BV1395,BV1396)</f>
        <v>If we lose immigrant rights, I will expect you to appreciate how devastating this can be to our impacted families and communities.</v>
      </c>
      <c r="BF1390" s="4" t="str">
        <f>CONCATENATE(BW1393,BW1394,BW1395,BW1396)</f>
        <v>If we fail to stem climate change, I will expect you to appreciate the alarming impact on our affected habitats.</v>
      </c>
      <c r="BG1390" s="4" t="str">
        <f>CONCATENATE(BX1393,BX1394,BX1395,BX1396)</f>
        <v>If we lose gun control, I will expect you to appreciate my fears of gun violence with each mass shooting.</v>
      </c>
      <c r="BH1390" s="4" t="str">
        <f>CONCATENATE(BY1393,BY1394,BY1395,BY1396)</f>
        <v>If we lose reproductive rights, I will expect you to appreciate its impact on our reproductive health needs.</v>
      </c>
      <c r="BI1390" s="4" t="s">
        <v>1067</v>
      </c>
      <c r="BJ1390" s="4" t="s">
        <v>1068</v>
      </c>
      <c r="BK1390" s="4" t="s">
        <v>1069</v>
      </c>
      <c r="BL1390" s="4" t="s">
        <v>1070</v>
      </c>
      <c r="BM1390" s="203" t="s">
        <v>432</v>
      </c>
      <c r="BN1390" s="4" t="s">
        <v>1071</v>
      </c>
      <c r="BV1390" s="4" t="s">
        <v>1072</v>
      </c>
      <c r="BW1390" s="4" t="s">
        <v>1073</v>
      </c>
      <c r="BX1390" s="4" t="s">
        <v>1074</v>
      </c>
      <c r="BY1390" s="4" t="s">
        <v>1075</v>
      </c>
    </row>
    <row r="1391" spans="1:81" ht="14" customHeight="1">
      <c r="A1391" s="345"/>
      <c r="B1391" s="653"/>
      <c r="C1391" s="653"/>
      <c r="D1391" s="653"/>
      <c r="E1391" s="653"/>
      <c r="F1391" s="653"/>
      <c r="G1391" s="346"/>
      <c r="H1391" s="347"/>
      <c r="I1391" s="654"/>
      <c r="J1391" s="654"/>
      <c r="K1391" s="654"/>
      <c r="L1391" s="654"/>
      <c r="M1391" s="654"/>
      <c r="N1391" s="349"/>
      <c r="BB1391" s="4" t="str">
        <f>IF($C$1047=BB$1047,BE1391,IF($C$1047=BB$1048,BF1391,IF($C$1047=BB$1049,BG1391,IF($C$1047=BB$1050,BH1391,IF($C$1047=BB$1051,BI1391,IF($C$1047=BB$1052,BJ1391,IF($C$1047=BB$1053,BK1391,IF($C$1047=BB$1054,BL1391,""))))))))</f>
        <v>If we win at border security, I will respect its impact on the immigrants you care about crossing the border.</v>
      </c>
      <c r="BD1391" s="253" t="s">
        <v>490</v>
      </c>
      <c r="BE1391" s="4" t="str">
        <f>CONCATENATE(BV1397,BV1398,BV1399,BV1400)</f>
        <v>If we win at border security, I will respect its impact on the immigrants you care about crossing the border.</v>
      </c>
      <c r="BF1391" s="4" t="str">
        <f>CONCATENATE(BW1397,BW1398,BW1399,BW1400)</f>
        <v>If we allow nature to correct itself, I will respect how my deregulated business could impact you.</v>
      </c>
      <c r="BG1391" s="4" t="str">
        <f>CONCATENATE(BX1397,BX1398,BX1399,BX1400)</f>
        <v>If we win to counter gun control, I will respect your trauma from various forms of gun violence.</v>
      </c>
      <c r="BH1391" s="4" t="str">
        <f>CONCATENATE(BY1397,BY1398,BY1399,BY1400)</f>
        <v xml:space="preserve">If we win rights for the unborn, I will respect its impact on your reproductive health needs. </v>
      </c>
      <c r="BI1391" s="4" t="s">
        <v>1076</v>
      </c>
      <c r="BJ1391" s="4" t="s">
        <v>1077</v>
      </c>
      <c r="BK1391" s="4" t="s">
        <v>1078</v>
      </c>
      <c r="BL1391" s="4" t="s">
        <v>1079</v>
      </c>
      <c r="BM1391" s="203" t="s">
        <v>432</v>
      </c>
      <c r="BN1391" s="4" t="s">
        <v>1065</v>
      </c>
      <c r="BV1391" s="4" t="s">
        <v>1080</v>
      </c>
      <c r="BW1391" s="4" t="s">
        <v>1080</v>
      </c>
      <c r="BX1391" s="4" t="s">
        <v>1080</v>
      </c>
      <c r="BY1391" s="4" t="s">
        <v>1080</v>
      </c>
      <c r="BZ1391" s="4" t="s">
        <v>1080</v>
      </c>
      <c r="CA1391" s="4" t="s">
        <v>1080</v>
      </c>
      <c r="CB1391" s="4" t="s">
        <v>1080</v>
      </c>
      <c r="CC1391" s="4" t="s">
        <v>1080</v>
      </c>
    </row>
    <row r="1392" spans="1:81" ht="15" customHeight="1">
      <c r="A1392" s="345"/>
      <c r="B1392" s="653"/>
      <c r="C1392" s="653"/>
      <c r="D1392" s="653"/>
      <c r="E1392" s="653"/>
      <c r="F1392" s="653"/>
      <c r="G1392" s="346"/>
      <c r="H1392" s="347"/>
      <c r="I1392" s="654"/>
      <c r="J1392" s="654"/>
      <c r="K1392" s="654"/>
      <c r="L1392" s="654"/>
      <c r="M1392" s="654"/>
      <c r="N1392" s="349"/>
      <c r="BB1392" s="4" t="str">
        <f>IF($C$1047=BB$1047,BE1392,IF($C$1047=BB$1048,BF1392,IF($C$1047=BB$1049,BG1392,IF($C$1047=BB$1050,BH1392,IF($C$1047=BB$1051,BI1392,IF($C$1047=BB$1052,BJ1392,IF($C$1047=BB$1053,BK1392,IF($C$1047=BB$1054,BL1392,""))))))))</f>
        <v>If we lose border security, I will expect you to appreciate how devastating this can be to our impacted families and communities.</v>
      </c>
      <c r="BD1392" s="253" t="s">
        <v>499</v>
      </c>
      <c r="BE1392" s="4" t="str">
        <f>CONCATENATE(BV1401,BV1402,BV1403,BV1404)</f>
        <v>If we lose border security, I will expect you to appreciate how devastating this can be to our impacted families and communities.</v>
      </c>
      <c r="BF1392" s="4" t="str">
        <f>CONCATENATE(BW1401,BW1402,BW1403,BW1404)</f>
        <v>If subjected further to onereous regulations, I will expect you to appreciate my reduced capacity to provide for you.</v>
      </c>
      <c r="BG1392" s="4" t="str">
        <f>CONCATENATE(BX1401,BX1402,BX1403,BX1404)</f>
        <v>If we lose gun rights, I will expect you to appreciate its impact on my right and need to arm myself.</v>
      </c>
      <c r="BH1392" s="4" t="str">
        <f>CONCATENATE(BY1401,BY1402,BY1403,BY1404)</f>
        <v>If we lose rights for the unborn, I will expect you to appreciate its impact on the voiceless unborn.</v>
      </c>
      <c r="BI1392" s="4" t="s">
        <v>1081</v>
      </c>
      <c r="BJ1392" s="4" t="s">
        <v>1082</v>
      </c>
      <c r="BK1392" s="4" t="s">
        <v>1083</v>
      </c>
      <c r="BL1392" s="4" t="s">
        <v>1084</v>
      </c>
      <c r="BM1392" s="203" t="s">
        <v>432</v>
      </c>
      <c r="BN1392" s="4" t="s">
        <v>1071</v>
      </c>
      <c r="BV1392" s="4" t="s">
        <v>1085</v>
      </c>
      <c r="BW1392" s="4" t="s">
        <v>1086</v>
      </c>
      <c r="BX1392" s="4" t="s">
        <v>1087</v>
      </c>
      <c r="BY1392" s="4" t="s">
        <v>1088</v>
      </c>
    </row>
    <row r="1393" spans="1:81" ht="14" customHeight="1">
      <c r="A1393" s="345"/>
      <c r="B1393" s="653"/>
      <c r="C1393" s="653"/>
      <c r="D1393" s="653"/>
      <c r="E1393" s="653"/>
      <c r="F1393" s="653"/>
      <c r="G1393" s="346"/>
      <c r="H1393" s="347"/>
      <c r="I1393" s="654"/>
      <c r="J1393" s="654"/>
      <c r="K1393" s="654"/>
      <c r="L1393" s="654"/>
      <c r="M1393" s="654"/>
      <c r="N1393" s="349"/>
      <c r="BU1393" s="253" t="s">
        <v>481</v>
      </c>
      <c r="BV1393" s="4" t="s">
        <v>1089</v>
      </c>
      <c r="BW1393" s="4" t="s">
        <v>1089</v>
      </c>
      <c r="BX1393" s="4" t="s">
        <v>1089</v>
      </c>
      <c r="BY1393" s="4" t="s">
        <v>1089</v>
      </c>
      <c r="BZ1393" s="4" t="s">
        <v>1089</v>
      </c>
      <c r="CA1393" s="4" t="s">
        <v>1089</v>
      </c>
      <c r="CB1393" s="4" t="s">
        <v>1089</v>
      </c>
      <c r="CC1393" s="4" t="s">
        <v>1089</v>
      </c>
    </row>
    <row r="1394" spans="1:81" ht="14" customHeight="1">
      <c r="A1394" s="345"/>
      <c r="B1394" s="653"/>
      <c r="C1394" s="653"/>
      <c r="D1394" s="653"/>
      <c r="E1394" s="653"/>
      <c r="F1394" s="653"/>
      <c r="G1394" s="346"/>
      <c r="H1394" s="347"/>
      <c r="I1394" s="654"/>
      <c r="J1394" s="654"/>
      <c r="K1394" s="654"/>
      <c r="L1394" s="654"/>
      <c r="M1394" s="654"/>
      <c r="N1394" s="349"/>
      <c r="BV1394" s="4" t="s">
        <v>1090</v>
      </c>
      <c r="BW1394" s="4" t="s">
        <v>1091</v>
      </c>
      <c r="BX1394" s="4" t="s">
        <v>1092</v>
      </c>
      <c r="BY1394" s="4" t="s">
        <v>1093</v>
      </c>
    </row>
    <row r="1395" spans="1:81" ht="14" customHeight="1">
      <c r="A1395" s="345"/>
      <c r="B1395" s="653"/>
      <c r="C1395" s="653"/>
      <c r="D1395" s="653"/>
      <c r="E1395" s="653"/>
      <c r="F1395" s="653"/>
      <c r="G1395" s="346"/>
      <c r="H1395" s="347"/>
      <c r="I1395" s="654"/>
      <c r="J1395" s="654"/>
      <c r="K1395" s="654"/>
      <c r="L1395" s="654"/>
      <c r="M1395" s="654"/>
      <c r="N1395" s="349"/>
      <c r="BV1395" s="4" t="s">
        <v>1094</v>
      </c>
      <c r="BW1395" s="4" t="s">
        <v>1094</v>
      </c>
      <c r="BX1395" s="4" t="s">
        <v>1094</v>
      </c>
      <c r="BY1395" s="4" t="s">
        <v>1094</v>
      </c>
      <c r="BZ1395" s="4" t="s">
        <v>1094</v>
      </c>
      <c r="CA1395" s="4" t="s">
        <v>1094</v>
      </c>
      <c r="CB1395" s="4" t="s">
        <v>1094</v>
      </c>
      <c r="CC1395" s="4" t="s">
        <v>1094</v>
      </c>
    </row>
    <row r="1396" spans="1:81" ht="14.4" customHeight="1">
      <c r="A1396" s="345"/>
      <c r="B1396" s="346"/>
      <c r="C1396" s="346"/>
      <c r="D1396" s="346"/>
      <c r="E1396" s="346"/>
      <c r="F1396" s="346"/>
      <c r="G1396" s="655" t="s">
        <v>545</v>
      </c>
      <c r="H1396" s="720" t="s">
        <v>997</v>
      </c>
      <c r="I1396" s="346"/>
      <c r="J1396" s="346"/>
      <c r="K1396" s="346"/>
      <c r="L1396" s="346"/>
      <c r="M1396" s="346"/>
      <c r="N1396" s="349"/>
      <c r="BE1396" s="449" t="s">
        <v>996</v>
      </c>
      <c r="BV1396" s="4" t="s">
        <v>1095</v>
      </c>
      <c r="BW1396" s="4" t="s">
        <v>1096</v>
      </c>
      <c r="BX1396" s="4" t="s">
        <v>1097</v>
      </c>
      <c r="BY1396" s="4" t="s">
        <v>1098</v>
      </c>
    </row>
    <row r="1397" spans="1:81" ht="14.4" customHeight="1">
      <c r="A1397" s="345"/>
      <c r="B1397" s="346"/>
      <c r="C1397" s="346"/>
      <c r="D1397" s="346"/>
      <c r="E1397" s="346"/>
      <c r="F1397" s="346"/>
      <c r="G1397" s="655"/>
      <c r="H1397" s="720"/>
      <c r="I1397" s="346"/>
      <c r="J1397" s="346"/>
      <c r="K1397" s="346"/>
      <c r="L1397" s="346"/>
      <c r="M1397" s="346"/>
      <c r="N1397" s="349"/>
      <c r="BE1397" s="449" t="s">
        <v>998</v>
      </c>
      <c r="BU1397" s="253" t="s">
        <v>490</v>
      </c>
      <c r="BV1397" s="4" t="s">
        <v>1066</v>
      </c>
      <c r="BW1397" s="4" t="s">
        <v>1089</v>
      </c>
      <c r="BX1397" s="4" t="s">
        <v>1066</v>
      </c>
      <c r="BY1397" s="4" t="s">
        <v>1066</v>
      </c>
      <c r="BZ1397" s="4" t="s">
        <v>1066</v>
      </c>
      <c r="CA1397" s="4" t="s">
        <v>1066</v>
      </c>
      <c r="CB1397" s="4" t="s">
        <v>1066</v>
      </c>
      <c r="CC1397" s="4" t="s">
        <v>1066</v>
      </c>
    </row>
    <row r="1398" spans="1:81" ht="14" customHeight="1">
      <c r="A1398" s="345"/>
      <c r="B1398" s="346"/>
      <c r="C1398" s="346"/>
      <c r="D1398" s="346"/>
      <c r="E1398" s="346"/>
      <c r="F1398" s="346"/>
      <c r="G1398" s="655"/>
      <c r="H1398" s="720"/>
      <c r="I1398" s="346"/>
      <c r="J1398" s="346"/>
      <c r="K1398" s="346"/>
      <c r="L1398" s="346"/>
      <c r="M1398" s="346"/>
      <c r="N1398" s="349"/>
      <c r="BE1398" s="449" t="s">
        <v>999</v>
      </c>
      <c r="BV1398" s="4" t="s">
        <v>1099</v>
      </c>
      <c r="BW1398" s="4" t="s">
        <v>1100</v>
      </c>
      <c r="BX1398" s="4" t="s">
        <v>1101</v>
      </c>
      <c r="BY1398" s="4" t="s">
        <v>1102</v>
      </c>
    </row>
    <row r="1399" spans="1:81" ht="14" customHeight="1">
      <c r="A1399" s="345"/>
      <c r="B1399" s="346"/>
      <c r="C1399" s="346"/>
      <c r="D1399" s="346"/>
      <c r="E1399" s="346"/>
      <c r="F1399" s="346"/>
      <c r="G1399" s="655"/>
      <c r="H1399" s="720"/>
      <c r="I1399" s="346"/>
      <c r="J1399" s="346"/>
      <c r="K1399" s="346"/>
      <c r="L1399" s="346"/>
      <c r="M1399" s="346"/>
      <c r="N1399" s="349"/>
      <c r="BE1399" s="449" t="s">
        <v>1000</v>
      </c>
      <c r="BV1399" s="4" t="s">
        <v>1080</v>
      </c>
      <c r="BW1399" s="4" t="s">
        <v>1080</v>
      </c>
      <c r="BX1399" s="4" t="s">
        <v>1080</v>
      </c>
      <c r="BY1399" s="4" t="s">
        <v>1080</v>
      </c>
      <c r="BZ1399" s="4" t="s">
        <v>1080</v>
      </c>
      <c r="CA1399" s="4" t="s">
        <v>1080</v>
      </c>
      <c r="CB1399" s="4" t="s">
        <v>1080</v>
      </c>
      <c r="CC1399" s="4" t="s">
        <v>1080</v>
      </c>
    </row>
    <row r="1400" spans="1:81" ht="14" customHeight="1">
      <c r="A1400" s="345"/>
      <c r="B1400" s="346"/>
      <c r="C1400" s="346"/>
      <c r="D1400" s="346"/>
      <c r="E1400" s="346"/>
      <c r="F1400" s="346"/>
      <c r="G1400" s="655"/>
      <c r="H1400" s="720"/>
      <c r="I1400" s="346"/>
      <c r="J1400" s="346"/>
      <c r="K1400" s="346"/>
      <c r="L1400" s="346"/>
      <c r="M1400" s="346"/>
      <c r="N1400" s="349"/>
      <c r="BE1400" s="449" t="s">
        <v>1001</v>
      </c>
      <c r="BV1400" s="4" t="s">
        <v>1103</v>
      </c>
      <c r="BW1400" s="4" t="s">
        <v>1104</v>
      </c>
      <c r="BX1400" s="4" t="s">
        <v>1105</v>
      </c>
      <c r="BY1400" s="4" t="s">
        <v>1106</v>
      </c>
    </row>
    <row r="1401" spans="1:81" ht="14" customHeight="1">
      <c r="A1401" s="345"/>
      <c r="B1401" s="653" t="str">
        <f>BB1390</f>
        <v>If we lose immigrant rights, I will expect you to appreciate how devastating this can be to our impacted families and communities.</v>
      </c>
      <c r="C1401" s="653"/>
      <c r="D1401" s="653"/>
      <c r="E1401" s="653"/>
      <c r="F1401" s="653"/>
      <c r="G1401" s="346"/>
      <c r="H1401" s="347"/>
      <c r="I1401" s="654" t="str">
        <f>BB1392</f>
        <v>If we lose border security, I will expect you to appreciate how devastating this can be to our impacted families and communities.</v>
      </c>
      <c r="J1401" s="654"/>
      <c r="K1401" s="654"/>
      <c r="L1401" s="654"/>
      <c r="M1401" s="654"/>
      <c r="N1401" s="349"/>
      <c r="BU1401" s="253" t="s">
        <v>499</v>
      </c>
      <c r="BV1401" s="4" t="s">
        <v>1089</v>
      </c>
      <c r="BW1401" s="4" t="s">
        <v>1107</v>
      </c>
      <c r="BX1401" s="4" t="s">
        <v>1089</v>
      </c>
      <c r="BY1401" s="4" t="s">
        <v>1089</v>
      </c>
      <c r="BZ1401" s="4" t="s">
        <v>1089</v>
      </c>
      <c r="CA1401" s="4" t="s">
        <v>1089</v>
      </c>
      <c r="CB1401" s="4" t="s">
        <v>1089</v>
      </c>
      <c r="CC1401" s="4" t="s">
        <v>1089</v>
      </c>
    </row>
    <row r="1402" spans="1:81" ht="14" customHeight="1">
      <c r="A1402" s="345"/>
      <c r="B1402" s="653"/>
      <c r="C1402" s="653"/>
      <c r="D1402" s="653"/>
      <c r="E1402" s="653"/>
      <c r="F1402" s="653"/>
      <c r="G1402" s="346"/>
      <c r="H1402" s="347"/>
      <c r="I1402" s="654"/>
      <c r="J1402" s="654"/>
      <c r="K1402" s="654"/>
      <c r="L1402" s="654"/>
      <c r="M1402" s="654"/>
      <c r="N1402" s="349"/>
      <c r="BF1402" s="101" t="str">
        <f>BF1307</f>
        <v>immigration</v>
      </c>
      <c r="BV1402" s="4" t="s">
        <v>1108</v>
      </c>
      <c r="BW1402" s="4" t="s">
        <v>1109</v>
      </c>
      <c r="BX1402" s="4" t="s">
        <v>1110</v>
      </c>
      <c r="BY1402" s="4" t="s">
        <v>1111</v>
      </c>
    </row>
    <row r="1403" spans="1:81" ht="14" customHeight="1">
      <c r="A1403" s="345"/>
      <c r="B1403" s="653"/>
      <c r="C1403" s="653"/>
      <c r="D1403" s="653"/>
      <c r="E1403" s="653"/>
      <c r="F1403" s="653"/>
      <c r="G1403" s="346"/>
      <c r="H1403" s="347"/>
      <c r="I1403" s="654"/>
      <c r="J1403" s="654"/>
      <c r="K1403" s="654"/>
      <c r="L1403" s="654"/>
      <c r="M1403" s="654"/>
      <c r="N1403" s="349"/>
      <c r="BC1403" s="4" t="str">
        <f>IF(OR(B$1233=0,B$1233=""),"",CONCATENATE(BE1403,BF1403,BG1403))</f>
        <v>This wording helps me engage with the opposing side of immigration politics.</v>
      </c>
      <c r="BE1403" s="4" t="s">
        <v>1112</v>
      </c>
      <c r="BF1403" s="4" t="str">
        <f>BF1402</f>
        <v>immigration</v>
      </c>
      <c r="BG1403" s="4" t="s">
        <v>1003</v>
      </c>
      <c r="BV1403" s="4" t="s">
        <v>1094</v>
      </c>
      <c r="BW1403" s="4" t="s">
        <v>1094</v>
      </c>
      <c r="BX1403" s="4" t="s">
        <v>1094</v>
      </c>
      <c r="BY1403" s="4" t="s">
        <v>1094</v>
      </c>
      <c r="BZ1403" s="4" t="s">
        <v>1094</v>
      </c>
      <c r="CA1403" s="4" t="s">
        <v>1094</v>
      </c>
      <c r="CB1403" s="4" t="s">
        <v>1094</v>
      </c>
      <c r="CC1403" s="4" t="s">
        <v>1094</v>
      </c>
    </row>
    <row r="1404" spans="1:81" ht="14" customHeight="1">
      <c r="A1404" s="345"/>
      <c r="B1404" s="653"/>
      <c r="C1404" s="653"/>
      <c r="D1404" s="653"/>
      <c r="E1404" s="653"/>
      <c r="F1404" s="653"/>
      <c r="G1404" s="346"/>
      <c r="H1404" s="347"/>
      <c r="I1404" s="654"/>
      <c r="J1404" s="654"/>
      <c r="K1404" s="654"/>
      <c r="L1404" s="654"/>
      <c r="M1404" s="654"/>
      <c r="N1404" s="349"/>
      <c r="BC1404" s="4" t="str">
        <f>IF(OR(B$1233=0,B$1233=""),"",CONCATENATE(BE1404,BF1404,BG1404))</f>
        <v>Now I can be less dependent on laws requiring my response to immigration-related needs.</v>
      </c>
      <c r="BE1404" s="4" t="s">
        <v>1113</v>
      </c>
      <c r="BF1404" s="4" t="str">
        <f>BF1403</f>
        <v>immigration</v>
      </c>
      <c r="BG1404" s="203" t="s">
        <v>1114</v>
      </c>
      <c r="BV1404" s="4" t="s">
        <v>1095</v>
      </c>
      <c r="BW1404" s="4" t="s">
        <v>1115</v>
      </c>
      <c r="BX1404" s="4" t="s">
        <v>1116</v>
      </c>
      <c r="BY1404" s="4" t="s">
        <v>1117</v>
      </c>
    </row>
    <row r="1405" spans="1:81" ht="14" customHeight="1">
      <c r="A1405" s="345"/>
      <c r="B1405" s="653"/>
      <c r="C1405" s="653"/>
      <c r="D1405" s="653"/>
      <c r="E1405" s="653"/>
      <c r="F1405" s="653"/>
      <c r="G1405" s="346"/>
      <c r="H1405" s="347"/>
      <c r="I1405" s="654"/>
      <c r="J1405" s="654"/>
      <c r="K1405" s="654"/>
      <c r="L1405" s="654"/>
      <c r="M1405" s="654"/>
      <c r="N1405" s="349"/>
      <c r="BC1405" s="4" t="str">
        <f>IF(OR(B$1233=0,B$1233=""),"",CONCATENATE(BE1405,BF1405,BG1405))</f>
        <v>I can now better handle losing at immigration politics.</v>
      </c>
      <c r="BE1405" s="4" t="s">
        <v>1118</v>
      </c>
      <c r="BF1405" s="4" t="str">
        <f>BF1404</f>
        <v>immigration</v>
      </c>
      <c r="BG1405" s="4" t="s">
        <v>1003</v>
      </c>
    </row>
    <row r="1406" spans="1:81" ht="14" customHeight="1">
      <c r="A1406" s="345"/>
      <c r="B1406" s="653"/>
      <c r="C1406" s="653"/>
      <c r="D1406" s="653"/>
      <c r="E1406" s="653"/>
      <c r="F1406" s="653"/>
      <c r="G1406" s="346"/>
      <c r="H1406" s="347"/>
      <c r="I1406" s="654"/>
      <c r="J1406" s="654"/>
      <c r="K1406" s="654"/>
      <c r="L1406" s="654"/>
      <c r="M1406" s="654"/>
      <c r="N1406" s="349"/>
    </row>
    <row r="1407" spans="1:81" ht="14" customHeight="1">
      <c r="A1407" s="345"/>
      <c r="B1407" s="653"/>
      <c r="C1407" s="653"/>
      <c r="D1407" s="653"/>
      <c r="E1407" s="653"/>
      <c r="F1407" s="653"/>
      <c r="G1407" s="346"/>
      <c r="H1407" s="347"/>
      <c r="I1407" s="654"/>
      <c r="J1407" s="654"/>
      <c r="K1407" s="654"/>
      <c r="L1407" s="654"/>
      <c r="M1407" s="654"/>
      <c r="N1407" s="349"/>
    </row>
    <row r="1408" spans="1:81">
      <c r="A1408" s="345"/>
      <c r="B1408" s="346"/>
      <c r="C1408" s="346"/>
      <c r="D1408" s="346"/>
      <c r="E1408" s="346"/>
      <c r="F1408" s="346"/>
      <c r="G1408" s="346"/>
      <c r="H1408" s="347"/>
      <c r="I1408" s="346"/>
      <c r="J1408" s="346"/>
      <c r="K1408" s="346"/>
      <c r="L1408" s="346"/>
      <c r="M1408" s="346"/>
      <c r="N1408" s="349"/>
    </row>
    <row r="1409" spans="1:63">
      <c r="A1409" s="345"/>
      <c r="B1409" s="346"/>
      <c r="C1409" s="346"/>
      <c r="D1409" s="346"/>
      <c r="E1409" s="346"/>
      <c r="F1409" s="346"/>
      <c r="G1409" s="346"/>
      <c r="H1409" s="347"/>
      <c r="I1409" s="346"/>
      <c r="J1409" s="346"/>
      <c r="K1409" s="346"/>
      <c r="L1409" s="346"/>
      <c r="M1409" s="346"/>
      <c r="N1409" s="349"/>
      <c r="BG1409" s="4" t="s">
        <v>1008</v>
      </c>
      <c r="BH1409" s="4" t="s">
        <v>446</v>
      </c>
      <c r="BI1409" s="4" t="s">
        <v>1009</v>
      </c>
      <c r="BJ1409" s="4" t="s">
        <v>448</v>
      </c>
      <c r="BK1409" s="4" t="s">
        <v>1010</v>
      </c>
    </row>
    <row r="1410" spans="1:63" ht="10.25" customHeight="1" thickBot="1">
      <c r="A1410" s="345"/>
      <c r="B1410" s="346"/>
      <c r="C1410" s="346"/>
      <c r="D1410" s="346"/>
      <c r="E1410" s="346"/>
      <c r="F1410" s="346"/>
      <c r="G1410" s="346"/>
      <c r="H1410" s="347"/>
      <c r="I1410" s="346"/>
      <c r="J1410" s="346"/>
      <c r="K1410" s="346"/>
      <c r="L1410" s="346"/>
      <c r="M1410" s="346"/>
      <c r="N1410" s="349"/>
    </row>
    <row r="1411" spans="1:63" ht="17" customHeight="1">
      <c r="A1411" s="345"/>
      <c r="B1411" s="656" t="str">
        <f>BC1403</f>
        <v>This wording helps me engage with the opposing side of immigration politics.</v>
      </c>
      <c r="C1411" s="656"/>
      <c r="D1411" s="656"/>
      <c r="E1411" s="656"/>
      <c r="F1411" s="656"/>
      <c r="G1411" s="656"/>
      <c r="H1411" s="657"/>
      <c r="I1411" s="645"/>
      <c r="J1411" s="646"/>
      <c r="K1411" s="646"/>
      <c r="L1411" s="646"/>
      <c r="M1411" s="647"/>
      <c r="N1411" s="349"/>
      <c r="BF1411" s="4">
        <v>15</v>
      </c>
      <c r="BG1411" s="4">
        <f>BF1411-3</f>
        <v>12</v>
      </c>
      <c r="BH1411" s="4">
        <f>BG1411-3</f>
        <v>9</v>
      </c>
      <c r="BI1411" s="4">
        <f>BH1411-3</f>
        <v>6</v>
      </c>
      <c r="BJ1411" s="4">
        <f>BI1411-3</f>
        <v>3</v>
      </c>
      <c r="BK1411" s="4">
        <f>BJ1411-3</f>
        <v>0</v>
      </c>
    </row>
    <row r="1412" spans="1:63" ht="17" customHeight="1" thickBot="1">
      <c r="A1412" s="345"/>
      <c r="B1412" s="656"/>
      <c r="C1412" s="656"/>
      <c r="D1412" s="656"/>
      <c r="E1412" s="656"/>
      <c r="F1412" s="656"/>
      <c r="G1412" s="656"/>
      <c r="H1412" s="657"/>
      <c r="I1412" s="648"/>
      <c r="J1412" s="649"/>
      <c r="K1412" s="649"/>
      <c r="L1412" s="649"/>
      <c r="M1412" s="650"/>
      <c r="N1412" s="349"/>
      <c r="BE1412" s="4">
        <f>IF(I1411=BE$1301,5,IF(I1411=BE$1302,4,IF(I1411=BE$1303,3,IF(I1411=BE$1304,2,IF(I1411=BE$1305,1,0)))))</f>
        <v>0</v>
      </c>
    </row>
    <row r="1413" spans="1:63" ht="17" customHeight="1">
      <c r="A1413" s="345"/>
      <c r="B1413" s="656" t="str">
        <f>BC1404</f>
        <v>Now I can be less dependent on laws requiring my response to immigration-related needs.</v>
      </c>
      <c r="C1413" s="656"/>
      <c r="D1413" s="656"/>
      <c r="E1413" s="656"/>
      <c r="F1413" s="656"/>
      <c r="G1413" s="656"/>
      <c r="H1413" s="657"/>
      <c r="I1413" s="645"/>
      <c r="J1413" s="646"/>
      <c r="K1413" s="646"/>
      <c r="L1413" s="646"/>
      <c r="M1413" s="647"/>
      <c r="N1413" s="349"/>
      <c r="BE1413" s="4">
        <f>IF(I1413=BE$1301,5,IF(I1413=BE$1302,4,IF(I1413=BE$1303,3,IF(I1413=BE$1304,2,IF(I1413=BE$1305,1,0)))))</f>
        <v>0</v>
      </c>
    </row>
    <row r="1414" spans="1:63" ht="17" customHeight="1" thickBot="1">
      <c r="A1414" s="345"/>
      <c r="B1414" s="656"/>
      <c r="C1414" s="656"/>
      <c r="D1414" s="656"/>
      <c r="E1414" s="656"/>
      <c r="F1414" s="656"/>
      <c r="G1414" s="656"/>
      <c r="H1414" s="657"/>
      <c r="I1414" s="648"/>
      <c r="J1414" s="649"/>
      <c r="K1414" s="649"/>
      <c r="L1414" s="649"/>
      <c r="M1414" s="650"/>
      <c r="N1414" s="349"/>
      <c r="BE1414" s="4">
        <f>IF(I1415=BE$1301,5,IF(I1415=BE$1302,4,IF(I1415=BE$1303,3,IF(I1415=BE$1304,2,IF(I1415=BE$1305,1,0)))))</f>
        <v>0</v>
      </c>
    </row>
    <row r="1415" spans="1:63" ht="17" customHeight="1">
      <c r="A1415" s="345"/>
      <c r="B1415" s="656" t="str">
        <f>BC1405</f>
        <v>I can now better handle losing at immigration politics.</v>
      </c>
      <c r="C1415" s="656"/>
      <c r="D1415" s="656"/>
      <c r="E1415" s="656"/>
      <c r="F1415" s="656"/>
      <c r="G1415" s="656"/>
      <c r="H1415" s="657"/>
      <c r="I1415" s="645"/>
      <c r="J1415" s="646"/>
      <c r="K1415" s="646"/>
      <c r="L1415" s="646"/>
      <c r="M1415" s="647"/>
      <c r="N1415" s="349"/>
      <c r="BE1415" s="101">
        <f>SUM(BE1412:BE1414)</f>
        <v>0</v>
      </c>
    </row>
    <row r="1416" spans="1:63" ht="17" customHeight="1" thickBot="1">
      <c r="A1416" s="345"/>
      <c r="B1416" s="656"/>
      <c r="C1416" s="656"/>
      <c r="D1416" s="656"/>
      <c r="E1416" s="656"/>
      <c r="F1416" s="656"/>
      <c r="G1416" s="656"/>
      <c r="H1416" s="657"/>
      <c r="I1416" s="648"/>
      <c r="J1416" s="649"/>
      <c r="K1416" s="649"/>
      <c r="L1416" s="649"/>
      <c r="M1416" s="650"/>
      <c r="N1416" s="349"/>
      <c r="BE1416" s="101" t="str">
        <f>IF(AND(BE1415&gt;=BK1411,BE1415&lt;BJ1411),BK1409,IF(AND(BE1415&gt;=BJ1411,BE1415&lt;BI1411),BJ1409,IF(AND(BE1415&gt;=BI1411,BE1415&lt;BH1411),BI1409,IF(AND(BE1415&gt;=BH1411,BE1415&lt;BG1411),BH1409,IF(AND(BE1415&gt;=BG1411,BE1415&lt;=BF1411),BG1409)))))</f>
        <v>low</v>
      </c>
    </row>
    <row r="1417" spans="1:63" ht="5" customHeight="1">
      <c r="A1417" s="345"/>
      <c r="B1417" s="346"/>
      <c r="C1417" s="346"/>
      <c r="D1417" s="346"/>
      <c r="E1417" s="346"/>
      <c r="F1417" s="346"/>
      <c r="G1417" s="346"/>
      <c r="H1417" s="347"/>
      <c r="I1417" s="346"/>
      <c r="J1417" s="346"/>
      <c r="K1417" s="346"/>
      <c r="L1417" s="346"/>
      <c r="M1417" s="346"/>
      <c r="N1417" s="349"/>
    </row>
    <row r="1418" spans="1:63">
      <c r="A1418" s="345"/>
      <c r="B1418" s="651" t="str">
        <f>BC1423</f>
        <v>Are you ready to honor needs without alienating laws about immigration? After choosing an issue, select above how well you can agree with these radically different approaches to immigration politics. Replace being led with taking the lead.</v>
      </c>
      <c r="C1418" s="651"/>
      <c r="D1418" s="651"/>
      <c r="E1418" s="651"/>
      <c r="F1418" s="651"/>
      <c r="G1418" s="651"/>
      <c r="H1418" s="651"/>
      <c r="I1418" s="651"/>
      <c r="J1418" s="651"/>
      <c r="K1418" s="651"/>
      <c r="L1418" s="651"/>
      <c r="M1418" s="651"/>
      <c r="N1418" s="349"/>
      <c r="BC1418" s="4" t="str">
        <f>IF(BE1412=0,"",CONCATENATE(BE1418,BF1418,BG1418,BH1418,BI1418,BJ1418))</f>
        <v/>
      </c>
      <c r="BE1418" s="4" t="s">
        <v>1011</v>
      </c>
      <c r="BF1418" s="4" t="str">
        <f>BE1416</f>
        <v>low</v>
      </c>
      <c r="BG1418" s="4" t="s">
        <v>1012</v>
      </c>
      <c r="BH1418" s="4" t="s">
        <v>1119</v>
      </c>
      <c r="BI1418" s="4" t="str">
        <f>IF($B$1233="","",$BF$1307)</f>
        <v>immigration</v>
      </c>
      <c r="BJ1418" s="4" t="s">
        <v>1120</v>
      </c>
    </row>
    <row r="1419" spans="1:63">
      <c r="A1419" s="345"/>
      <c r="B1419" s="651"/>
      <c r="C1419" s="651"/>
      <c r="D1419" s="651"/>
      <c r="E1419" s="651"/>
      <c r="F1419" s="651"/>
      <c r="G1419" s="651"/>
      <c r="H1419" s="651"/>
      <c r="I1419" s="651"/>
      <c r="J1419" s="651"/>
      <c r="K1419" s="651"/>
      <c r="L1419" s="651"/>
      <c r="M1419" s="651"/>
      <c r="N1419" s="349"/>
      <c r="BC1419" s="4" t="str">
        <f>IF(BE1413=0,"",CONCATENATE(BE1419,BF1419,BG1419,BH1419,BI1419))</f>
        <v/>
      </c>
      <c r="BE1419" s="4" t="s">
        <v>1121</v>
      </c>
      <c r="BF1419" s="4" t="str">
        <f>IF($B$1233="","",$BF$1307)</f>
        <v>immigration</v>
      </c>
      <c r="BG1419" s="203" t="s">
        <v>1122</v>
      </c>
      <c r="BH1419" s="4" t="str">
        <f>IF($B$1233="","",$BF$1307)</f>
        <v>immigration</v>
      </c>
      <c r="BI1419" s="4" t="s">
        <v>714</v>
      </c>
    </row>
    <row r="1420" spans="1:63">
      <c r="A1420" s="345"/>
      <c r="B1420" s="651"/>
      <c r="C1420" s="651"/>
      <c r="D1420" s="651"/>
      <c r="E1420" s="651"/>
      <c r="F1420" s="651"/>
      <c r="G1420" s="651"/>
      <c r="H1420" s="651"/>
      <c r="I1420" s="651"/>
      <c r="J1420" s="651"/>
      <c r="K1420" s="651"/>
      <c r="L1420" s="651"/>
      <c r="M1420" s="651"/>
      <c r="N1420" s="349"/>
      <c r="BC1420" s="4" t="str">
        <f>IF(BE1414=0,"",CONCATENATE(BE1420,BF1420,BG1420,BH1420,BI1420,BJ1420))</f>
        <v/>
      </c>
      <c r="BE1420" s="4" t="s">
        <v>1123</v>
      </c>
      <c r="BF1420" s="4" t="str">
        <f>IF($B$1233="","",$BF$1307)</f>
        <v>immigration</v>
      </c>
      <c r="BG1420" s="4" t="s">
        <v>1124</v>
      </c>
      <c r="BJ1420" s="4" t="s">
        <v>1020</v>
      </c>
    </row>
    <row r="1421" spans="1:63">
      <c r="A1421" s="345"/>
      <c r="B1421" s="651"/>
      <c r="C1421" s="651"/>
      <c r="D1421" s="651"/>
      <c r="E1421" s="651"/>
      <c r="F1421" s="651"/>
      <c r="G1421" s="651"/>
      <c r="H1421" s="651"/>
      <c r="I1421" s="651"/>
      <c r="J1421" s="651"/>
      <c r="K1421" s="651"/>
      <c r="L1421" s="651"/>
      <c r="M1421" s="651"/>
      <c r="N1421" s="349"/>
      <c r="BC1421" s="4" t="str">
        <f>CONCATENATE(BE1421,BF1421,BG1421,BH1421,BI1421)</f>
        <v>Are you ready to honor needs without alienating laws about immigration? After choosing an issue, select above how well you can agree with these radically different approaches to immigration politics. Replace being led with taking the lead.</v>
      </c>
      <c r="BE1421" s="4" t="s">
        <v>1125</v>
      </c>
      <c r="BF1421" s="4" t="str">
        <f>IF(OR($B$1233=0,$B$1233=""),"politicized issues",$BF$1307)</f>
        <v>immigration</v>
      </c>
      <c r="BG1421" s="4" t="s">
        <v>1126</v>
      </c>
      <c r="BH1421" s="4" t="str">
        <f>IF($B$1233="","",$BF$1307)</f>
        <v>immigration</v>
      </c>
      <c r="BI1421" s="4" t="s">
        <v>1023</v>
      </c>
    </row>
    <row r="1422" spans="1:63">
      <c r="A1422" s="345"/>
      <c r="B1422" s="651"/>
      <c r="C1422" s="651"/>
      <c r="D1422" s="651"/>
      <c r="E1422" s="651"/>
      <c r="F1422" s="651"/>
      <c r="G1422" s="651"/>
      <c r="H1422" s="651"/>
      <c r="I1422" s="651"/>
      <c r="J1422" s="651"/>
      <c r="K1422" s="651"/>
      <c r="L1422" s="651"/>
      <c r="M1422" s="651"/>
      <c r="N1422" s="349"/>
      <c r="BC1422" s="4" t="str">
        <f>CONCATENATE(BC1418,BC1419,BC1420)</f>
        <v/>
      </c>
    </row>
    <row r="1423" spans="1:63">
      <c r="A1423" s="345"/>
      <c r="B1423" s="651"/>
      <c r="C1423" s="651"/>
      <c r="D1423" s="651"/>
      <c r="E1423" s="651"/>
      <c r="F1423" s="651"/>
      <c r="G1423" s="651"/>
      <c r="H1423" s="651"/>
      <c r="I1423" s="651"/>
      <c r="J1423" s="651"/>
      <c r="K1423" s="651"/>
      <c r="L1423" s="651"/>
      <c r="M1423" s="651"/>
      <c r="N1423" s="349"/>
      <c r="BC1423" s="4" t="str">
        <f>IF(BE1415=0,BC1421,BC1422)</f>
        <v>Are you ready to honor needs without alienating laws about immigration? After choosing an issue, select above how well you can agree with these radically different approaches to immigration politics. Replace being led with taking the lead.</v>
      </c>
    </row>
    <row r="1424" spans="1:63" ht="10.25" customHeight="1">
      <c r="A1424" s="407"/>
      <c r="B1424" s="408"/>
      <c r="C1424" s="408"/>
      <c r="D1424" s="408"/>
      <c r="E1424" s="408"/>
      <c r="F1424" s="408"/>
      <c r="G1424" s="408"/>
      <c r="H1424" s="409"/>
      <c r="I1424" s="408"/>
      <c r="J1424" s="408"/>
      <c r="K1424" s="408"/>
      <c r="L1424" s="408"/>
      <c r="M1424" s="408"/>
      <c r="N1424" s="410"/>
    </row>
    <row r="1425" spans="1:69" ht="30" customHeight="1">
      <c r="A1425" s="341" t="s">
        <v>66</v>
      </c>
      <c r="B1425" s="620" t="s">
        <v>41</v>
      </c>
      <c r="C1425" s="620"/>
      <c r="D1425" s="620"/>
      <c r="E1425" s="620"/>
      <c r="F1425" s="620"/>
      <c r="G1425" s="620"/>
      <c r="H1425" s="620"/>
      <c r="I1425" s="620"/>
      <c r="J1425" s="620"/>
      <c r="K1425" s="620"/>
      <c r="L1425" s="504"/>
      <c r="M1425" s="343"/>
      <c r="N1425" s="344" t="s">
        <v>68</v>
      </c>
    </row>
    <row r="1426" spans="1:69">
      <c r="A1426" s="345"/>
      <c r="B1426" s="346"/>
      <c r="C1426" s="346"/>
      <c r="D1426" s="346"/>
      <c r="E1426" s="346"/>
      <c r="F1426" s="346"/>
      <c r="G1426" s="346"/>
      <c r="H1426" s="347"/>
      <c r="I1426" s="346"/>
      <c r="J1426" s="346"/>
      <c r="K1426" s="346"/>
      <c r="L1426" s="346"/>
      <c r="M1426" s="346"/>
      <c r="N1426" s="349"/>
    </row>
    <row r="1427" spans="1:69">
      <c r="A1427" s="345"/>
      <c r="B1427" s="346"/>
      <c r="C1427" s="346"/>
      <c r="D1427" s="346"/>
      <c r="E1427" s="346"/>
      <c r="F1427" s="346"/>
      <c r="G1427" s="346"/>
      <c r="H1427" s="347"/>
      <c r="I1427" s="346"/>
      <c r="J1427" s="346"/>
      <c r="K1427" s="346"/>
      <c r="L1427" s="346"/>
      <c r="M1427" s="346"/>
      <c r="N1427" s="349"/>
    </row>
    <row r="1428" spans="1:69">
      <c r="A1428" s="345"/>
      <c r="B1428" s="346"/>
      <c r="C1428" s="346"/>
      <c r="D1428" s="346"/>
      <c r="E1428" s="346"/>
      <c r="F1428" s="346"/>
      <c r="G1428" s="346"/>
      <c r="H1428" s="347"/>
      <c r="I1428" s="346"/>
      <c r="J1428" s="346"/>
      <c r="K1428" s="346"/>
      <c r="L1428" s="346"/>
      <c r="M1428" s="346"/>
      <c r="N1428" s="349"/>
    </row>
    <row r="1429" spans="1:69" ht="15.5">
      <c r="A1429" s="345"/>
      <c r="B1429" s="658"/>
      <c r="C1429" s="346"/>
      <c r="D1429" s="346"/>
      <c r="E1429" s="346"/>
      <c r="F1429" s="346"/>
      <c r="G1429" s="346"/>
      <c r="H1429" s="621" t="s">
        <v>1127</v>
      </c>
      <c r="I1429" s="346"/>
      <c r="J1429" s="346"/>
      <c r="K1429" s="346"/>
      <c r="L1429" s="346"/>
      <c r="M1429" s="346"/>
      <c r="N1429" s="349"/>
    </row>
    <row r="1430" spans="1:69">
      <c r="A1430" s="345"/>
      <c r="B1430" s="346"/>
      <c r="C1430" s="346"/>
      <c r="D1430" s="346"/>
      <c r="E1430" s="346"/>
      <c r="F1430" s="346"/>
      <c r="G1430" s="346"/>
      <c r="H1430" s="347"/>
      <c r="I1430" s="346"/>
      <c r="J1430" s="346"/>
      <c r="K1430" s="346"/>
      <c r="L1430" s="346"/>
      <c r="M1430" s="346"/>
      <c r="N1430" s="349"/>
    </row>
    <row r="1431" spans="1:69" ht="14" customHeight="1">
      <c r="A1431" s="345"/>
      <c r="B1431" s="346"/>
      <c r="C1431" s="346"/>
      <c r="D1431" s="346"/>
      <c r="E1431" s="346"/>
      <c r="F1431" s="346"/>
      <c r="G1431" s="346"/>
      <c r="H1431" s="622">
        <v>1</v>
      </c>
      <c r="I1431" s="609" t="str">
        <f>IF(B$1233="",BM1431,BE1431)</f>
        <v>The more you overstate their differences on IMMIGRATION, the more you depict their errors with IMMIGRATION as typical.</v>
      </c>
      <c r="J1431" s="609"/>
      <c r="K1431" s="609"/>
      <c r="L1431" s="609"/>
      <c r="M1431" s="609"/>
      <c r="N1431" s="349"/>
      <c r="BD1431" s="4">
        <v>1</v>
      </c>
      <c r="BE1431" s="101" t="str">
        <f>CONCATENATE(BG1431,BH1431,BI1431,BJ1431,BK1431,".")</f>
        <v>The more you overstate their differences on IMMIGRATION, the more you depict their errors with IMMIGRATION as typical.</v>
      </c>
      <c r="BF1431" s="203" t="s">
        <v>432</v>
      </c>
      <c r="BG1431" s="4" t="s">
        <v>1128</v>
      </c>
      <c r="BH1431" s="4" t="str">
        <f>IF(OR($B$1233=0,$B$1233=""),"a politicized issue",$B$1233)</f>
        <v>IMMIGRATION</v>
      </c>
      <c r="BI1431" s="4" t="s">
        <v>1129</v>
      </c>
      <c r="BJ1431" s="4" t="str">
        <f>BH1431</f>
        <v>IMMIGRATION</v>
      </c>
      <c r="BK1431" s="4" t="s">
        <v>1130</v>
      </c>
      <c r="BM1431" s="4" t="str">
        <f>CONCATENATE(BN1431,BO1431,BP1431,BQ1431)</f>
        <v>The more you overstate their differences on a politial issue, the more you depict their errors with that issue as typical.</v>
      </c>
      <c r="BN1431" s="4" t="s">
        <v>1033</v>
      </c>
      <c r="BO1431" s="4" t="s">
        <v>1131</v>
      </c>
      <c r="BP1431" s="4" t="s">
        <v>1029</v>
      </c>
      <c r="BQ1431" s="4" t="s">
        <v>1132</v>
      </c>
    </row>
    <row r="1432" spans="1:69">
      <c r="A1432" s="345"/>
      <c r="B1432" s="346"/>
      <c r="C1432" s="346"/>
      <c r="D1432" s="346"/>
      <c r="E1432" s="346"/>
      <c r="F1432" s="346"/>
      <c r="G1432" s="346"/>
      <c r="H1432" s="347"/>
      <c r="I1432" s="609"/>
      <c r="J1432" s="609"/>
      <c r="K1432" s="609"/>
      <c r="L1432" s="609"/>
      <c r="M1432" s="609"/>
      <c r="N1432" s="349"/>
    </row>
    <row r="1433" spans="1:69">
      <c r="A1433" s="345"/>
      <c r="B1433" s="346"/>
      <c r="C1433" s="346"/>
      <c r="D1433" s="346"/>
      <c r="E1433" s="346"/>
      <c r="F1433" s="346"/>
      <c r="G1433" s="346"/>
      <c r="H1433" s="347"/>
      <c r="I1433" s="609"/>
      <c r="J1433" s="609"/>
      <c r="K1433" s="609"/>
      <c r="L1433" s="609"/>
      <c r="M1433" s="609"/>
      <c r="N1433" s="349"/>
    </row>
    <row r="1434" spans="1:69" ht="14" customHeight="1">
      <c r="A1434" s="345"/>
      <c r="B1434" s="346"/>
      <c r="C1434" s="346"/>
      <c r="D1434" s="346"/>
      <c r="E1434" s="346"/>
      <c r="F1434" s="346"/>
      <c r="G1434" s="346"/>
      <c r="H1434" s="347"/>
      <c r="I1434" s="609"/>
      <c r="J1434" s="609"/>
      <c r="K1434" s="609"/>
      <c r="L1434" s="609"/>
      <c r="M1434" s="609"/>
      <c r="N1434" s="349"/>
    </row>
    <row r="1435" spans="1:69">
      <c r="A1435" s="345"/>
      <c r="B1435" s="346"/>
      <c r="C1435" s="346"/>
      <c r="D1435" s="346"/>
      <c r="E1435" s="346"/>
      <c r="F1435" s="346"/>
      <c r="G1435" s="346"/>
      <c r="H1435" s="622">
        <v>2</v>
      </c>
      <c r="I1435" s="609" t="str">
        <f>IF(B$1233="",BM1435,BE1435)</f>
        <v>The more you depict their errors with IMMIGRATION as typical, the more guarded you get toward their views on IMMIGRATION.</v>
      </c>
      <c r="J1435" s="609"/>
      <c r="K1435" s="609"/>
      <c r="L1435" s="609"/>
      <c r="M1435" s="609"/>
      <c r="N1435" s="349"/>
      <c r="BD1435" s="4">
        <v>2</v>
      </c>
      <c r="BE1435" s="101" t="str">
        <f>CONCATENATE(BG1435,BH1435,BI1435,BJ1435,BK1435,".")</f>
        <v>The more you depict their errors with IMMIGRATION as typical, the more guarded you get toward their views on IMMIGRATION.</v>
      </c>
      <c r="BF1435" s="203" t="s">
        <v>432</v>
      </c>
      <c r="BG1435" s="4" t="s">
        <v>1133</v>
      </c>
      <c r="BH1435" s="4" t="str">
        <f>BH1431</f>
        <v>IMMIGRATION</v>
      </c>
      <c r="BI1435" s="4" t="s">
        <v>1134</v>
      </c>
      <c r="BJ1435" s="4" t="str">
        <f>BH1435</f>
        <v>IMMIGRATION</v>
      </c>
      <c r="BM1435" s="4" t="str">
        <f>CONCATENATE(BN1435,BO1435,BP1435,BQ1435)</f>
        <v>The more you depict their errors with that issue as typical, the more guarded you get toward their views on that particular issue.</v>
      </c>
      <c r="BN1435" s="4" t="s">
        <v>1033</v>
      </c>
      <c r="BO1435" s="4" t="s">
        <v>1135</v>
      </c>
      <c r="BP1435" s="4" t="s">
        <v>1029</v>
      </c>
      <c r="BQ1435" s="4" t="s">
        <v>1136</v>
      </c>
    </row>
    <row r="1436" spans="1:69">
      <c r="A1436" s="345"/>
      <c r="B1436" s="346"/>
      <c r="C1436" s="346"/>
      <c r="D1436" s="346"/>
      <c r="E1436" s="346"/>
      <c r="F1436" s="346"/>
      <c r="G1436" s="346"/>
      <c r="H1436" s="623"/>
      <c r="I1436" s="609"/>
      <c r="J1436" s="609"/>
      <c r="K1436" s="609"/>
      <c r="L1436" s="609"/>
      <c r="M1436" s="609"/>
      <c r="N1436" s="349"/>
    </row>
    <row r="1437" spans="1:69" ht="14" customHeight="1">
      <c r="A1437" s="345"/>
      <c r="B1437" s="346"/>
      <c r="C1437" s="346"/>
      <c r="D1437" s="346"/>
      <c r="E1437" s="346"/>
      <c r="F1437" s="346"/>
      <c r="G1437" s="346"/>
      <c r="H1437" s="622"/>
      <c r="I1437" s="609"/>
      <c r="J1437" s="609"/>
      <c r="K1437" s="609"/>
      <c r="L1437" s="609"/>
      <c r="M1437" s="609"/>
      <c r="N1437" s="349"/>
    </row>
    <row r="1438" spans="1:69">
      <c r="A1438" s="345"/>
      <c r="B1438" s="346"/>
      <c r="C1438" s="346"/>
      <c r="D1438" s="346"/>
      <c r="E1438" s="346"/>
      <c r="F1438" s="346"/>
      <c r="G1438" s="346"/>
      <c r="H1438" s="623"/>
      <c r="I1438" s="609"/>
      <c r="J1438" s="609"/>
      <c r="K1438" s="609"/>
      <c r="L1438" s="609"/>
      <c r="M1438" s="609"/>
      <c r="N1438" s="349"/>
    </row>
    <row r="1439" spans="1:69">
      <c r="A1439" s="345"/>
      <c r="B1439" s="346"/>
      <c r="C1439" s="346"/>
      <c r="D1439" s="346"/>
      <c r="E1439" s="346"/>
      <c r="F1439" s="346"/>
      <c r="G1439" s="346"/>
      <c r="H1439" s="622">
        <v>3</v>
      </c>
      <c r="I1439" s="609" t="str">
        <f>IF(B$1233="",BM1439,BE1439)</f>
        <v>The more guarded you get toward their views on IMMIGRATION the more they get defensive toward your views on IMMIGRATION.</v>
      </c>
      <c r="J1439" s="609"/>
      <c r="K1439" s="609"/>
      <c r="L1439" s="609"/>
      <c r="M1439" s="609"/>
      <c r="N1439" s="349"/>
      <c r="BD1439" s="4">
        <v>3</v>
      </c>
      <c r="BE1439" s="101" t="str">
        <f>CONCATENATE(BG1439,BH1439,BI1439,BJ1439,BK1439,".")</f>
        <v>The more guarded you get toward their views on IMMIGRATION the more they get defensive toward your views on IMMIGRATION.</v>
      </c>
      <c r="BF1439" s="203" t="s">
        <v>432</v>
      </c>
      <c r="BG1439" s="4" t="s">
        <v>1137</v>
      </c>
      <c r="BH1439" s="4" t="str">
        <f>BH1435</f>
        <v>IMMIGRATION</v>
      </c>
      <c r="BI1439" s="4" t="s">
        <v>1138</v>
      </c>
      <c r="BJ1439" s="4" t="str">
        <f>BH1439</f>
        <v>IMMIGRATION</v>
      </c>
      <c r="BM1439" s="4" t="str">
        <f>CONCATENATE(BN1439,BO1439,BP1439,BQ1439)</f>
        <v>The more guarded you get toward their views on that political issue, the more they get defensive toward your views on that issue.</v>
      </c>
      <c r="BN1439" s="4" t="s">
        <v>1033</v>
      </c>
      <c r="BO1439" s="4" t="s">
        <v>1139</v>
      </c>
      <c r="BP1439" s="4" t="s">
        <v>1029</v>
      </c>
      <c r="BQ1439" s="4" t="s">
        <v>1140</v>
      </c>
    </row>
    <row r="1440" spans="1:69" ht="14" customHeight="1">
      <c r="A1440" s="345"/>
      <c r="B1440" s="346"/>
      <c r="C1440" s="346"/>
      <c r="D1440" s="346"/>
      <c r="E1440" s="346"/>
      <c r="F1440" s="346"/>
      <c r="G1440" s="346"/>
      <c r="H1440" s="623"/>
      <c r="I1440" s="609"/>
      <c r="J1440" s="609"/>
      <c r="K1440" s="609"/>
      <c r="L1440" s="609"/>
      <c r="M1440" s="609"/>
      <c r="N1440" s="349"/>
    </row>
    <row r="1441" spans="1:69">
      <c r="A1441" s="345"/>
      <c r="B1441" s="346"/>
      <c r="C1441" s="346"/>
      <c r="D1441" s="346"/>
      <c r="E1441" s="346"/>
      <c r="F1441" s="346"/>
      <c r="G1441" s="346"/>
      <c r="H1441" s="622"/>
      <c r="I1441" s="609"/>
      <c r="J1441" s="609"/>
      <c r="K1441" s="609"/>
      <c r="L1441" s="609"/>
      <c r="M1441" s="609"/>
      <c r="N1441" s="349"/>
    </row>
    <row r="1442" spans="1:69">
      <c r="A1442" s="345"/>
      <c r="B1442" s="346"/>
      <c r="C1442" s="346"/>
      <c r="D1442" s="346"/>
      <c r="E1442" s="346"/>
      <c r="F1442" s="346"/>
      <c r="G1442" s="346"/>
      <c r="H1442" s="623"/>
      <c r="I1442" s="609"/>
      <c r="J1442" s="609"/>
      <c r="K1442" s="609"/>
      <c r="L1442" s="609"/>
      <c r="M1442" s="609"/>
      <c r="N1442" s="349"/>
    </row>
    <row r="1443" spans="1:69">
      <c r="A1443" s="345"/>
      <c r="B1443" s="346"/>
      <c r="C1443" s="346"/>
      <c r="D1443" s="346"/>
      <c r="E1443" s="346"/>
      <c r="F1443" s="346"/>
      <c r="G1443" s="346"/>
      <c r="H1443" s="622">
        <v>4</v>
      </c>
      <c r="I1443" s="609" t="str">
        <f>IF(B$1233="",BM1443,BE1443)</f>
        <v>The more they get defensive toward your views on IMMIGRATION, the more you overstate their differences on IMMIGRATION.</v>
      </c>
      <c r="J1443" s="609"/>
      <c r="K1443" s="609"/>
      <c r="L1443" s="609"/>
      <c r="M1443" s="609"/>
      <c r="N1443" s="349"/>
      <c r="BD1443" s="4">
        <v>4</v>
      </c>
      <c r="BE1443" s="101" t="str">
        <f>CONCATENATE(BG1443,BH1443,BI1443,BJ1443,BK1443,".")</f>
        <v>The more they get defensive toward your views on IMMIGRATION, the more you overstate their differences on IMMIGRATION.</v>
      </c>
      <c r="BF1443" s="203" t="s">
        <v>432</v>
      </c>
      <c r="BG1443" s="4" t="s">
        <v>1141</v>
      </c>
      <c r="BH1443" s="4" t="str">
        <f>BH1439</f>
        <v>IMMIGRATION</v>
      </c>
      <c r="BI1443" s="4" t="s">
        <v>1142</v>
      </c>
      <c r="BJ1443" s="4" t="str">
        <f>BH1443</f>
        <v>IMMIGRATION</v>
      </c>
      <c r="BM1443" s="4" t="str">
        <f>CONCATENATE(BN1443,BO1443,BP1443,BQ1443)</f>
        <v>The more they get defensive toward you views on that political issue, the more you overstate their differences on that issue.</v>
      </c>
      <c r="BN1443" s="4" t="s">
        <v>1033</v>
      </c>
      <c r="BO1443" s="4" t="s">
        <v>1143</v>
      </c>
      <c r="BP1443" s="4" t="s">
        <v>1029</v>
      </c>
      <c r="BQ1443" s="4" t="s">
        <v>1144</v>
      </c>
    </row>
    <row r="1444" spans="1:69">
      <c r="A1444" s="345"/>
      <c r="B1444" s="346"/>
      <c r="C1444" s="346"/>
      <c r="D1444" s="346"/>
      <c r="E1444" s="346"/>
      <c r="F1444" s="346"/>
      <c r="G1444" s="346"/>
      <c r="H1444" s="623"/>
      <c r="I1444" s="609"/>
      <c r="J1444" s="609"/>
      <c r="K1444" s="609"/>
      <c r="L1444" s="609"/>
      <c r="M1444" s="609"/>
      <c r="N1444" s="349"/>
    </row>
    <row r="1445" spans="1:69">
      <c r="A1445" s="345"/>
      <c r="B1445" s="346"/>
      <c r="C1445" s="346"/>
      <c r="D1445" s="346"/>
      <c r="E1445" s="346"/>
      <c r="F1445" s="346"/>
      <c r="G1445" s="346"/>
      <c r="H1445" s="622"/>
      <c r="I1445" s="609"/>
      <c r="J1445" s="609"/>
      <c r="K1445" s="609"/>
      <c r="L1445" s="609"/>
      <c r="M1445" s="609"/>
      <c r="N1445" s="349"/>
    </row>
    <row r="1446" spans="1:69">
      <c r="A1446" s="345"/>
      <c r="B1446" s="346"/>
      <c r="C1446" s="346"/>
      <c r="D1446" s="346"/>
      <c r="E1446" s="346"/>
      <c r="F1446" s="346"/>
      <c r="G1446" s="346"/>
      <c r="H1446" s="623"/>
      <c r="I1446" s="609"/>
      <c r="J1446" s="609"/>
      <c r="K1446" s="609"/>
      <c r="L1446" s="609"/>
      <c r="M1446" s="609"/>
      <c r="N1446" s="349"/>
    </row>
    <row r="1447" spans="1:69">
      <c r="A1447" s="345"/>
      <c r="B1447" s="346"/>
      <c r="C1447" s="346"/>
      <c r="D1447" s="346"/>
      <c r="E1447" s="346"/>
      <c r="F1447" s="346"/>
      <c r="G1447" s="346"/>
      <c r="H1447" s="622">
        <v>5</v>
      </c>
      <c r="I1447" s="609" t="str">
        <f>IF(B$1233="",BM1447,BE1447)</f>
        <v>The more you overstate their differences on IMMIGRATION….</v>
      </c>
      <c r="J1447" s="609"/>
      <c r="K1447" s="609"/>
      <c r="L1447" s="609"/>
      <c r="M1447" s="609"/>
      <c r="N1447" s="349"/>
      <c r="BD1447" s="4">
        <v>5</v>
      </c>
      <c r="BE1447" s="101" t="str">
        <f>CONCATENATE(BG1447,BH1447,BI1447,BJ1447,".")</f>
        <v>The more you overstate their differences on IMMIGRATION….</v>
      </c>
      <c r="BF1447" s="203" t="s">
        <v>432</v>
      </c>
      <c r="BG1447" s="4" t="s">
        <v>1128</v>
      </c>
      <c r="BH1447" s="4" t="str">
        <f>BH1443</f>
        <v>IMMIGRATION</v>
      </c>
      <c r="BI1447" s="4" t="s">
        <v>975</v>
      </c>
      <c r="BM1447" s="4" t="str">
        <f>CONCATENATE(BN1447,BO1447)</f>
        <v>The more more you overstate these differences on that issue…</v>
      </c>
      <c r="BN1447" s="4" t="s">
        <v>1033</v>
      </c>
      <c r="BO1447" s="4" t="s">
        <v>1145</v>
      </c>
    </row>
    <row r="1448" spans="1:69">
      <c r="A1448" s="345"/>
      <c r="B1448" s="346"/>
      <c r="C1448" s="346"/>
      <c r="D1448" s="346"/>
      <c r="E1448" s="346"/>
      <c r="F1448" s="346"/>
      <c r="G1448" s="346"/>
      <c r="H1448" s="623"/>
      <c r="I1448" s="609"/>
      <c r="J1448" s="609"/>
      <c r="K1448" s="609"/>
      <c r="L1448" s="609"/>
      <c r="M1448" s="609"/>
      <c r="N1448" s="349"/>
    </row>
    <row r="1449" spans="1:69">
      <c r="A1449" s="345"/>
      <c r="B1449" s="346"/>
      <c r="C1449" s="346"/>
      <c r="D1449" s="346"/>
      <c r="E1449" s="346"/>
      <c r="F1449" s="346"/>
      <c r="G1449" s="346"/>
      <c r="H1449" s="622"/>
      <c r="I1449" s="609"/>
      <c r="J1449" s="609"/>
      <c r="K1449" s="609"/>
      <c r="L1449" s="609"/>
      <c r="M1449" s="609"/>
      <c r="N1449" s="349"/>
    </row>
    <row r="1450" spans="1:69" ht="15.5">
      <c r="A1450" s="345"/>
      <c r="B1450" s="658"/>
      <c r="C1450" s="346"/>
      <c r="D1450" s="346"/>
      <c r="E1450" s="346"/>
      <c r="F1450" s="346"/>
      <c r="G1450" s="346"/>
      <c r="H1450" s="621" t="s">
        <v>1146</v>
      </c>
      <c r="I1450" s="624"/>
      <c r="J1450" s="624"/>
      <c r="K1450" s="624"/>
      <c r="L1450" s="624"/>
      <c r="M1450" s="624"/>
      <c r="N1450" s="349"/>
    </row>
    <row r="1451" spans="1:69">
      <c r="A1451" s="345"/>
      <c r="B1451" s="346"/>
      <c r="C1451" s="346"/>
      <c r="D1451" s="346"/>
      <c r="E1451" s="346"/>
      <c r="F1451" s="346"/>
      <c r="G1451" s="346"/>
      <c r="H1451" s="347"/>
      <c r="I1451" s="346"/>
      <c r="J1451" s="346"/>
      <c r="K1451" s="346"/>
      <c r="L1451" s="346"/>
      <c r="M1451" s="346"/>
      <c r="N1451" s="349"/>
    </row>
    <row r="1452" spans="1:69">
      <c r="A1452" s="345"/>
      <c r="B1452" s="346"/>
      <c r="C1452" s="346"/>
      <c r="D1452" s="346"/>
      <c r="E1452" s="346"/>
      <c r="F1452" s="346"/>
      <c r="G1452" s="346"/>
      <c r="H1452" s="622">
        <v>1</v>
      </c>
      <c r="I1452" s="609" t="str">
        <f>IF(B$1233="",BM1452,BE1452)</f>
        <v>The less you overstate their differences on IMMIGRATION, the less you depict their errors with IMMIGRATION.</v>
      </c>
      <c r="J1452" s="609"/>
      <c r="K1452" s="609"/>
      <c r="L1452" s="609"/>
      <c r="M1452" s="609"/>
      <c r="N1452" s="349"/>
      <c r="BD1452" s="4">
        <v>1</v>
      </c>
      <c r="BE1452" s="101" t="str">
        <f>CONCATENATE(BG1452,BH1452,BI1452,BJ1452,BK1452,".")</f>
        <v>The less you overstate their differences on IMMIGRATION, the less you depict their errors with IMMIGRATION.</v>
      </c>
      <c r="BF1452" s="203" t="s">
        <v>432</v>
      </c>
      <c r="BG1452" s="4" t="s">
        <v>1147</v>
      </c>
      <c r="BH1452" s="4" t="str">
        <f>BH1431</f>
        <v>IMMIGRATION</v>
      </c>
      <c r="BI1452" s="4" t="s">
        <v>1148</v>
      </c>
      <c r="BJ1452" s="4" t="str">
        <f>BH1452</f>
        <v>IMMIGRATION</v>
      </c>
      <c r="BM1452" s="4" t="str">
        <f>CONCATENATE(BN1452,BO1452,BP1452,BQ1452)</f>
        <v>The less you overstate their differences on a politial issue, the less you depict their errors with that issue as typical.</v>
      </c>
      <c r="BN1452" s="4" t="s">
        <v>1027</v>
      </c>
      <c r="BO1452" s="4" t="s">
        <v>1131</v>
      </c>
      <c r="BP1452" s="4" t="s">
        <v>1035</v>
      </c>
      <c r="BQ1452" s="4" t="s">
        <v>1132</v>
      </c>
    </row>
    <row r="1453" spans="1:69">
      <c r="A1453" s="345"/>
      <c r="B1453" s="346"/>
      <c r="C1453" s="346"/>
      <c r="D1453" s="346"/>
      <c r="E1453" s="346"/>
      <c r="F1453" s="346"/>
      <c r="G1453" s="346"/>
      <c r="H1453" s="347"/>
      <c r="I1453" s="609"/>
      <c r="J1453" s="609"/>
      <c r="K1453" s="609"/>
      <c r="L1453" s="609"/>
      <c r="M1453" s="609"/>
      <c r="N1453" s="349"/>
    </row>
    <row r="1454" spans="1:69">
      <c r="A1454" s="345"/>
      <c r="B1454" s="346"/>
      <c r="C1454" s="346"/>
      <c r="D1454" s="346"/>
      <c r="E1454" s="346"/>
      <c r="F1454" s="346"/>
      <c r="G1454" s="346"/>
      <c r="H1454" s="347"/>
      <c r="I1454" s="609"/>
      <c r="J1454" s="609"/>
      <c r="K1454" s="609"/>
      <c r="L1454" s="609"/>
      <c r="M1454" s="609"/>
      <c r="N1454" s="349"/>
    </row>
    <row r="1455" spans="1:69">
      <c r="A1455" s="345"/>
      <c r="B1455" s="346"/>
      <c r="C1455" s="346"/>
      <c r="D1455" s="346"/>
      <c r="E1455" s="346"/>
      <c r="F1455" s="346"/>
      <c r="G1455" s="346"/>
      <c r="H1455" s="347"/>
      <c r="I1455" s="609"/>
      <c r="J1455" s="609"/>
      <c r="K1455" s="609"/>
      <c r="L1455" s="609"/>
      <c r="M1455" s="609"/>
      <c r="N1455" s="349"/>
    </row>
    <row r="1456" spans="1:69">
      <c r="A1456" s="345"/>
      <c r="B1456" s="346"/>
      <c r="C1456" s="346"/>
      <c r="D1456" s="346"/>
      <c r="E1456" s="346"/>
      <c r="F1456" s="346"/>
      <c r="G1456" s="346"/>
      <c r="H1456" s="622">
        <v>2</v>
      </c>
      <c r="I1456" s="609" t="str">
        <f>IF(B$1233="",BM1456,BE1456)</f>
        <v>The less you depict their errors with IMMIGRATION as typical, the less guarded you get toward their views on IMMIGRATION.</v>
      </c>
      <c r="J1456" s="609"/>
      <c r="K1456" s="609"/>
      <c r="L1456" s="609"/>
      <c r="M1456" s="609"/>
      <c r="N1456" s="349"/>
      <c r="BD1456" s="4">
        <v>2</v>
      </c>
      <c r="BE1456" s="101" t="str">
        <f>CONCATENATE(BG1456,BH1456,BI1456,BJ1456,".")</f>
        <v>The less you depict their errors with IMMIGRATION as typical, the less guarded you get toward their views on IMMIGRATION.</v>
      </c>
      <c r="BF1456" s="203" t="s">
        <v>432</v>
      </c>
      <c r="BG1456" s="4" t="s">
        <v>1149</v>
      </c>
      <c r="BH1456" s="4" t="str">
        <f>BH1452</f>
        <v>IMMIGRATION</v>
      </c>
      <c r="BI1456" s="4" t="s">
        <v>1150</v>
      </c>
      <c r="BJ1456" s="4" t="str">
        <f>BH1456</f>
        <v>IMMIGRATION</v>
      </c>
      <c r="BM1456" s="4" t="str">
        <f>CONCATENATE(BN1456,BO1456,BP1456,BQ1456)</f>
        <v>The less you depict their errors with that issue as typical, the less guarded you get toward their views on that particular issue.</v>
      </c>
      <c r="BN1456" s="4" t="s">
        <v>1027</v>
      </c>
      <c r="BO1456" s="4" t="s">
        <v>1135</v>
      </c>
      <c r="BP1456" s="4" t="s">
        <v>1035</v>
      </c>
      <c r="BQ1456" s="4" t="s">
        <v>1136</v>
      </c>
    </row>
    <row r="1457" spans="1:69">
      <c r="A1457" s="345"/>
      <c r="B1457" s="346"/>
      <c r="C1457" s="346"/>
      <c r="D1457" s="346"/>
      <c r="E1457" s="346"/>
      <c r="F1457" s="346"/>
      <c r="G1457" s="346"/>
      <c r="H1457" s="623"/>
      <c r="I1457" s="609"/>
      <c r="J1457" s="609"/>
      <c r="K1457" s="609"/>
      <c r="L1457" s="609"/>
      <c r="M1457" s="609"/>
      <c r="N1457" s="349"/>
      <c r="BK1457" s="4" t="s">
        <v>964</v>
      </c>
    </row>
    <row r="1458" spans="1:69">
      <c r="A1458" s="345"/>
      <c r="B1458" s="346"/>
      <c r="C1458" s="346"/>
      <c r="D1458" s="346"/>
      <c r="E1458" s="346"/>
      <c r="F1458" s="346"/>
      <c r="G1458" s="346"/>
      <c r="H1458" s="622"/>
      <c r="I1458" s="609"/>
      <c r="J1458" s="609"/>
      <c r="K1458" s="609"/>
      <c r="L1458" s="609"/>
      <c r="M1458" s="609"/>
      <c r="N1458" s="349"/>
    </row>
    <row r="1459" spans="1:69">
      <c r="A1459" s="345"/>
      <c r="B1459" s="346"/>
      <c r="C1459" s="346"/>
      <c r="D1459" s="346"/>
      <c r="E1459" s="346"/>
      <c r="F1459" s="346"/>
      <c r="G1459" s="346"/>
      <c r="H1459" s="623"/>
      <c r="I1459" s="609"/>
      <c r="J1459" s="609"/>
      <c r="K1459" s="609"/>
      <c r="L1459" s="609"/>
      <c r="M1459" s="609"/>
      <c r="N1459" s="349"/>
    </row>
    <row r="1460" spans="1:69">
      <c r="A1460" s="345"/>
      <c r="B1460" s="346"/>
      <c r="C1460" s="346"/>
      <c r="D1460" s="346"/>
      <c r="E1460" s="346"/>
      <c r="F1460" s="346"/>
      <c r="G1460" s="346"/>
      <c r="H1460" s="622">
        <v>3</v>
      </c>
      <c r="I1460" s="609" t="str">
        <f>IF(B$1233="",BM1460,BE1460)</f>
        <v>The less guarded you get toward their views on IMMIGRATION the less they get defensive toward your views on IMMIGRATION.</v>
      </c>
      <c r="J1460" s="609"/>
      <c r="K1460" s="609"/>
      <c r="L1460" s="609"/>
      <c r="M1460" s="609"/>
      <c r="N1460" s="349"/>
      <c r="BD1460" s="4">
        <v>3</v>
      </c>
      <c r="BE1460" s="101" t="str">
        <f>CONCATENATE(BG1460,BH1460,BI1460,BJ1460,".")</f>
        <v>The less guarded you get toward their views on IMMIGRATION the less they get defensive toward your views on IMMIGRATION.</v>
      </c>
      <c r="BF1460" s="203" t="s">
        <v>432</v>
      </c>
      <c r="BG1460" s="4" t="s">
        <v>1151</v>
      </c>
      <c r="BH1460" s="4" t="str">
        <f>BH1456</f>
        <v>IMMIGRATION</v>
      </c>
      <c r="BI1460" s="4" t="s">
        <v>1152</v>
      </c>
      <c r="BJ1460" s="4" t="str">
        <f>BH1460</f>
        <v>IMMIGRATION</v>
      </c>
      <c r="BM1460" s="4" t="str">
        <f>CONCATENATE(BN1460,BO1460,BP1460,BQ1460)</f>
        <v>The less guarded you get toward their views on that political issue, the less they get defensive toward your views on that issue.</v>
      </c>
      <c r="BN1460" s="4" t="s">
        <v>1027</v>
      </c>
      <c r="BO1460" s="4" t="s">
        <v>1139</v>
      </c>
      <c r="BP1460" s="4" t="s">
        <v>1035</v>
      </c>
      <c r="BQ1460" s="4" t="s">
        <v>1140</v>
      </c>
    </row>
    <row r="1461" spans="1:69">
      <c r="A1461" s="345"/>
      <c r="B1461" s="346"/>
      <c r="C1461" s="346"/>
      <c r="D1461" s="346"/>
      <c r="E1461" s="346"/>
      <c r="F1461" s="346"/>
      <c r="G1461" s="346"/>
      <c r="H1461" s="623"/>
      <c r="I1461" s="609"/>
      <c r="J1461" s="609"/>
      <c r="K1461" s="609"/>
      <c r="L1461" s="609"/>
      <c r="M1461" s="609"/>
      <c r="N1461" s="349"/>
    </row>
    <row r="1462" spans="1:69">
      <c r="A1462" s="345"/>
      <c r="B1462" s="346"/>
      <c r="C1462" s="346"/>
      <c r="D1462" s="346"/>
      <c r="E1462" s="346"/>
      <c r="F1462" s="346"/>
      <c r="G1462" s="346"/>
      <c r="H1462" s="622"/>
      <c r="I1462" s="609"/>
      <c r="J1462" s="609"/>
      <c r="K1462" s="609"/>
      <c r="L1462" s="609"/>
      <c r="M1462" s="609"/>
      <c r="N1462" s="349"/>
    </row>
    <row r="1463" spans="1:69">
      <c r="A1463" s="345"/>
      <c r="B1463" s="346"/>
      <c r="C1463" s="346"/>
      <c r="D1463" s="346"/>
      <c r="E1463" s="346"/>
      <c r="F1463" s="346"/>
      <c r="G1463" s="346"/>
      <c r="H1463" s="623"/>
      <c r="I1463" s="609"/>
      <c r="J1463" s="609"/>
      <c r="K1463" s="609"/>
      <c r="L1463" s="609"/>
      <c r="M1463" s="609"/>
      <c r="N1463" s="349"/>
    </row>
    <row r="1464" spans="1:69">
      <c r="A1464" s="345"/>
      <c r="B1464" s="346"/>
      <c r="C1464" s="346"/>
      <c r="D1464" s="346"/>
      <c r="E1464" s="346"/>
      <c r="F1464" s="346"/>
      <c r="G1464" s="346"/>
      <c r="H1464" s="622">
        <v>4</v>
      </c>
      <c r="I1464" s="609" t="str">
        <f>IF(B$1233="",BM1464,BE1464)</f>
        <v>The less they get defensive toward your views on IMMIGRATION, the less you overstate their differences on IMMIGRATION.</v>
      </c>
      <c r="J1464" s="609"/>
      <c r="K1464" s="609"/>
      <c r="L1464" s="609"/>
      <c r="M1464" s="609"/>
      <c r="N1464" s="349"/>
      <c r="BD1464" s="4">
        <v>4</v>
      </c>
      <c r="BE1464" s="101" t="str">
        <f>CONCATENATE(BG1464,BH1464,BI1464,BJ1464,BK1464,".")</f>
        <v>The less they get defensive toward your views on IMMIGRATION, the less you overstate their differences on IMMIGRATION.</v>
      </c>
      <c r="BF1464" s="203" t="s">
        <v>432</v>
      </c>
      <c r="BG1464" s="4" t="s">
        <v>1153</v>
      </c>
      <c r="BH1464" s="4" t="str">
        <f>BH1460</f>
        <v>IMMIGRATION</v>
      </c>
      <c r="BI1464" s="4" t="s">
        <v>1154</v>
      </c>
      <c r="BJ1464" s="4" t="str">
        <f>BH1464</f>
        <v>IMMIGRATION</v>
      </c>
      <c r="BM1464" s="4" t="str">
        <f>CONCATENATE(BN1464,BO1464,BP1464,BQ1464)</f>
        <v>The less they get defensive toward you views on that political issue, the less you overstate their differences on that issue.</v>
      </c>
      <c r="BN1464" s="4" t="s">
        <v>1027</v>
      </c>
      <c r="BO1464" s="4" t="s">
        <v>1143</v>
      </c>
      <c r="BP1464" s="4" t="s">
        <v>1035</v>
      </c>
      <c r="BQ1464" s="4" t="s">
        <v>1144</v>
      </c>
    </row>
    <row r="1465" spans="1:69">
      <c r="A1465" s="345"/>
      <c r="B1465" s="346"/>
      <c r="C1465" s="346"/>
      <c r="D1465" s="346"/>
      <c r="E1465" s="346"/>
      <c r="F1465" s="346"/>
      <c r="G1465" s="346"/>
      <c r="H1465" s="623"/>
      <c r="I1465" s="609"/>
      <c r="J1465" s="609"/>
      <c r="K1465" s="609"/>
      <c r="L1465" s="609"/>
      <c r="M1465" s="609"/>
      <c r="N1465" s="349"/>
    </row>
    <row r="1466" spans="1:69">
      <c r="A1466" s="345"/>
      <c r="B1466" s="346"/>
      <c r="C1466" s="346"/>
      <c r="D1466" s="346"/>
      <c r="E1466" s="346"/>
      <c r="F1466" s="346"/>
      <c r="G1466" s="346"/>
      <c r="H1466" s="622"/>
      <c r="I1466" s="609"/>
      <c r="J1466" s="609"/>
      <c r="K1466" s="609"/>
      <c r="L1466" s="609"/>
      <c r="M1466" s="609"/>
      <c r="N1466" s="349"/>
    </row>
    <row r="1467" spans="1:69">
      <c r="A1467" s="345"/>
      <c r="B1467" s="346"/>
      <c r="C1467" s="346"/>
      <c r="D1467" s="346"/>
      <c r="E1467" s="346"/>
      <c r="F1467" s="346"/>
      <c r="G1467" s="346"/>
      <c r="H1467" s="623"/>
      <c r="I1467" s="609"/>
      <c r="J1467" s="609"/>
      <c r="K1467" s="609"/>
      <c r="L1467" s="609"/>
      <c r="M1467" s="609"/>
      <c r="N1467" s="349"/>
    </row>
    <row r="1468" spans="1:69">
      <c r="A1468" s="345"/>
      <c r="B1468" s="346"/>
      <c r="C1468" s="346"/>
      <c r="D1468" s="346"/>
      <c r="E1468" s="346"/>
      <c r="F1468" s="346"/>
      <c r="G1468" s="346"/>
      <c r="H1468" s="622">
        <v>5</v>
      </c>
      <c r="I1468" s="609" t="str">
        <f>IF(B$1233="",BM1468,BE1468)</f>
        <v>The less you overstate their differences on IMMIGRATION….</v>
      </c>
      <c r="J1468" s="609"/>
      <c r="K1468" s="609"/>
      <c r="L1468" s="609"/>
      <c r="M1468" s="609"/>
      <c r="N1468" s="349"/>
      <c r="BD1468" s="4">
        <v>5</v>
      </c>
      <c r="BE1468" s="101" t="str">
        <f>CONCATENATE(BG1468,BH1468,BI1468,BJ1468,".")</f>
        <v>The less you overstate their differences on IMMIGRATION….</v>
      </c>
      <c r="BF1468" s="203" t="s">
        <v>432</v>
      </c>
      <c r="BG1468" s="4" t="s">
        <v>1147</v>
      </c>
      <c r="BH1468" s="4" t="str">
        <f>BH1464</f>
        <v>IMMIGRATION</v>
      </c>
      <c r="BI1468" s="4" t="s">
        <v>975</v>
      </c>
      <c r="BM1468" s="4" t="str">
        <f>CONCATENATE(BN1468,BO1468)</f>
        <v>The less more you overstate these differences on that issue…</v>
      </c>
      <c r="BN1468" s="4" t="s">
        <v>1027</v>
      </c>
      <c r="BO1468" s="4" t="s">
        <v>1145</v>
      </c>
    </row>
    <row r="1469" spans="1:69" ht="14" customHeight="1">
      <c r="A1469" s="345"/>
      <c r="B1469" s="346"/>
      <c r="C1469" s="346"/>
      <c r="D1469" s="346"/>
      <c r="E1469" s="346"/>
      <c r="F1469" s="346"/>
      <c r="G1469" s="346"/>
      <c r="H1469" s="622"/>
      <c r="I1469" s="609"/>
      <c r="J1469" s="609"/>
      <c r="K1469" s="609"/>
      <c r="L1469" s="609"/>
      <c r="M1469" s="609"/>
      <c r="N1469" s="349"/>
    </row>
    <row r="1470" spans="1:69">
      <c r="A1470" s="345"/>
      <c r="B1470" s="346"/>
      <c r="C1470" s="346"/>
      <c r="D1470" s="346"/>
      <c r="E1470" s="346"/>
      <c r="F1470" s="346"/>
      <c r="G1470" s="346"/>
      <c r="H1470" s="347"/>
      <c r="I1470" s="609"/>
      <c r="J1470" s="609"/>
      <c r="K1470" s="609"/>
      <c r="L1470" s="609"/>
      <c r="M1470" s="609"/>
      <c r="N1470" s="349"/>
    </row>
    <row r="1471" spans="1:69" ht="30" customHeight="1">
      <c r="A1471" s="407"/>
      <c r="B1471" s="408"/>
      <c r="C1471" s="408"/>
      <c r="D1471" s="408"/>
      <c r="E1471" s="408"/>
      <c r="F1471" s="408"/>
      <c r="G1471" s="408"/>
      <c r="H1471" s="409"/>
      <c r="I1471" s="408"/>
      <c r="J1471" s="408"/>
      <c r="K1471" s="408"/>
      <c r="L1471" s="408"/>
      <c r="M1471" s="408"/>
      <c r="N1471" s="410"/>
    </row>
    <row r="1472" spans="1:69" ht="30" customHeight="1">
      <c r="A1472" s="341" t="s">
        <v>66</v>
      </c>
      <c r="B1472" s="411" t="s">
        <v>1247</v>
      </c>
      <c r="C1472" s="411"/>
      <c r="D1472" s="411"/>
      <c r="E1472" s="411"/>
      <c r="F1472" s="411"/>
      <c r="G1472" s="411"/>
      <c r="H1472" s="411"/>
      <c r="I1472" s="411"/>
      <c r="J1472" s="411"/>
      <c r="K1472" s="411"/>
      <c r="L1472" s="411"/>
      <c r="M1472" s="343"/>
      <c r="N1472" s="344" t="s">
        <v>68</v>
      </c>
      <c r="BE1472" s="157" t="str">
        <f t="shared" ref="BE1472:BL1472" si="22">BE1388</f>
        <v>IMM</v>
      </c>
      <c r="BF1472" s="157" t="str">
        <f t="shared" si="22"/>
        <v>CLI</v>
      </c>
      <c r="BG1472" s="157" t="str">
        <f t="shared" si="22"/>
        <v>GUN</v>
      </c>
      <c r="BH1472" s="157" t="str">
        <f t="shared" si="22"/>
        <v>ABO</v>
      </c>
      <c r="BI1472" s="157" t="str">
        <f t="shared" si="22"/>
        <v>HEA</v>
      </c>
      <c r="BJ1472" s="157" t="str">
        <f t="shared" si="22"/>
        <v>CRI</v>
      </c>
      <c r="BK1472" s="157" t="str">
        <f t="shared" si="22"/>
        <v>ECO</v>
      </c>
      <c r="BL1472" s="157" t="str">
        <f t="shared" si="22"/>
        <v>RAC</v>
      </c>
      <c r="BM1472" s="203" t="s">
        <v>432</v>
      </c>
    </row>
    <row r="1473" spans="1:65" ht="15" customHeight="1">
      <c r="A1473" s="345"/>
      <c r="B1473" s="628" t="s">
        <v>1155</v>
      </c>
      <c r="C1473" s="628"/>
      <c r="D1473" s="628"/>
      <c r="E1473" s="628"/>
      <c r="F1473" s="628"/>
      <c r="G1473" s="628"/>
      <c r="H1473" s="628"/>
      <c r="I1473" s="628"/>
      <c r="J1473" s="628"/>
      <c r="K1473" s="628"/>
      <c r="L1473" s="628"/>
      <c r="M1473" s="628"/>
      <c r="N1473" s="349"/>
      <c r="BB1473" s="4" t="str">
        <f t="shared" ref="BB1473:BB1478" si="23">IF($C$1047=BB$1047,BE1473,IF($C$1047=BB$1048,BF1473,IF($C$1047=BB$1049,BG1473,IF($C$1047=BB$1050,BH1473,IF($C$1047=BB$1051,BI1473,IF($C$1047=BB$1052,BJ1473,IF($C$1047=BB$1053,BK1473,IF($C$1047=BB$1054,BL1473,""))))))))</f>
        <v xml:space="preserve">I affirm your need for secure borders. And thank you for any affirmation of our need to travel freely despite status. </v>
      </c>
      <c r="BD1473" s="253" t="s">
        <v>472</v>
      </c>
      <c r="BE1473" s="4" t="s">
        <v>1156</v>
      </c>
      <c r="BF1473" s="4" t="s">
        <v>1157</v>
      </c>
      <c r="BG1473" s="4" t="s">
        <v>1158</v>
      </c>
      <c r="BH1473" s="4" t="s">
        <v>1159</v>
      </c>
      <c r="BI1473" s="4" t="s">
        <v>1160</v>
      </c>
      <c r="BJ1473" s="4" t="s">
        <v>1161</v>
      </c>
      <c r="BK1473" s="4" t="s">
        <v>1162</v>
      </c>
      <c r="BL1473" s="4" t="s">
        <v>1163</v>
      </c>
      <c r="BM1473" s="203" t="s">
        <v>432</v>
      </c>
    </row>
    <row r="1474" spans="1:65" ht="13.25" customHeight="1">
      <c r="A1474" s="345"/>
      <c r="B1474" s="628"/>
      <c r="C1474" s="628"/>
      <c r="D1474" s="628"/>
      <c r="E1474" s="628"/>
      <c r="F1474" s="628"/>
      <c r="G1474" s="628"/>
      <c r="H1474" s="628"/>
      <c r="I1474" s="628"/>
      <c r="J1474" s="628"/>
      <c r="K1474" s="628"/>
      <c r="L1474" s="628"/>
      <c r="M1474" s="628"/>
      <c r="N1474" s="349"/>
      <c r="BB1474" s="4" t="str">
        <f t="shared" si="23"/>
        <v>I need you to feel the desperte needs of these migrants without painting them all as violent lawbreakers.</v>
      </c>
      <c r="BD1474" s="253" t="s">
        <v>1164</v>
      </c>
      <c r="BE1474" s="4" t="s">
        <v>1165</v>
      </c>
      <c r="BF1474" s="4" t="s">
        <v>1157</v>
      </c>
      <c r="BG1474" s="4" t="s">
        <v>1166</v>
      </c>
      <c r="BH1474" s="4" t="s">
        <v>1167</v>
      </c>
      <c r="BI1474" s="4" t="s">
        <v>1168</v>
      </c>
      <c r="BJ1474" s="4" t="s">
        <v>1169</v>
      </c>
      <c r="BK1474" s="4" t="s">
        <v>1170</v>
      </c>
      <c r="BL1474" s="4" t="s">
        <v>1171</v>
      </c>
      <c r="BM1474" s="203" t="s">
        <v>432</v>
      </c>
    </row>
    <row r="1475" spans="1:65" ht="15.65" customHeight="1">
      <c r="A1475" s="345"/>
      <c r="B1475" s="628"/>
      <c r="C1475" s="628"/>
      <c r="D1475" s="628"/>
      <c r="E1475" s="628"/>
      <c r="F1475" s="628"/>
      <c r="G1475" s="628"/>
      <c r="H1475" s="628"/>
      <c r="I1475" s="628"/>
      <c r="J1475" s="628"/>
      <c r="K1475" s="628"/>
      <c r="L1475" s="628"/>
      <c r="M1475" s="628"/>
      <c r="N1475" s="349"/>
      <c r="BB1475" s="4" t="str">
        <f t="shared" si="23"/>
        <v>Perhaps we can do better to screen out the most violent of these migrants who exploit our generosity.</v>
      </c>
      <c r="BD1475" s="253" t="s">
        <v>1172</v>
      </c>
      <c r="BE1475" s="4" t="s">
        <v>1173</v>
      </c>
      <c r="BF1475" s="4" t="s">
        <v>1174</v>
      </c>
      <c r="BG1475" s="4" t="s">
        <v>1175</v>
      </c>
      <c r="BH1475" s="4" t="s">
        <v>1176</v>
      </c>
      <c r="BI1475" s="4" t="s">
        <v>1177</v>
      </c>
      <c r="BJ1475" s="4" t="s">
        <v>1178</v>
      </c>
      <c r="BK1475" s="4" t="s">
        <v>1179</v>
      </c>
      <c r="BL1475" s="4" t="s">
        <v>1180</v>
      </c>
      <c r="BM1475" s="203" t="s">
        <v>432</v>
      </c>
    </row>
    <row r="1476" spans="1:65" ht="15.65" customHeight="1">
      <c r="A1476" s="345"/>
      <c r="B1476" s="628"/>
      <c r="C1476" s="628"/>
      <c r="D1476" s="628"/>
      <c r="E1476" s="628"/>
      <c r="F1476" s="628"/>
      <c r="G1476" s="628"/>
      <c r="H1476" s="628"/>
      <c r="I1476" s="628"/>
      <c r="J1476" s="628"/>
      <c r="K1476" s="628"/>
      <c r="L1476" s="628"/>
      <c r="M1476" s="628"/>
      <c r="N1476" s="349"/>
      <c r="BB1476" s="4" t="str">
        <f t="shared" si="23"/>
        <v>I affirm your need to help migrants flee violence potentially of our making. And thank you for affirming our need to not import such violence.</v>
      </c>
      <c r="BD1476" s="253" t="s">
        <v>490</v>
      </c>
      <c r="BE1476" s="4" t="s">
        <v>1181</v>
      </c>
      <c r="BF1476" s="4" t="s">
        <v>1182</v>
      </c>
      <c r="BG1476" s="4" t="s">
        <v>1183</v>
      </c>
      <c r="BH1476" s="4" t="s">
        <v>1184</v>
      </c>
      <c r="BI1476" s="4" t="s">
        <v>1185</v>
      </c>
      <c r="BJ1476" s="4" t="s">
        <v>1186</v>
      </c>
      <c r="BK1476" s="4" t="s">
        <v>1187</v>
      </c>
      <c r="BL1476" s="4" t="s">
        <v>1188</v>
      </c>
      <c r="BM1476" s="203" t="s">
        <v>432</v>
      </c>
    </row>
    <row r="1477" spans="1:65" ht="15.65" customHeight="1">
      <c r="A1477" s="345"/>
      <c r="B1477" s="629" t="s">
        <v>1189</v>
      </c>
      <c r="C1477" s="629"/>
      <c r="D1477" s="629"/>
      <c r="E1477" s="629"/>
      <c r="F1477" s="629"/>
      <c r="G1477" s="629"/>
      <c r="H1477" s="629"/>
      <c r="I1477" s="629"/>
      <c r="J1477" s="629"/>
      <c r="K1477" s="629"/>
      <c r="L1477" s="629"/>
      <c r="M1477" s="629"/>
      <c r="N1477" s="349"/>
      <c r="BB1477" s="4" t="str">
        <f t="shared" si="23"/>
        <v>I need you to feel the pain of families here who have lost a loved one due to violence from illegitimate migrants.</v>
      </c>
      <c r="BD1477" s="253" t="s">
        <v>1190</v>
      </c>
      <c r="BE1477" s="4" t="s">
        <v>1191</v>
      </c>
      <c r="BF1477" s="4" t="s">
        <v>1192</v>
      </c>
      <c r="BG1477" s="4" t="s">
        <v>1193</v>
      </c>
      <c r="BH1477" s="4" t="s">
        <v>1194</v>
      </c>
      <c r="BI1477" s="4" t="s">
        <v>1195</v>
      </c>
      <c r="BJ1477" s="4" t="s">
        <v>1196</v>
      </c>
      <c r="BK1477" s="4" t="s">
        <v>1197</v>
      </c>
      <c r="BL1477" s="4" t="s">
        <v>1198</v>
      </c>
      <c r="BM1477" s="203" t="s">
        <v>432</v>
      </c>
    </row>
    <row r="1478" spans="1:65" ht="15.65" customHeight="1">
      <c r="A1478" s="345"/>
      <c r="B1478" s="629"/>
      <c r="C1478" s="629"/>
      <c r="D1478" s="629"/>
      <c r="E1478" s="629"/>
      <c r="F1478" s="629"/>
      <c r="G1478" s="629"/>
      <c r="H1478" s="629"/>
      <c r="I1478" s="629"/>
      <c r="J1478" s="629"/>
      <c r="K1478" s="629"/>
      <c r="L1478" s="629"/>
      <c r="M1478" s="629"/>
      <c r="N1478" s="349"/>
      <c r="BB1478" s="4" t="str">
        <f t="shared" si="23"/>
        <v>Perhaps we can do better to merit actual cases of migrants whose lives are at risk due to our actions.</v>
      </c>
      <c r="BD1478" s="253" t="s">
        <v>1199</v>
      </c>
      <c r="BE1478" s="4" t="s">
        <v>1200</v>
      </c>
      <c r="BF1478" s="4" t="s">
        <v>1201</v>
      </c>
      <c r="BG1478" s="4" t="s">
        <v>1202</v>
      </c>
      <c r="BH1478" s="4" t="s">
        <v>1203</v>
      </c>
      <c r="BI1478" s="4" t="s">
        <v>1204</v>
      </c>
      <c r="BJ1478" s="4" t="s">
        <v>1205</v>
      </c>
      <c r="BK1478" s="4" t="s">
        <v>1206</v>
      </c>
      <c r="BL1478" s="4" t="s">
        <v>1207</v>
      </c>
      <c r="BM1478" s="203" t="s">
        <v>432</v>
      </c>
    </row>
    <row r="1479" spans="1:65" ht="14.4" customHeight="1">
      <c r="A1479" s="345"/>
      <c r="B1479" s="629"/>
      <c r="C1479" s="629"/>
      <c r="D1479" s="629"/>
      <c r="E1479" s="629"/>
      <c r="F1479" s="629"/>
      <c r="G1479" s="629"/>
      <c r="H1479" s="629"/>
      <c r="I1479" s="629"/>
      <c r="J1479" s="629"/>
      <c r="K1479" s="629"/>
      <c r="L1479" s="629"/>
      <c r="M1479" s="629"/>
      <c r="N1479" s="349"/>
    </row>
    <row r="1480" spans="1:65" ht="25.25" customHeight="1" thickBot="1">
      <c r="A1480" s="345"/>
      <c r="B1480" s="659"/>
      <c r="C1480" s="659"/>
      <c r="D1480" s="659"/>
      <c r="E1480" s="659"/>
      <c r="F1480" s="659"/>
      <c r="G1480" s="659"/>
      <c r="H1480" s="659"/>
      <c r="I1480" s="659"/>
      <c r="J1480" s="659"/>
      <c r="K1480" s="659"/>
      <c r="L1480" s="659"/>
      <c r="M1480" s="659"/>
      <c r="N1480" s="349"/>
    </row>
    <row r="1481" spans="1:65" ht="15" customHeight="1" thickTop="1">
      <c r="A1481" s="345"/>
      <c r="B1481" s="660"/>
      <c r="C1481" s="661" t="str">
        <f>IF(BB1473=0,"",BB1473)</f>
        <v xml:space="preserve">I affirm your need for secure borders. And thank you for any affirmation of our need to travel freely despite status. </v>
      </c>
      <c r="D1481" s="661"/>
      <c r="E1481" s="661"/>
      <c r="F1481" s="661"/>
      <c r="G1481" s="661"/>
      <c r="H1481" s="661"/>
      <c r="I1481" s="661"/>
      <c r="J1481" s="661"/>
      <c r="K1481" s="661"/>
      <c r="L1481" s="661"/>
      <c r="M1481" s="662"/>
      <c r="N1481" s="349"/>
    </row>
    <row r="1482" spans="1:65" ht="15" customHeight="1">
      <c r="A1482" s="345"/>
      <c r="B1482" s="663"/>
      <c r="C1482" s="664"/>
      <c r="D1482" s="664"/>
      <c r="E1482" s="664"/>
      <c r="F1482" s="664"/>
      <c r="G1482" s="664"/>
      <c r="H1482" s="664"/>
      <c r="I1482" s="664"/>
      <c r="J1482" s="664"/>
      <c r="K1482" s="664"/>
      <c r="L1482" s="664"/>
      <c r="M1482" s="665"/>
      <c r="N1482" s="349"/>
      <c r="BE1482" s="449" t="s">
        <v>996</v>
      </c>
    </row>
    <row r="1483" spans="1:65" ht="15" customHeight="1" thickBot="1">
      <c r="A1483" s="345"/>
      <c r="B1483" s="666"/>
      <c r="C1483" s="667"/>
      <c r="D1483" s="667"/>
      <c r="E1483" s="667"/>
      <c r="F1483" s="667"/>
      <c r="G1483" s="667"/>
      <c r="H1483" s="667"/>
      <c r="I1483" s="667"/>
      <c r="J1483" s="667"/>
      <c r="K1483" s="667"/>
      <c r="L1483" s="667"/>
      <c r="M1483" s="668"/>
      <c r="N1483" s="349"/>
      <c r="BE1483" s="449" t="s">
        <v>998</v>
      </c>
    </row>
    <row r="1484" spans="1:65" ht="15" customHeight="1" thickTop="1">
      <c r="A1484" s="345"/>
      <c r="B1484" s="660"/>
      <c r="C1484" s="661" t="str">
        <f>IF(BB1474=0,"",BB1474)</f>
        <v>I need you to feel the desperte needs of these migrants without painting them all as violent lawbreakers.</v>
      </c>
      <c r="D1484" s="661"/>
      <c r="E1484" s="661"/>
      <c r="F1484" s="661"/>
      <c r="G1484" s="661"/>
      <c r="H1484" s="661"/>
      <c r="I1484" s="661"/>
      <c r="J1484" s="661"/>
      <c r="K1484" s="661"/>
      <c r="L1484" s="661"/>
      <c r="M1484" s="662"/>
      <c r="N1484" s="349"/>
      <c r="BE1484" s="449" t="s">
        <v>999</v>
      </c>
    </row>
    <row r="1485" spans="1:65" ht="15" customHeight="1">
      <c r="A1485" s="345"/>
      <c r="B1485" s="669"/>
      <c r="C1485" s="664"/>
      <c r="D1485" s="664"/>
      <c r="E1485" s="664"/>
      <c r="F1485" s="664"/>
      <c r="G1485" s="664"/>
      <c r="H1485" s="664"/>
      <c r="I1485" s="664"/>
      <c r="J1485" s="664"/>
      <c r="K1485" s="664"/>
      <c r="L1485" s="664"/>
      <c r="M1485" s="665"/>
      <c r="N1485" s="349"/>
      <c r="BE1485" s="449" t="s">
        <v>1000</v>
      </c>
    </row>
    <row r="1486" spans="1:65" ht="15" customHeight="1" thickBot="1">
      <c r="A1486" s="345"/>
      <c r="B1486" s="666"/>
      <c r="C1486" s="667"/>
      <c r="D1486" s="667"/>
      <c r="E1486" s="667"/>
      <c r="F1486" s="667"/>
      <c r="G1486" s="667"/>
      <c r="H1486" s="667"/>
      <c r="I1486" s="667"/>
      <c r="J1486" s="667"/>
      <c r="K1486" s="667"/>
      <c r="L1486" s="667"/>
      <c r="M1486" s="668"/>
      <c r="N1486" s="349"/>
      <c r="BE1486" s="449" t="s">
        <v>1001</v>
      </c>
    </row>
    <row r="1487" spans="1:65" ht="15" customHeight="1" thickTop="1">
      <c r="A1487" s="345"/>
      <c r="B1487" s="660"/>
      <c r="C1487" s="661" t="str">
        <f>IF(BB1475=0,"",BB1475)</f>
        <v>Perhaps we can do better to screen out the most violent of these migrants who exploit our generosity.</v>
      </c>
      <c r="D1487" s="661"/>
      <c r="E1487" s="661"/>
      <c r="F1487" s="661"/>
      <c r="G1487" s="661"/>
      <c r="H1487" s="661"/>
      <c r="I1487" s="661"/>
      <c r="J1487" s="661"/>
      <c r="K1487" s="661"/>
      <c r="L1487" s="661"/>
      <c r="M1487" s="662"/>
      <c r="N1487" s="349"/>
    </row>
    <row r="1488" spans="1:65" ht="15" customHeight="1">
      <c r="A1488" s="345"/>
      <c r="B1488" s="663"/>
      <c r="C1488" s="664"/>
      <c r="D1488" s="664"/>
      <c r="E1488" s="664"/>
      <c r="F1488" s="664"/>
      <c r="G1488" s="664"/>
      <c r="H1488" s="664"/>
      <c r="I1488" s="664"/>
      <c r="J1488" s="664"/>
      <c r="K1488" s="664"/>
      <c r="L1488" s="664"/>
      <c r="M1488" s="665"/>
      <c r="N1488" s="349"/>
    </row>
    <row r="1489" spans="1:63" ht="15" customHeight="1" thickBot="1">
      <c r="A1489" s="345"/>
      <c r="B1489" s="666"/>
      <c r="C1489" s="667"/>
      <c r="D1489" s="667"/>
      <c r="E1489" s="667"/>
      <c r="F1489" s="667"/>
      <c r="G1489" s="667"/>
      <c r="H1489" s="667"/>
      <c r="I1489" s="667"/>
      <c r="J1489" s="667"/>
      <c r="K1489" s="667"/>
      <c r="L1489" s="667"/>
      <c r="M1489" s="668"/>
      <c r="N1489" s="349"/>
    </row>
    <row r="1490" spans="1:63" ht="10.25" customHeight="1" thickTop="1" thickBot="1">
      <c r="A1490" s="345"/>
      <c r="B1490" s="346"/>
      <c r="C1490" s="346"/>
      <c r="D1490" s="346"/>
      <c r="E1490" s="346"/>
      <c r="F1490" s="346"/>
      <c r="G1490" s="346"/>
      <c r="H1490" s="347"/>
      <c r="I1490" s="346"/>
      <c r="J1490" s="346"/>
      <c r="K1490" s="346"/>
      <c r="L1490" s="346"/>
      <c r="M1490" s="346"/>
      <c r="N1490" s="349"/>
      <c r="BF1490" s="101" t="str">
        <f>BF1402</f>
        <v>immigration</v>
      </c>
    </row>
    <row r="1491" spans="1:63" ht="15" customHeight="1" thickTop="1">
      <c r="A1491" s="345"/>
      <c r="B1491" s="670"/>
      <c r="C1491" s="671" t="str">
        <f>IF(BB1476=0,"",BB1476)</f>
        <v>I affirm your need to help migrants flee violence potentially of our making. And thank you for affirming our need to not import such violence.</v>
      </c>
      <c r="D1491" s="671"/>
      <c r="E1491" s="671"/>
      <c r="F1491" s="671"/>
      <c r="G1491" s="671"/>
      <c r="H1491" s="671"/>
      <c r="I1491" s="671"/>
      <c r="J1491" s="671"/>
      <c r="K1491" s="671"/>
      <c r="L1491" s="671"/>
      <c r="M1491" s="672"/>
      <c r="N1491" s="349"/>
      <c r="BC1491" s="4" t="str">
        <f>IF(OR(B$1233=0,B$1233=""),"",CONCATENATE(BE1491,BF1491,BG1491))</f>
        <v>This helps me replace fighting with appreciation for the other's immigration position.</v>
      </c>
      <c r="BE1491" s="4" t="s">
        <v>1208</v>
      </c>
      <c r="BF1491" s="4" t="str">
        <f>BF1490</f>
        <v>immigration</v>
      </c>
      <c r="BG1491" s="4" t="s">
        <v>1209</v>
      </c>
    </row>
    <row r="1492" spans="1:63" ht="15" customHeight="1">
      <c r="A1492" s="345"/>
      <c r="B1492" s="673"/>
      <c r="C1492" s="674"/>
      <c r="D1492" s="674"/>
      <c r="E1492" s="674"/>
      <c r="F1492" s="674"/>
      <c r="G1492" s="674"/>
      <c r="H1492" s="674"/>
      <c r="I1492" s="674"/>
      <c r="J1492" s="674"/>
      <c r="K1492" s="674"/>
      <c r="L1492" s="674"/>
      <c r="M1492" s="675"/>
      <c r="N1492" s="349"/>
      <c r="BC1492" s="4" t="str">
        <f>IF(OR(B$1233=0,B$1233=""),"",CONCATENATE(BE1492,BF1492,BG1492))</f>
        <v xml:space="preserve">I can cease exaggerating about the apparent worst of the opposing immigration view. </v>
      </c>
      <c r="BE1492" s="4" t="s">
        <v>1210</v>
      </c>
      <c r="BF1492" s="4" t="str">
        <f>BF1491</f>
        <v>immigration</v>
      </c>
      <c r="BG1492" s="203" t="s">
        <v>1211</v>
      </c>
    </row>
    <row r="1493" spans="1:63" ht="15" customHeight="1" thickBot="1">
      <c r="A1493" s="345"/>
      <c r="B1493" s="676"/>
      <c r="C1493" s="677"/>
      <c r="D1493" s="677"/>
      <c r="E1493" s="677"/>
      <c r="F1493" s="677"/>
      <c r="G1493" s="677"/>
      <c r="H1493" s="677"/>
      <c r="I1493" s="677"/>
      <c r="J1493" s="677"/>
      <c r="K1493" s="677"/>
      <c r="L1493" s="677"/>
      <c r="M1493" s="678"/>
      <c r="N1493" s="349"/>
      <c r="BC1493" s="4" t="str">
        <f>IF(OR(B$1233=0,B$1233=""),"",CONCATENATE(BE1493,BF1493,BG1493))</f>
        <v>I can replace defensiveness with mutual value for resolving each other's immigration needs.</v>
      </c>
      <c r="BE1493" s="4" t="s">
        <v>1212</v>
      </c>
      <c r="BF1493" s="4" t="str">
        <f>BF1492</f>
        <v>immigration</v>
      </c>
      <c r="BG1493" s="4" t="s">
        <v>1213</v>
      </c>
    </row>
    <row r="1494" spans="1:63" ht="15" customHeight="1" thickTop="1">
      <c r="A1494" s="345"/>
      <c r="B1494" s="670"/>
      <c r="C1494" s="671" t="str">
        <f>IF(BB1477=0,"",BB1477)</f>
        <v>I need you to feel the pain of families here who have lost a loved one due to violence from illegitimate migrants.</v>
      </c>
      <c r="D1494" s="671"/>
      <c r="E1494" s="671"/>
      <c r="F1494" s="671"/>
      <c r="G1494" s="671"/>
      <c r="H1494" s="671"/>
      <c r="I1494" s="671"/>
      <c r="J1494" s="671"/>
      <c r="K1494" s="671"/>
      <c r="L1494" s="671"/>
      <c r="M1494" s="672"/>
      <c r="N1494" s="349"/>
    </row>
    <row r="1495" spans="1:63" ht="15" customHeight="1">
      <c r="A1495" s="345"/>
      <c r="B1495" s="673"/>
      <c r="C1495" s="674"/>
      <c r="D1495" s="674"/>
      <c r="E1495" s="674"/>
      <c r="F1495" s="674"/>
      <c r="G1495" s="674"/>
      <c r="H1495" s="674"/>
      <c r="I1495" s="674"/>
      <c r="J1495" s="674"/>
      <c r="K1495" s="674"/>
      <c r="L1495" s="674"/>
      <c r="M1495" s="675"/>
      <c r="N1495" s="349"/>
      <c r="BG1495" s="4" t="s">
        <v>1008</v>
      </c>
      <c r="BH1495" s="4" t="s">
        <v>446</v>
      </c>
      <c r="BI1495" s="4" t="s">
        <v>1009</v>
      </c>
      <c r="BJ1495" s="4" t="s">
        <v>448</v>
      </c>
      <c r="BK1495" s="4" t="s">
        <v>1010</v>
      </c>
    </row>
    <row r="1496" spans="1:63" ht="15" customHeight="1" thickBot="1">
      <c r="A1496" s="345"/>
      <c r="B1496" s="676"/>
      <c r="C1496" s="677"/>
      <c r="D1496" s="677"/>
      <c r="E1496" s="677"/>
      <c r="F1496" s="677"/>
      <c r="G1496" s="677"/>
      <c r="H1496" s="677"/>
      <c r="I1496" s="677"/>
      <c r="J1496" s="677"/>
      <c r="K1496" s="677"/>
      <c r="L1496" s="677"/>
      <c r="M1496" s="678"/>
      <c r="N1496" s="349"/>
    </row>
    <row r="1497" spans="1:63" ht="15" customHeight="1" thickTop="1">
      <c r="A1497" s="345"/>
      <c r="B1497" s="670"/>
      <c r="C1497" s="671" t="str">
        <f>IF(BB1478=0,"",BB1478)</f>
        <v>Perhaps we can do better to merit actual cases of migrants whose lives are at risk due to our actions.</v>
      </c>
      <c r="D1497" s="671"/>
      <c r="E1497" s="671"/>
      <c r="F1497" s="671"/>
      <c r="G1497" s="671"/>
      <c r="H1497" s="671"/>
      <c r="I1497" s="671"/>
      <c r="J1497" s="671"/>
      <c r="K1497" s="671"/>
      <c r="L1497" s="671"/>
      <c r="M1497" s="672"/>
      <c r="N1497" s="349"/>
      <c r="BF1497" s="4">
        <v>15</v>
      </c>
      <c r="BG1497" s="4">
        <f>BF1497-3</f>
        <v>12</v>
      </c>
      <c r="BH1497" s="4">
        <f>BG1497-3</f>
        <v>9</v>
      </c>
      <c r="BI1497" s="4">
        <f>BH1497-3</f>
        <v>6</v>
      </c>
      <c r="BJ1497" s="4">
        <f>BI1497-3</f>
        <v>3</v>
      </c>
      <c r="BK1497" s="4">
        <f>BJ1497-3</f>
        <v>0</v>
      </c>
    </row>
    <row r="1498" spans="1:63" ht="15" customHeight="1">
      <c r="A1498" s="345"/>
      <c r="B1498" s="673"/>
      <c r="C1498" s="674"/>
      <c r="D1498" s="674"/>
      <c r="E1498" s="674"/>
      <c r="F1498" s="674"/>
      <c r="G1498" s="674"/>
      <c r="H1498" s="674"/>
      <c r="I1498" s="674"/>
      <c r="J1498" s="674"/>
      <c r="K1498" s="674"/>
      <c r="L1498" s="674"/>
      <c r="M1498" s="675"/>
      <c r="N1498" s="349"/>
      <c r="BE1498" s="4">
        <f>IF(I1502=BE$1301,5,IF(I1502=BE$1302,4,IF(I1502=BE$1303,3,IF(I1502=BE$1304,2,IF(I1502=BE$1305,1,0)))))</f>
        <v>0</v>
      </c>
    </row>
    <row r="1499" spans="1:63" ht="15" customHeight="1" thickBot="1">
      <c r="A1499" s="345"/>
      <c r="B1499" s="676"/>
      <c r="C1499" s="677"/>
      <c r="D1499" s="677"/>
      <c r="E1499" s="677"/>
      <c r="F1499" s="677"/>
      <c r="G1499" s="677"/>
      <c r="H1499" s="677"/>
      <c r="I1499" s="677"/>
      <c r="J1499" s="677"/>
      <c r="K1499" s="677"/>
      <c r="L1499" s="677"/>
      <c r="M1499" s="678"/>
      <c r="N1499" s="349"/>
      <c r="BE1499" s="4">
        <f>IF(I1504=BE$1301,5,IF(I1504=BE$1302,4,IF(I1504=BE$1303,3,IF(I1504=BE$1304,2,IF(I1504=BE$1305,1,0)))))</f>
        <v>0</v>
      </c>
    </row>
    <row r="1500" spans="1:63" ht="10.25" customHeight="1" thickTop="1">
      <c r="A1500" s="345"/>
      <c r="B1500" s="346"/>
      <c r="C1500" s="346"/>
      <c r="D1500" s="346"/>
      <c r="E1500" s="346"/>
      <c r="F1500" s="346"/>
      <c r="G1500" s="346"/>
      <c r="H1500" s="347"/>
      <c r="I1500" s="346"/>
      <c r="J1500" s="346"/>
      <c r="K1500" s="346"/>
      <c r="L1500" s="346"/>
      <c r="M1500" s="346"/>
      <c r="N1500" s="349"/>
      <c r="BE1500" s="4">
        <f>IF(I1506=BE$1301,5,IF(I1506=BE$1302,4,IF(I1506=BE$1303,3,IF(I1506=BE$1304,2,IF(I1506=BE$1305,1,0)))))</f>
        <v>0</v>
      </c>
    </row>
    <row r="1501" spans="1:63" ht="10.25" customHeight="1" thickBot="1">
      <c r="A1501" s="345"/>
      <c r="B1501" s="346"/>
      <c r="C1501" s="346"/>
      <c r="D1501" s="346"/>
      <c r="E1501" s="346"/>
      <c r="F1501" s="346"/>
      <c r="G1501" s="346"/>
      <c r="H1501" s="347"/>
      <c r="I1501" s="346"/>
      <c r="J1501" s="346"/>
      <c r="K1501" s="346"/>
      <c r="L1501" s="346"/>
      <c r="M1501" s="346"/>
      <c r="N1501" s="349"/>
      <c r="BE1501" s="101">
        <f>SUM(BE1498:BE1500)</f>
        <v>0</v>
      </c>
    </row>
    <row r="1502" spans="1:63" ht="17" customHeight="1">
      <c r="A1502" s="345"/>
      <c r="B1502" s="656" t="str">
        <f>BC1491</f>
        <v>This helps me replace fighting with appreciation for the other's immigration position.</v>
      </c>
      <c r="C1502" s="656"/>
      <c r="D1502" s="656"/>
      <c r="E1502" s="656"/>
      <c r="F1502" s="656"/>
      <c r="G1502" s="656"/>
      <c r="H1502" s="657"/>
      <c r="I1502" s="646"/>
      <c r="J1502" s="646"/>
      <c r="K1502" s="646"/>
      <c r="L1502" s="646"/>
      <c r="M1502" s="647"/>
      <c r="N1502" s="349"/>
      <c r="BE1502" s="101" t="str">
        <f>IF(AND(BE1501&gt;=BK1497,BE1501&lt;BJ1497),BK1495,IF(AND(BE1501&gt;=BJ1497,BE1501&lt;BI1497),BJ1495,IF(AND(BE1501&gt;=BI1497,BE1501&lt;BH1497),BI1495,IF(AND(BE1501&gt;=BH1497,BE1501&lt;BG1497),BH1495,IF(AND(BE1501&gt;=BG1497,BE1501&lt;=BF1497),BG1495)))))</f>
        <v>low</v>
      </c>
    </row>
    <row r="1503" spans="1:63" ht="17" customHeight="1" thickBot="1">
      <c r="A1503" s="345"/>
      <c r="B1503" s="656"/>
      <c r="C1503" s="656"/>
      <c r="D1503" s="656"/>
      <c r="E1503" s="656"/>
      <c r="F1503" s="656"/>
      <c r="G1503" s="656"/>
      <c r="H1503" s="657"/>
      <c r="I1503" s="649"/>
      <c r="J1503" s="649"/>
      <c r="K1503" s="649"/>
      <c r="L1503" s="649"/>
      <c r="M1503" s="650"/>
      <c r="N1503" s="349"/>
    </row>
    <row r="1504" spans="1:63" ht="17" customHeight="1">
      <c r="A1504" s="345"/>
      <c r="B1504" s="656" t="str">
        <f>BC1492</f>
        <v xml:space="preserve">I can cease exaggerating about the apparent worst of the opposing immigration view. </v>
      </c>
      <c r="C1504" s="656"/>
      <c r="D1504" s="656"/>
      <c r="E1504" s="656"/>
      <c r="F1504" s="656"/>
      <c r="G1504" s="656"/>
      <c r="H1504" s="657"/>
      <c r="I1504" s="646"/>
      <c r="J1504" s="646"/>
      <c r="K1504" s="646"/>
      <c r="L1504" s="646"/>
      <c r="M1504" s="647"/>
      <c r="N1504" s="349"/>
      <c r="BC1504" s="4" t="str">
        <f>IF(BE1498=0,"",CONCATENATE(BE1504,BF1504,BG1504,BH1504,BI1504,BJ1504))</f>
        <v/>
      </c>
      <c r="BE1504" s="4" t="s">
        <v>1011</v>
      </c>
      <c r="BF1504" s="4" t="str">
        <f>BE1502</f>
        <v>low</v>
      </c>
      <c r="BG1504" s="4" t="s">
        <v>1214</v>
      </c>
      <c r="BH1504" s="4" t="s">
        <v>1215</v>
      </c>
      <c r="BI1504" s="4" t="str">
        <f>IF($B$1233="","",$BF$1307)</f>
        <v>immigration</v>
      </c>
      <c r="BJ1504" s="4" t="s">
        <v>1019</v>
      </c>
    </row>
    <row r="1505" spans="1:65" ht="17" customHeight="1" thickBot="1">
      <c r="A1505" s="345"/>
      <c r="B1505" s="656"/>
      <c r="C1505" s="656"/>
      <c r="D1505" s="656"/>
      <c r="E1505" s="656"/>
      <c r="F1505" s="656"/>
      <c r="G1505" s="656"/>
      <c r="H1505" s="657"/>
      <c r="I1505" s="649"/>
      <c r="J1505" s="649"/>
      <c r="K1505" s="649"/>
      <c r="L1505" s="649"/>
      <c r="M1505" s="650"/>
      <c r="N1505" s="349"/>
      <c r="BC1505" s="4" t="str">
        <f>IF(BE1499=0,"",CONCATENATE(BE1505,BF1505,BG1505,BH1505,BI1505))</f>
        <v/>
      </c>
      <c r="BE1505" s="4" t="s">
        <v>1216</v>
      </c>
      <c r="BF1505" s="4" t="str">
        <f>IF($B$1233="","",$BF$1307)</f>
        <v>immigration</v>
      </c>
      <c r="BG1505" s="203" t="s">
        <v>1217</v>
      </c>
    </row>
    <row r="1506" spans="1:65" ht="17" customHeight="1">
      <c r="A1506" s="345"/>
      <c r="B1506" s="656" t="str">
        <f>BC1493</f>
        <v>I can replace defensiveness with mutual value for resolving each other's immigration needs.</v>
      </c>
      <c r="C1506" s="656"/>
      <c r="D1506" s="656"/>
      <c r="E1506" s="656"/>
      <c r="F1506" s="656"/>
      <c r="G1506" s="656"/>
      <c r="H1506" s="657"/>
      <c r="I1506" s="646"/>
      <c r="J1506" s="646"/>
      <c r="K1506" s="646"/>
      <c r="L1506" s="646"/>
      <c r="M1506" s="647"/>
      <c r="N1506" s="349"/>
      <c r="BC1506" s="4" t="str">
        <f>IF(BE1500=0,"",CONCATENATE(BE1506,BF1506,BG1506,BH1506,BI1506,BJ1506))</f>
        <v/>
      </c>
      <c r="BE1506" s="4" t="s">
        <v>1218</v>
      </c>
      <c r="BF1506" s="4" t="str">
        <f>IF($B$1233="","",$BF$1307)</f>
        <v>immigration</v>
      </c>
      <c r="BG1506" s="4" t="s">
        <v>1019</v>
      </c>
      <c r="BJ1506" s="4" t="s">
        <v>1020</v>
      </c>
    </row>
    <row r="1507" spans="1:65" ht="17" customHeight="1" thickBot="1">
      <c r="A1507" s="345"/>
      <c r="B1507" s="656"/>
      <c r="C1507" s="656"/>
      <c r="D1507" s="656"/>
      <c r="E1507" s="656"/>
      <c r="F1507" s="656"/>
      <c r="G1507" s="656"/>
      <c r="H1507" s="657"/>
      <c r="I1507" s="649"/>
      <c r="J1507" s="649"/>
      <c r="K1507" s="649"/>
      <c r="L1507" s="649"/>
      <c r="M1507" s="650"/>
      <c r="N1507" s="349"/>
      <c r="BC1507" s="4" t="str">
        <f>CONCATENATE(BE1507,BF1507,BG1507,BH1507,BI1507)</f>
        <v>Are you ready to honor needs without alienating laws about immigration? After choosing an issue, select above how well you can agree with these radically different approaches to immigration politics. Replace being led with taking the lead.</v>
      </c>
      <c r="BE1507" s="4" t="s">
        <v>1125</v>
      </c>
      <c r="BF1507" s="4" t="str">
        <f>IF(OR($B$1233=0,$B$1233=""),"politicized issues",$BF$1307)</f>
        <v>immigration</v>
      </c>
      <c r="BG1507" s="4" t="s">
        <v>1126</v>
      </c>
      <c r="BH1507" s="4" t="str">
        <f>IF($B$1233="","",$BF$1307)</f>
        <v>immigration</v>
      </c>
      <c r="BI1507" s="4" t="s">
        <v>1023</v>
      </c>
    </row>
    <row r="1508" spans="1:65" ht="10.25" customHeight="1">
      <c r="A1508" s="345"/>
      <c r="B1508" s="346"/>
      <c r="C1508" s="346"/>
      <c r="D1508" s="346"/>
      <c r="E1508" s="346"/>
      <c r="F1508" s="346"/>
      <c r="G1508" s="346"/>
      <c r="H1508" s="347"/>
      <c r="I1508" s="346"/>
      <c r="J1508" s="346"/>
      <c r="K1508" s="346"/>
      <c r="L1508" s="346"/>
      <c r="M1508" s="346"/>
      <c r="N1508" s="349"/>
      <c r="BC1508" s="4" t="str">
        <f>CONCATENATE(BC1504,BC1505,BC1506)</f>
        <v/>
      </c>
    </row>
    <row r="1509" spans="1:65" ht="5" customHeight="1">
      <c r="A1509" s="345"/>
      <c r="B1509" s="651" t="str">
        <f>BC1509</f>
        <v>Are you ready to honor needs without alienating laws about immigration? After choosing an issue, select above how well you can agree with these radically different approaches to immigration politics. Replace being led with taking the lead.</v>
      </c>
      <c r="C1509" s="651"/>
      <c r="D1509" s="651"/>
      <c r="E1509" s="651"/>
      <c r="F1509" s="651"/>
      <c r="G1509" s="651"/>
      <c r="H1509" s="651"/>
      <c r="I1509" s="651"/>
      <c r="J1509" s="651"/>
      <c r="K1509" s="651"/>
      <c r="L1509" s="651"/>
      <c r="M1509" s="651"/>
      <c r="N1509" s="349"/>
      <c r="BC1509" s="4" t="str">
        <f>IF(BE1501=0,BC1507,BC1508)</f>
        <v>Are you ready to honor needs without alienating laws about immigration? After choosing an issue, select above how well you can agree with these radically different approaches to immigration politics. Replace being led with taking the lead.</v>
      </c>
    </row>
    <row r="1510" spans="1:65" ht="15" customHeight="1">
      <c r="A1510" s="345"/>
      <c r="B1510" s="651"/>
      <c r="C1510" s="651"/>
      <c r="D1510" s="651"/>
      <c r="E1510" s="651"/>
      <c r="F1510" s="651"/>
      <c r="G1510" s="651"/>
      <c r="H1510" s="651"/>
      <c r="I1510" s="651"/>
      <c r="J1510" s="651"/>
      <c r="K1510" s="651"/>
      <c r="L1510" s="651"/>
      <c r="M1510" s="651"/>
      <c r="N1510" s="349"/>
    </row>
    <row r="1511" spans="1:65" ht="15" customHeight="1">
      <c r="A1511" s="345"/>
      <c r="B1511" s="651"/>
      <c r="C1511" s="651"/>
      <c r="D1511" s="651"/>
      <c r="E1511" s="651"/>
      <c r="F1511" s="651"/>
      <c r="G1511" s="651"/>
      <c r="H1511" s="651"/>
      <c r="I1511" s="651"/>
      <c r="J1511" s="651"/>
      <c r="K1511" s="651"/>
      <c r="L1511" s="651"/>
      <c r="M1511" s="651"/>
      <c r="N1511" s="349"/>
    </row>
    <row r="1512" spans="1:65" ht="15" customHeight="1">
      <c r="A1512" s="345"/>
      <c r="B1512" s="651"/>
      <c r="C1512" s="651"/>
      <c r="D1512" s="651"/>
      <c r="E1512" s="651"/>
      <c r="F1512" s="651"/>
      <c r="G1512" s="651"/>
      <c r="H1512" s="651"/>
      <c r="I1512" s="651"/>
      <c r="J1512" s="651"/>
      <c r="K1512" s="651"/>
      <c r="L1512" s="651"/>
      <c r="M1512" s="651"/>
      <c r="N1512" s="349"/>
    </row>
    <row r="1513" spans="1:65" ht="15" customHeight="1">
      <c r="A1513" s="345"/>
      <c r="B1513" s="651"/>
      <c r="C1513" s="651"/>
      <c r="D1513" s="651"/>
      <c r="E1513" s="651"/>
      <c r="F1513" s="651"/>
      <c r="G1513" s="651"/>
      <c r="H1513" s="651"/>
      <c r="I1513" s="651"/>
      <c r="J1513" s="651"/>
      <c r="K1513" s="651"/>
      <c r="L1513" s="651"/>
      <c r="M1513" s="651"/>
      <c r="N1513" s="349"/>
    </row>
    <row r="1514" spans="1:65" ht="15" customHeight="1">
      <c r="A1514" s="345"/>
      <c r="B1514" s="651"/>
      <c r="C1514" s="651"/>
      <c r="D1514" s="651"/>
      <c r="E1514" s="651"/>
      <c r="F1514" s="651"/>
      <c r="G1514" s="651"/>
      <c r="H1514" s="651"/>
      <c r="I1514" s="651"/>
      <c r="J1514" s="651"/>
      <c r="K1514" s="651"/>
      <c r="L1514" s="651"/>
      <c r="M1514" s="651"/>
      <c r="N1514" s="349"/>
    </row>
    <row r="1515" spans="1:65" ht="15" customHeight="1">
      <c r="A1515" s="407"/>
      <c r="B1515" s="679"/>
      <c r="C1515" s="679"/>
      <c r="D1515" s="679"/>
      <c r="E1515" s="679"/>
      <c r="F1515" s="679"/>
      <c r="G1515" s="679"/>
      <c r="H1515" s="680"/>
      <c r="I1515" s="679"/>
      <c r="J1515" s="679"/>
      <c r="K1515" s="679"/>
      <c r="L1515" s="679"/>
      <c r="M1515" s="679"/>
      <c r="N1515" s="410"/>
    </row>
    <row r="1516" spans="1:65" ht="30" customHeight="1">
      <c r="A1516" s="681" t="s">
        <v>66</v>
      </c>
      <c r="B1516" s="682" t="s">
        <v>1219</v>
      </c>
      <c r="C1516" s="682"/>
      <c r="D1516" s="682"/>
      <c r="E1516" s="683"/>
      <c r="F1516" s="683"/>
      <c r="G1516" s="683"/>
      <c r="H1516" s="684"/>
      <c r="I1516" s="683"/>
      <c r="J1516" s="683"/>
      <c r="K1516" s="683"/>
      <c r="L1516" s="683"/>
      <c r="M1516" s="685"/>
      <c r="N1516" s="686" t="s">
        <v>1220</v>
      </c>
    </row>
    <row r="1517" spans="1:65" ht="10.25" customHeight="1">
      <c r="A1517" s="687"/>
      <c r="B1517" s="688"/>
      <c r="C1517" s="688"/>
      <c r="D1517" s="688"/>
      <c r="E1517" s="688"/>
      <c r="F1517" s="688"/>
      <c r="G1517" s="688"/>
      <c r="H1517" s="689"/>
      <c r="I1517" s="688"/>
      <c r="J1517" s="688"/>
      <c r="K1517" s="688"/>
      <c r="L1517" s="688"/>
      <c r="M1517" s="688"/>
      <c r="N1517" s="690"/>
    </row>
    <row r="1518" spans="1:65" ht="30" customHeight="1">
      <c r="A1518" s="687"/>
      <c r="B1518" s="691" t="s">
        <v>1221</v>
      </c>
      <c r="C1518" s="691"/>
      <c r="D1518" s="691"/>
      <c r="E1518" s="691"/>
      <c r="F1518" s="691"/>
      <c r="G1518" s="691"/>
      <c r="H1518" s="691"/>
      <c r="I1518" s="691"/>
      <c r="J1518" s="691"/>
      <c r="K1518" s="691"/>
      <c r="L1518" s="691"/>
      <c r="M1518" s="691"/>
      <c r="N1518" s="690"/>
      <c r="BB1518" s="692" t="s">
        <v>1222</v>
      </c>
      <c r="BE1518" s="101" t="e">
        <f>IF(#REF!=BB1520,CONCATENATE(BF1518,BG1518,BI1518),IF(#REF!=BB1521,CONCATENATE(BF1518,BG1518,BH1518,BI1518),IF(#REF!=BB1522,CONCATENATE(BF1518,BI1518),"And I am…")))</f>
        <v>#REF!</v>
      </c>
      <c r="BF1518" s="4" t="s">
        <v>1223</v>
      </c>
      <c r="BG1518" s="4" t="s">
        <v>1224</v>
      </c>
      <c r="BH1518" s="4" t="s">
        <v>1225</v>
      </c>
      <c r="BI1518" s="4" t="s">
        <v>975</v>
      </c>
    </row>
    <row r="1519" spans="1:65" ht="40.25" customHeight="1">
      <c r="A1519" s="687"/>
      <c r="B1519" s="693">
        <v>1</v>
      </c>
      <c r="C1519" s="694" t="s">
        <v>1226</v>
      </c>
      <c r="D1519" s="694"/>
      <c r="E1519" s="694"/>
      <c r="F1519" s="694"/>
      <c r="G1519" s="694"/>
      <c r="H1519" s="694"/>
      <c r="I1519" s="694"/>
      <c r="J1519" s="694"/>
      <c r="K1519" s="694"/>
      <c r="L1519" s="694"/>
      <c r="M1519" s="695"/>
      <c r="N1519" s="690"/>
    </row>
    <row r="1520" spans="1:65" ht="40.25" customHeight="1">
      <c r="A1520" s="687"/>
      <c r="B1520" s="693">
        <v>2</v>
      </c>
      <c r="C1520" s="694" t="s">
        <v>1227</v>
      </c>
      <c r="D1520" s="694"/>
      <c r="E1520" s="694"/>
      <c r="F1520" s="694"/>
      <c r="G1520" s="694"/>
      <c r="H1520" s="694"/>
      <c r="I1520" s="694"/>
      <c r="J1520" s="694"/>
      <c r="K1520" s="694"/>
      <c r="L1520" s="694"/>
      <c r="M1520" s="695"/>
      <c r="N1520" s="690"/>
      <c r="BB1520" s="696" t="s">
        <v>1228</v>
      </c>
      <c r="BE1520" s="4" t="e">
        <f>IF(#REF!=BB1520,BJ1520,IF(#REF!=BB1521,BK1520,IF(#REF!=BB1522,BL1520,BM1520)))</f>
        <v>#REF!</v>
      </c>
      <c r="BJ1520" s="696" t="s">
        <v>1229</v>
      </c>
      <c r="BK1520" s="696" t="s">
        <v>1230</v>
      </c>
      <c r="BL1520" s="696" t="s">
        <v>1231</v>
      </c>
      <c r="BM1520" s="4" t="s">
        <v>1232</v>
      </c>
    </row>
    <row r="1521" spans="1:64" ht="40.25" customHeight="1">
      <c r="A1521" s="687"/>
      <c r="B1521" s="693">
        <v>3</v>
      </c>
      <c r="C1521" s="694" t="s">
        <v>1233</v>
      </c>
      <c r="D1521" s="694"/>
      <c r="E1521" s="694"/>
      <c r="F1521" s="694"/>
      <c r="G1521" s="694"/>
      <c r="H1521" s="694"/>
      <c r="I1521" s="694"/>
      <c r="J1521" s="694"/>
      <c r="K1521" s="694"/>
      <c r="L1521" s="694"/>
      <c r="M1521" s="695"/>
      <c r="N1521" s="690"/>
      <c r="BB1521" s="696" t="s">
        <v>1234</v>
      </c>
      <c r="BE1521" s="4" t="e">
        <f>IF(#REF!=BB1520,BJ1521,IF(#REF!=BB1521,BK1521,IF(#REF!=BB1522,BL1521,"")))</f>
        <v>#REF!</v>
      </c>
      <c r="BJ1521" s="696" t="s">
        <v>1235</v>
      </c>
      <c r="BK1521" s="696" t="s">
        <v>1236</v>
      </c>
      <c r="BL1521" s="696" t="s">
        <v>1237</v>
      </c>
    </row>
    <row r="1522" spans="1:64" ht="40.25" customHeight="1">
      <c r="A1522" s="687"/>
      <c r="B1522" s="693">
        <v>4</v>
      </c>
      <c r="C1522" s="694" t="s">
        <v>1238</v>
      </c>
      <c r="D1522" s="694"/>
      <c r="E1522" s="694"/>
      <c r="F1522" s="694"/>
      <c r="G1522" s="694"/>
      <c r="H1522" s="694"/>
      <c r="I1522" s="694"/>
      <c r="J1522" s="694"/>
      <c r="K1522" s="694"/>
      <c r="L1522" s="694"/>
      <c r="M1522" s="695"/>
      <c r="N1522" s="690"/>
      <c r="BB1522" s="696" t="s">
        <v>1239</v>
      </c>
      <c r="BE1522" s="4" t="e">
        <f>IF(#REF!=BB1520,BJ1522,IF(#REF!=BB1521,BK1522,IF(#REF!=BB1522,BL1522,"")))</f>
        <v>#REF!</v>
      </c>
      <c r="BJ1522" s="696" t="s">
        <v>1240</v>
      </c>
      <c r="BK1522" s="696" t="s">
        <v>1241</v>
      </c>
      <c r="BL1522" s="696" t="s">
        <v>1242</v>
      </c>
    </row>
    <row r="1523" spans="1:64" ht="40.25" customHeight="1">
      <c r="A1523" s="687"/>
      <c r="B1523" s="693">
        <v>5</v>
      </c>
      <c r="C1523" s="694" t="s">
        <v>1243</v>
      </c>
      <c r="D1523" s="694"/>
      <c r="E1523" s="694"/>
      <c r="F1523" s="694"/>
      <c r="G1523" s="694"/>
      <c r="H1523" s="694"/>
      <c r="I1523" s="694"/>
      <c r="J1523" s="694"/>
      <c r="K1523" s="694"/>
      <c r="L1523" s="694"/>
      <c r="M1523" s="695"/>
      <c r="N1523" s="690"/>
    </row>
    <row r="1524" spans="1:64" ht="15" customHeight="1">
      <c r="A1524" s="687"/>
      <c r="B1524" s="693"/>
      <c r="C1524" s="697"/>
      <c r="D1524" s="697"/>
      <c r="E1524" s="697"/>
      <c r="F1524" s="697"/>
      <c r="G1524" s="697"/>
      <c r="H1524" s="698"/>
      <c r="I1524" s="697"/>
      <c r="J1524" s="697"/>
      <c r="K1524" s="697"/>
      <c r="L1524" s="697"/>
      <c r="M1524" s="695"/>
      <c r="N1524" s="690"/>
      <c r="BB1524" s="101" t="e">
        <f>IF(#REF!=BJ1520,#REF!,IF(#REF!=BJ1521,#REF!,IF(#REF!=BJ1522,#REF!,IF(#REF!=BK1520,#REF!,IF(#REF!=BK1521,#REF!,IF(#REF!=BK1522,#REF!,IF(#REF!=BL1520,#REF!,IF(#REF!=BL1521,#REF!,IF(#REF!=BL1522,#REF!,#REF!)))))))))</f>
        <v>#REF!</v>
      </c>
    </row>
    <row r="1525" spans="1:64" ht="25" customHeight="1">
      <c r="A1525" s="687"/>
      <c r="B1525" s="699"/>
      <c r="C1525" s="699"/>
      <c r="D1525" s="699"/>
      <c r="E1525" s="699"/>
      <c r="F1525" s="697"/>
      <c r="G1525" s="697"/>
      <c r="H1525" s="698"/>
      <c r="I1525" s="697"/>
      <c r="J1525" s="697"/>
      <c r="K1525" s="697"/>
      <c r="L1525" s="697"/>
      <c r="M1525" s="699"/>
      <c r="N1525" s="690"/>
      <c r="BB1525" s="101"/>
    </row>
    <row r="1526" spans="1:64" ht="25" customHeight="1">
      <c r="A1526" s="687"/>
      <c r="B1526" s="700"/>
      <c r="C1526" s="700"/>
      <c r="D1526" s="700"/>
      <c r="E1526" s="700"/>
      <c r="F1526" s="700"/>
      <c r="G1526" s="700"/>
      <c r="H1526" s="700"/>
      <c r="I1526" s="700"/>
      <c r="J1526" s="700"/>
      <c r="K1526" s="700"/>
      <c r="L1526" s="700"/>
      <c r="M1526" s="700"/>
      <c r="N1526" s="690"/>
      <c r="BB1526" s="101"/>
    </row>
    <row r="1527" spans="1:64" ht="18" customHeight="1">
      <c r="A1527" s="687"/>
      <c r="B1527" s="701"/>
      <c r="C1527" s="702"/>
      <c r="D1527" s="697"/>
      <c r="E1527" s="697"/>
      <c r="F1527" s="697"/>
      <c r="G1527" s="697"/>
      <c r="H1527" s="698"/>
      <c r="I1527" s="697"/>
      <c r="J1527" s="697"/>
      <c r="K1527" s="697"/>
      <c r="L1527" s="697"/>
      <c r="M1527" s="695"/>
      <c r="N1527" s="690"/>
      <c r="BB1527" s="101"/>
    </row>
    <row r="1528" spans="1:64" ht="18" customHeight="1">
      <c r="A1528" s="687"/>
      <c r="B1528" s="701"/>
      <c r="C1528" s="702"/>
      <c r="D1528" s="697"/>
      <c r="E1528" s="697"/>
      <c r="F1528" s="697"/>
      <c r="G1528" s="697"/>
      <c r="H1528" s="698"/>
      <c r="I1528" s="697"/>
      <c r="J1528" s="697"/>
      <c r="K1528" s="697"/>
      <c r="L1528" s="697"/>
      <c r="M1528" s="695"/>
      <c r="N1528" s="690"/>
      <c r="BB1528" s="101"/>
    </row>
    <row r="1529" spans="1:64" ht="18" customHeight="1">
      <c r="A1529" s="687"/>
      <c r="B1529" s="701"/>
      <c r="C1529" s="702"/>
      <c r="D1529" s="697"/>
      <c r="E1529" s="697"/>
      <c r="F1529" s="697"/>
      <c r="G1529" s="697"/>
      <c r="H1529" s="698"/>
      <c r="I1529" s="697"/>
      <c r="J1529" s="697"/>
      <c r="K1529" s="697"/>
      <c r="L1529" s="697"/>
      <c r="M1529" s="695"/>
      <c r="N1529" s="690"/>
      <c r="BB1529" s="101"/>
    </row>
    <row r="1530" spans="1:64" ht="18" customHeight="1">
      <c r="A1530" s="687"/>
      <c r="B1530" s="701"/>
      <c r="C1530" s="702"/>
      <c r="D1530" s="697"/>
      <c r="E1530" s="697"/>
      <c r="F1530" s="697"/>
      <c r="G1530" s="697"/>
      <c r="H1530" s="698"/>
      <c r="I1530" s="697"/>
      <c r="J1530" s="697"/>
      <c r="K1530" s="697"/>
      <c r="L1530" s="697"/>
      <c r="M1530" s="695"/>
      <c r="N1530" s="690"/>
      <c r="BB1530" s="101"/>
    </row>
    <row r="1531" spans="1:64" ht="18" customHeight="1">
      <c r="A1531" s="687"/>
      <c r="B1531" s="701"/>
      <c r="C1531" s="702"/>
      <c r="D1531" s="697"/>
      <c r="E1531" s="697"/>
      <c r="F1531" s="697"/>
      <c r="G1531" s="697"/>
      <c r="H1531" s="698"/>
      <c r="I1531" s="697"/>
      <c r="J1531" s="697"/>
      <c r="K1531" s="697"/>
      <c r="L1531" s="697"/>
      <c r="M1531" s="695"/>
      <c r="N1531" s="690"/>
      <c r="BB1531" s="101"/>
    </row>
    <row r="1532" spans="1:64" ht="18" customHeight="1">
      <c r="A1532" s="687"/>
      <c r="B1532" s="701"/>
      <c r="C1532" s="702"/>
      <c r="D1532" s="697"/>
      <c r="E1532" s="697"/>
      <c r="F1532" s="697"/>
      <c r="G1532" s="697"/>
      <c r="H1532" s="698"/>
      <c r="I1532" s="697"/>
      <c r="J1532" s="697"/>
      <c r="K1532" s="697"/>
      <c r="L1532" s="697"/>
      <c r="M1532" s="695"/>
      <c r="N1532" s="690"/>
      <c r="BB1532" s="101"/>
    </row>
    <row r="1533" spans="1:64" ht="30" customHeight="1">
      <c r="A1533" s="687"/>
      <c r="B1533" s="703"/>
      <c r="C1533" s="697"/>
      <c r="D1533" s="697"/>
      <c r="E1533" s="697"/>
      <c r="F1533" s="697"/>
      <c r="G1533" s="697"/>
      <c r="H1533" s="698"/>
      <c r="I1533" s="697"/>
      <c r="J1533" s="697"/>
      <c r="K1533" s="697"/>
      <c r="L1533" s="697"/>
      <c r="M1533" s="695"/>
      <c r="N1533" s="690"/>
      <c r="BB1533" s="101"/>
    </row>
    <row r="1534" spans="1:64" ht="10" customHeight="1">
      <c r="A1534" s="687"/>
      <c r="B1534" s="704"/>
      <c r="C1534" s="705"/>
      <c r="D1534" s="705"/>
      <c r="E1534" s="705"/>
      <c r="F1534" s="705"/>
      <c r="G1534" s="705"/>
      <c r="H1534" s="706"/>
      <c r="I1534" s="705"/>
      <c r="J1534" s="697"/>
      <c r="K1534" s="697"/>
      <c r="L1534" s="697"/>
      <c r="M1534" s="695"/>
      <c r="N1534" s="690"/>
      <c r="BB1534" s="101"/>
    </row>
    <row r="1535" spans="1:64" ht="30" customHeight="1">
      <c r="A1535" s="687"/>
      <c r="B1535" s="707"/>
      <c r="C1535" s="705"/>
      <c r="D1535" s="705"/>
      <c r="E1535" s="705"/>
      <c r="F1535" s="705"/>
      <c r="G1535" s="705"/>
      <c r="H1535" s="706"/>
      <c r="I1535" s="705"/>
      <c r="J1535" s="697"/>
      <c r="K1535" s="697"/>
      <c r="L1535" s="697"/>
      <c r="M1535" s="695"/>
      <c r="N1535" s="690"/>
      <c r="BB1535" s="101"/>
    </row>
    <row r="1536" spans="1:64" ht="20" customHeight="1">
      <c r="A1536" s="687"/>
      <c r="B1536" s="708"/>
      <c r="C1536" s="708"/>
      <c r="D1536" s="708"/>
      <c r="E1536" s="708"/>
      <c r="F1536" s="708"/>
      <c r="G1536" s="708"/>
      <c r="H1536" s="708"/>
      <c r="I1536" s="708"/>
      <c r="J1536" s="708"/>
      <c r="K1536" s="708"/>
      <c r="L1536" s="708"/>
      <c r="M1536" s="695"/>
      <c r="N1536" s="690"/>
      <c r="BB1536" s="101"/>
    </row>
    <row r="1537" spans="1:54" ht="15" customHeight="1">
      <c r="A1537" s="687"/>
      <c r="B1537" s="709"/>
      <c r="C1537" s="697"/>
      <c r="D1537" s="697"/>
      <c r="E1537" s="697"/>
      <c r="F1537" s="697"/>
      <c r="G1537" s="697"/>
      <c r="H1537" s="698"/>
      <c r="I1537" s="697"/>
      <c r="J1537" s="697"/>
      <c r="K1537" s="697"/>
      <c r="L1537" s="697"/>
      <c r="M1537" s="695"/>
      <c r="N1537" s="690"/>
      <c r="BB1537" s="101"/>
    </row>
    <row r="1538" spans="1:54" ht="20" customHeight="1">
      <c r="A1538" s="687"/>
      <c r="B1538" s="708"/>
      <c r="C1538" s="708"/>
      <c r="D1538" s="708"/>
      <c r="E1538" s="708"/>
      <c r="F1538" s="708"/>
      <c r="G1538" s="708"/>
      <c r="H1538" s="708"/>
      <c r="I1538" s="708"/>
      <c r="J1538" s="708"/>
      <c r="K1538" s="697"/>
      <c r="L1538" s="697"/>
      <c r="M1538" s="695"/>
      <c r="N1538" s="690"/>
      <c r="BB1538" s="101"/>
    </row>
    <row r="1539" spans="1:54" ht="15" customHeight="1">
      <c r="A1539" s="687"/>
      <c r="B1539" s="709"/>
      <c r="C1539" s="697"/>
      <c r="D1539" s="697"/>
      <c r="E1539" s="697"/>
      <c r="F1539" s="697"/>
      <c r="G1539" s="697"/>
      <c r="H1539" s="698"/>
      <c r="I1539" s="697"/>
      <c r="J1539" s="697"/>
      <c r="K1539" s="697"/>
      <c r="L1539" s="697"/>
      <c r="M1539" s="695"/>
      <c r="N1539" s="690"/>
      <c r="BB1539" s="101"/>
    </row>
    <row r="1540" spans="1:54" ht="15" customHeight="1">
      <c r="A1540" s="687"/>
      <c r="B1540" s="708"/>
      <c r="C1540" s="708"/>
      <c r="D1540" s="708"/>
      <c r="E1540" s="708"/>
      <c r="F1540" s="708"/>
      <c r="G1540" s="708"/>
      <c r="H1540" s="708"/>
      <c r="I1540" s="708"/>
      <c r="J1540" s="708"/>
      <c r="K1540" s="708"/>
      <c r="L1540" s="697"/>
      <c r="M1540" s="695"/>
      <c r="N1540" s="690"/>
      <c r="BB1540" s="101"/>
    </row>
    <row r="1541" spans="1:54" ht="10" customHeight="1">
      <c r="A1541" s="687"/>
      <c r="B1541" s="710"/>
      <c r="C1541" s="697"/>
      <c r="D1541" s="697"/>
      <c r="E1541" s="697"/>
      <c r="F1541" s="697"/>
      <c r="G1541" s="697"/>
      <c r="H1541" s="698"/>
      <c r="I1541" s="697"/>
      <c r="J1541" s="697"/>
      <c r="K1541" s="697"/>
      <c r="L1541" s="697"/>
      <c r="M1541" s="695"/>
      <c r="N1541" s="690"/>
      <c r="BB1541" s="101"/>
    </row>
    <row r="1542" spans="1:54" ht="8" customHeight="1">
      <c r="A1542" s="687"/>
      <c r="B1542" s="693"/>
      <c r="C1542" s="697"/>
      <c r="D1542" s="697"/>
      <c r="E1542" s="697"/>
      <c r="F1542" s="697"/>
      <c r="G1542" s="697"/>
      <c r="H1542" s="698"/>
      <c r="I1542" s="697"/>
      <c r="J1542" s="697"/>
      <c r="K1542" s="697"/>
      <c r="L1542" s="697"/>
      <c r="M1542" s="695"/>
      <c r="N1542" s="690"/>
      <c r="BB1542" s="101"/>
    </row>
    <row r="1543" spans="1:54" ht="15" customHeight="1">
      <c r="A1543" s="687"/>
      <c r="B1543" s="711" t="s">
        <v>1244</v>
      </c>
      <c r="C1543" s="711"/>
      <c r="D1543" s="711"/>
      <c r="E1543" s="711"/>
      <c r="F1543" s="711"/>
      <c r="G1543" s="711"/>
      <c r="H1543" s="711"/>
      <c r="I1543" s="711"/>
      <c r="J1543" s="711"/>
      <c r="K1543" s="711"/>
      <c r="L1543" s="711"/>
      <c r="M1543" s="712" t="s">
        <v>1245</v>
      </c>
      <c r="N1543" s="690"/>
      <c r="BB1543" s="101"/>
    </row>
    <row r="1544" spans="1:54" ht="8" customHeight="1" thickBot="1">
      <c r="A1544" s="687"/>
      <c r="B1544" s="713"/>
      <c r="C1544" s="713"/>
      <c r="D1544" s="713"/>
      <c r="E1544" s="713"/>
      <c r="F1544" s="713"/>
      <c r="G1544" s="713"/>
      <c r="H1544" s="714"/>
      <c r="I1544" s="713"/>
      <c r="J1544" s="713"/>
      <c r="K1544" s="713"/>
      <c r="L1544" s="713"/>
      <c r="M1544" s="713"/>
      <c r="N1544" s="690"/>
      <c r="BB1544" s="101"/>
    </row>
    <row r="1545" spans="1:54" ht="15" customHeight="1" thickTop="1" thickBot="1">
      <c r="A1545" s="687"/>
      <c r="B1545" s="715" t="s">
        <v>1246</v>
      </c>
      <c r="C1545" s="716"/>
      <c r="D1545" s="716"/>
      <c r="E1545" s="716"/>
      <c r="F1545" s="716"/>
      <c r="G1545" s="716"/>
      <c r="H1545" s="716"/>
      <c r="I1545" s="716"/>
      <c r="J1545" s="716"/>
      <c r="K1545" s="716"/>
      <c r="L1545" s="716"/>
      <c r="M1545" s="717"/>
      <c r="N1545" s="690"/>
      <c r="BB1545" s="101"/>
    </row>
    <row r="1546" spans="1:54" ht="10" customHeight="1" thickTop="1">
      <c r="A1546" s="687"/>
      <c r="B1546" s="693"/>
      <c r="C1546" s="697"/>
      <c r="D1546" s="697"/>
      <c r="E1546" s="697"/>
      <c r="F1546" s="697"/>
      <c r="G1546" s="697"/>
      <c r="H1546" s="698"/>
      <c r="I1546" s="697"/>
      <c r="J1546" s="697"/>
      <c r="K1546" s="697"/>
      <c r="L1546" s="697"/>
      <c r="M1546" s="695"/>
      <c r="N1546" s="690"/>
      <c r="BB1546" s="101"/>
    </row>
  </sheetData>
  <mergeCells count="423">
    <mergeCell ref="B1538:J1538"/>
    <mergeCell ref="B1540:K1540"/>
    <mergeCell ref="B1543:L1543"/>
    <mergeCell ref="B1545:M1545"/>
    <mergeCell ref="C1520:L1520"/>
    <mergeCell ref="C1521:L1521"/>
    <mergeCell ref="C1522:L1522"/>
    <mergeCell ref="C1523:L1523"/>
    <mergeCell ref="B1526:M1526"/>
    <mergeCell ref="B1536:L1536"/>
    <mergeCell ref="B1506:H1507"/>
    <mergeCell ref="I1506:M1507"/>
    <mergeCell ref="B1509:M1514"/>
    <mergeCell ref="B1516:D1516"/>
    <mergeCell ref="B1518:M1518"/>
    <mergeCell ref="C1519:L1519"/>
    <mergeCell ref="C1491:M1493"/>
    <mergeCell ref="C1494:M1496"/>
    <mergeCell ref="C1497:M1499"/>
    <mergeCell ref="B1502:H1503"/>
    <mergeCell ref="I1502:M1503"/>
    <mergeCell ref="B1504:H1505"/>
    <mergeCell ref="I1504:M1505"/>
    <mergeCell ref="B1472:L1472"/>
    <mergeCell ref="B1473:M1476"/>
    <mergeCell ref="B1477:M1480"/>
    <mergeCell ref="C1481:M1483"/>
    <mergeCell ref="C1484:M1486"/>
    <mergeCell ref="C1487:M1489"/>
    <mergeCell ref="I1447:M1449"/>
    <mergeCell ref="I1452:M1455"/>
    <mergeCell ref="I1456:M1459"/>
    <mergeCell ref="I1460:M1463"/>
    <mergeCell ref="I1464:M1467"/>
    <mergeCell ref="I1468:M1470"/>
    <mergeCell ref="B1418:M1423"/>
    <mergeCell ref="B1425:K1425"/>
    <mergeCell ref="I1431:M1434"/>
    <mergeCell ref="I1435:M1438"/>
    <mergeCell ref="I1439:M1442"/>
    <mergeCell ref="I1443:M1446"/>
    <mergeCell ref="B1411:H1412"/>
    <mergeCell ref="I1411:M1412"/>
    <mergeCell ref="B1413:H1414"/>
    <mergeCell ref="I1413:M1414"/>
    <mergeCell ref="B1415:H1416"/>
    <mergeCell ref="I1415:M1416"/>
    <mergeCell ref="B1388:F1395"/>
    <mergeCell ref="I1388:M1395"/>
    <mergeCell ref="G1396:G1400"/>
    <mergeCell ref="H1396:H1400"/>
    <mergeCell ref="B1401:F1407"/>
    <mergeCell ref="I1401:M1407"/>
    <mergeCell ref="I1370:M1373"/>
    <mergeCell ref="I1374:M1376"/>
    <mergeCell ref="B1378:L1378"/>
    <mergeCell ref="B1379:M1381"/>
    <mergeCell ref="B1382:M1385"/>
    <mergeCell ref="B1386:M1386"/>
    <mergeCell ref="I1345:M1348"/>
    <mergeCell ref="I1349:M1352"/>
    <mergeCell ref="I1353:M1355"/>
    <mergeCell ref="I1358:M1361"/>
    <mergeCell ref="I1362:M1365"/>
    <mergeCell ref="I1366:M1369"/>
    <mergeCell ref="B1321:H1322"/>
    <mergeCell ref="I1321:M1322"/>
    <mergeCell ref="B1324:M1329"/>
    <mergeCell ref="B1331:K1331"/>
    <mergeCell ref="I1337:M1340"/>
    <mergeCell ref="I1341:M1344"/>
    <mergeCell ref="B1307:F1314"/>
    <mergeCell ref="I1307:M1314"/>
    <mergeCell ref="B1317:H1318"/>
    <mergeCell ref="I1317:M1318"/>
    <mergeCell ref="B1319:H1320"/>
    <mergeCell ref="I1319:M1320"/>
    <mergeCell ref="B1289:M1292"/>
    <mergeCell ref="B1294:F1301"/>
    <mergeCell ref="I1294:M1301"/>
    <mergeCell ref="B1302:B1306"/>
    <mergeCell ref="C1302:C1306"/>
    <mergeCell ref="G1302:G1306"/>
    <mergeCell ref="H1302:H1306"/>
    <mergeCell ref="L1302:L1306"/>
    <mergeCell ref="I1269:M1272"/>
    <mergeCell ref="I1273:M1276"/>
    <mergeCell ref="I1277:M1280"/>
    <mergeCell ref="I1282:M1283"/>
    <mergeCell ref="B1285:L1285"/>
    <mergeCell ref="B1286:M1288"/>
    <mergeCell ref="I1244:M1247"/>
    <mergeCell ref="I1248:M1251"/>
    <mergeCell ref="I1252:M1255"/>
    <mergeCell ref="I1256:M1259"/>
    <mergeCell ref="I1260:M1262"/>
    <mergeCell ref="I1265:M1268"/>
    <mergeCell ref="B1222:E1229"/>
    <mergeCell ref="F1222:I1229"/>
    <mergeCell ref="J1222:M1229"/>
    <mergeCell ref="B1230:M1231"/>
    <mergeCell ref="B1233:M1235"/>
    <mergeCell ref="B1238:J1238"/>
    <mergeCell ref="G1176:M1177"/>
    <mergeCell ref="B1178:M1181"/>
    <mergeCell ref="B1182:M1185"/>
    <mergeCell ref="B1186:M1189"/>
    <mergeCell ref="B1191:L1191"/>
    <mergeCell ref="B1216:E1221"/>
    <mergeCell ref="F1216:I1221"/>
    <mergeCell ref="J1216:M1221"/>
    <mergeCell ref="B1151:K1151"/>
    <mergeCell ref="E1163:G1164"/>
    <mergeCell ref="K1163:M1164"/>
    <mergeCell ref="B1164:D1165"/>
    <mergeCell ref="H1164:J1165"/>
    <mergeCell ref="B1170:D1171"/>
    <mergeCell ref="H1170:J1171"/>
    <mergeCell ref="E1171:G1172"/>
    <mergeCell ref="K1171:M1172"/>
    <mergeCell ref="B1137:E1137"/>
    <mergeCell ref="F1137:I1137"/>
    <mergeCell ref="J1137:M1137"/>
    <mergeCell ref="H1139:M1140"/>
    <mergeCell ref="H1141:M1142"/>
    <mergeCell ref="B1144:M1149"/>
    <mergeCell ref="B1130:C1136"/>
    <mergeCell ref="D1130:E1136"/>
    <mergeCell ref="F1130:G1136"/>
    <mergeCell ref="H1130:I1136"/>
    <mergeCell ref="J1130:K1136"/>
    <mergeCell ref="L1130:M1136"/>
    <mergeCell ref="B1129:C1129"/>
    <mergeCell ref="D1129:E1129"/>
    <mergeCell ref="F1129:G1129"/>
    <mergeCell ref="H1129:I1129"/>
    <mergeCell ref="J1129:K1129"/>
    <mergeCell ref="L1129:M1129"/>
    <mergeCell ref="B1128:C1128"/>
    <mergeCell ref="D1128:E1128"/>
    <mergeCell ref="F1128:G1128"/>
    <mergeCell ref="H1128:I1128"/>
    <mergeCell ref="J1128:K1128"/>
    <mergeCell ref="L1128:M1128"/>
    <mergeCell ref="B1127:C1127"/>
    <mergeCell ref="D1127:E1127"/>
    <mergeCell ref="F1127:G1127"/>
    <mergeCell ref="H1127:I1127"/>
    <mergeCell ref="J1127:K1127"/>
    <mergeCell ref="L1127:M1127"/>
    <mergeCell ref="B1125:C1125"/>
    <mergeCell ref="D1125:E1125"/>
    <mergeCell ref="F1125:G1125"/>
    <mergeCell ref="H1125:I1125"/>
    <mergeCell ref="J1125:K1125"/>
    <mergeCell ref="L1125:M1125"/>
    <mergeCell ref="B1124:C1124"/>
    <mergeCell ref="D1124:E1124"/>
    <mergeCell ref="F1124:G1124"/>
    <mergeCell ref="H1124:I1124"/>
    <mergeCell ref="J1124:K1124"/>
    <mergeCell ref="L1124:M1124"/>
    <mergeCell ref="B1096:G1100"/>
    <mergeCell ref="H1096:M1100"/>
    <mergeCell ref="G1102:M1104"/>
    <mergeCell ref="B1106:M1111"/>
    <mergeCell ref="B1113:L1113"/>
    <mergeCell ref="B1123:G1123"/>
    <mergeCell ref="H1123:M1123"/>
    <mergeCell ref="B1089:D1089"/>
    <mergeCell ref="E1089:G1089"/>
    <mergeCell ref="H1089:J1089"/>
    <mergeCell ref="K1089:M1089"/>
    <mergeCell ref="B1091:G1095"/>
    <mergeCell ref="H1091:M1095"/>
    <mergeCell ref="B1076:L1076"/>
    <mergeCell ref="B1079:G1083"/>
    <mergeCell ref="H1079:M1083"/>
    <mergeCell ref="B1086:D1086"/>
    <mergeCell ref="K1086:M1086"/>
    <mergeCell ref="E1087:G1087"/>
    <mergeCell ref="H1087:J1087"/>
    <mergeCell ref="B1059:G1063"/>
    <mergeCell ref="H1059:M1063"/>
    <mergeCell ref="B1065:G1067"/>
    <mergeCell ref="H1065:M1067"/>
    <mergeCell ref="B1069:G1073"/>
    <mergeCell ref="H1069:M1073"/>
    <mergeCell ref="G1051:H1051"/>
    <mergeCell ref="I1051:K1051"/>
    <mergeCell ref="B1054:G1054"/>
    <mergeCell ref="H1054:M1054"/>
    <mergeCell ref="B1055:G1055"/>
    <mergeCell ref="H1055:M1055"/>
    <mergeCell ref="C1047:L1047"/>
    <mergeCell ref="B1049:C1051"/>
    <mergeCell ref="D1049:F1049"/>
    <mergeCell ref="G1049:H1049"/>
    <mergeCell ref="I1049:K1049"/>
    <mergeCell ref="L1049:M1051"/>
    <mergeCell ref="D1050:F1050"/>
    <mergeCell ref="G1050:H1050"/>
    <mergeCell ref="I1050:K1050"/>
    <mergeCell ref="D1051:F1051"/>
    <mergeCell ref="E1029:J1029"/>
    <mergeCell ref="E1033:J1033"/>
    <mergeCell ref="E1037:J1037"/>
    <mergeCell ref="B1041:G1042"/>
    <mergeCell ref="H1041:M1042"/>
    <mergeCell ref="B1044:L1044"/>
    <mergeCell ref="B1002:M1003"/>
    <mergeCell ref="E1009:J1009"/>
    <mergeCell ref="E1013:J1013"/>
    <mergeCell ref="E1017:J1017"/>
    <mergeCell ref="E1021:J1021"/>
    <mergeCell ref="E1025:J1025"/>
    <mergeCell ref="B984:M988"/>
    <mergeCell ref="B989:M992"/>
    <mergeCell ref="B993:M995"/>
    <mergeCell ref="B996:M998"/>
    <mergeCell ref="B1000:M1000"/>
    <mergeCell ref="B1001:M1001"/>
    <mergeCell ref="B825:L825"/>
    <mergeCell ref="B872:L872"/>
    <mergeCell ref="B919:L919"/>
    <mergeCell ref="B966:L966"/>
    <mergeCell ref="G978:M979"/>
    <mergeCell ref="B981:M983"/>
    <mergeCell ref="E759:F759"/>
    <mergeCell ref="L759:M759"/>
    <mergeCell ref="B772:M776"/>
    <mergeCell ref="B778:L778"/>
    <mergeCell ref="B811:M813"/>
    <mergeCell ref="B815:F819"/>
    <mergeCell ref="I815:M819"/>
    <mergeCell ref="G817:H819"/>
    <mergeCell ref="B755:C755"/>
    <mergeCell ref="E755:F755"/>
    <mergeCell ref="I755:J755"/>
    <mergeCell ref="L755:M755"/>
    <mergeCell ref="B756:C756"/>
    <mergeCell ref="E756:F756"/>
    <mergeCell ref="I756:J756"/>
    <mergeCell ref="L756:M756"/>
    <mergeCell ref="B753:C753"/>
    <mergeCell ref="E753:F753"/>
    <mergeCell ref="I753:J753"/>
    <mergeCell ref="L753:M753"/>
    <mergeCell ref="B754:C754"/>
    <mergeCell ref="E754:F754"/>
    <mergeCell ref="I754:J754"/>
    <mergeCell ref="L754:M754"/>
    <mergeCell ref="B751:C751"/>
    <mergeCell ref="E751:F751"/>
    <mergeCell ref="I751:J751"/>
    <mergeCell ref="L751:M751"/>
    <mergeCell ref="B752:C752"/>
    <mergeCell ref="E752:F752"/>
    <mergeCell ref="I752:J752"/>
    <mergeCell ref="L752:M752"/>
    <mergeCell ref="B749:C749"/>
    <mergeCell ref="E749:F749"/>
    <mergeCell ref="I749:J749"/>
    <mergeCell ref="L749:M749"/>
    <mergeCell ref="B750:C750"/>
    <mergeCell ref="E750:F750"/>
    <mergeCell ref="I750:J750"/>
    <mergeCell ref="L750:M750"/>
    <mergeCell ref="B747:C747"/>
    <mergeCell ref="E747:F747"/>
    <mergeCell ref="I747:J747"/>
    <mergeCell ref="L747:M747"/>
    <mergeCell ref="B748:C748"/>
    <mergeCell ref="E748:F748"/>
    <mergeCell ref="I748:J748"/>
    <mergeCell ref="L748:M748"/>
    <mergeCell ref="B615:M618"/>
    <mergeCell ref="B619:M624"/>
    <mergeCell ref="B647:L647"/>
    <mergeCell ref="B694:L694"/>
    <mergeCell ref="B741:L741"/>
    <mergeCell ref="B743:M745"/>
    <mergeCell ref="B601:L601"/>
    <mergeCell ref="B603:M604"/>
    <mergeCell ref="B606:F610"/>
    <mergeCell ref="I606:M610"/>
    <mergeCell ref="G608:H610"/>
    <mergeCell ref="E612:M613"/>
    <mergeCell ref="B319:L319"/>
    <mergeCell ref="B366:L366"/>
    <mergeCell ref="B413:L413"/>
    <mergeCell ref="B460:L460"/>
    <mergeCell ref="B507:L507"/>
    <mergeCell ref="B554:L554"/>
    <mergeCell ref="H265:M265"/>
    <mergeCell ref="B266:M267"/>
    <mergeCell ref="B268:B270"/>
    <mergeCell ref="C268:L270"/>
    <mergeCell ref="M268:M270"/>
    <mergeCell ref="B272:L272"/>
    <mergeCell ref="H256:M256"/>
    <mergeCell ref="B257:M258"/>
    <mergeCell ref="H259:M259"/>
    <mergeCell ref="B260:M261"/>
    <mergeCell ref="H262:M262"/>
    <mergeCell ref="B263:M264"/>
    <mergeCell ref="H247:M247"/>
    <mergeCell ref="B248:M249"/>
    <mergeCell ref="H250:M250"/>
    <mergeCell ref="B251:M252"/>
    <mergeCell ref="H253:M253"/>
    <mergeCell ref="B254:M255"/>
    <mergeCell ref="C223:L227"/>
    <mergeCell ref="B228:M234"/>
    <mergeCell ref="B236:L236"/>
    <mergeCell ref="B241:M243"/>
    <mergeCell ref="H244:M244"/>
    <mergeCell ref="B245:M246"/>
    <mergeCell ref="D210:K211"/>
    <mergeCell ref="D212:K213"/>
    <mergeCell ref="D214:K215"/>
    <mergeCell ref="D216:K217"/>
    <mergeCell ref="D218:K219"/>
    <mergeCell ref="D220:K221"/>
    <mergeCell ref="B198:L198"/>
    <mergeCell ref="B199:M201"/>
    <mergeCell ref="D202:K203"/>
    <mergeCell ref="D204:K205"/>
    <mergeCell ref="D206:K207"/>
    <mergeCell ref="D208:K209"/>
    <mergeCell ref="B173:G173"/>
    <mergeCell ref="H173:M173"/>
    <mergeCell ref="B175:M175"/>
    <mergeCell ref="B176:M177"/>
    <mergeCell ref="B178:M178"/>
    <mergeCell ref="B180:M182"/>
    <mergeCell ref="B158:L158"/>
    <mergeCell ref="B160:M163"/>
    <mergeCell ref="B164:M167"/>
    <mergeCell ref="B169:G170"/>
    <mergeCell ref="H169:M170"/>
    <mergeCell ref="B171:G172"/>
    <mergeCell ref="H171:M172"/>
    <mergeCell ref="H140:J142"/>
    <mergeCell ref="K140:M142"/>
    <mergeCell ref="B141:F142"/>
    <mergeCell ref="H144:J146"/>
    <mergeCell ref="K144:M146"/>
    <mergeCell ref="B145:F146"/>
    <mergeCell ref="H132:J134"/>
    <mergeCell ref="K132:M134"/>
    <mergeCell ref="B133:F134"/>
    <mergeCell ref="H136:J138"/>
    <mergeCell ref="K136:M138"/>
    <mergeCell ref="B137:F138"/>
    <mergeCell ref="B121:L121"/>
    <mergeCell ref="B123:M125"/>
    <mergeCell ref="B126:M128"/>
    <mergeCell ref="B129:D130"/>
    <mergeCell ref="E129:H130"/>
    <mergeCell ref="I129:M130"/>
    <mergeCell ref="N66:N84"/>
    <mergeCell ref="B68:M73"/>
    <mergeCell ref="B74:M79"/>
    <mergeCell ref="B80:M84"/>
    <mergeCell ref="B86:M87"/>
    <mergeCell ref="B89:L89"/>
    <mergeCell ref="B54:M55"/>
    <mergeCell ref="B57:F61"/>
    <mergeCell ref="I57:M61"/>
    <mergeCell ref="G59:H61"/>
    <mergeCell ref="E63:M64"/>
    <mergeCell ref="A66:A84"/>
    <mergeCell ref="B66:M67"/>
    <mergeCell ref="G41:K41"/>
    <mergeCell ref="B42:F42"/>
    <mergeCell ref="G42:K42"/>
    <mergeCell ref="A45:N46"/>
    <mergeCell ref="A47:N48"/>
    <mergeCell ref="B50:M51"/>
    <mergeCell ref="G35:K35"/>
    <mergeCell ref="G36:K36"/>
    <mergeCell ref="G37:K37"/>
    <mergeCell ref="G38:K38"/>
    <mergeCell ref="G39:K39"/>
    <mergeCell ref="G40:K40"/>
    <mergeCell ref="B30:F30"/>
    <mergeCell ref="G30:K30"/>
    <mergeCell ref="G31:K31"/>
    <mergeCell ref="G32:K32"/>
    <mergeCell ref="G33:K33"/>
    <mergeCell ref="G34:K34"/>
    <mergeCell ref="G24:K24"/>
    <mergeCell ref="G25:K25"/>
    <mergeCell ref="G26:K26"/>
    <mergeCell ref="G27:K27"/>
    <mergeCell ref="G28:K28"/>
    <mergeCell ref="G29:K29"/>
    <mergeCell ref="G18:K18"/>
    <mergeCell ref="G19:K19"/>
    <mergeCell ref="G20:K20"/>
    <mergeCell ref="G21:K21"/>
    <mergeCell ref="G22:K22"/>
    <mergeCell ref="B23:F23"/>
    <mergeCell ref="G23:K23"/>
    <mergeCell ref="G12:K12"/>
    <mergeCell ref="G13:K13"/>
    <mergeCell ref="G14:K14"/>
    <mergeCell ref="G15:K15"/>
    <mergeCell ref="G16:K16"/>
    <mergeCell ref="G17:K17"/>
    <mergeCell ref="G8:K8"/>
    <mergeCell ref="B9:F9"/>
    <mergeCell ref="G9:K9"/>
    <mergeCell ref="G10:K10"/>
    <mergeCell ref="B11:F11"/>
    <mergeCell ref="G11:K11"/>
    <mergeCell ref="A1:N2"/>
    <mergeCell ref="A3:N3"/>
    <mergeCell ref="A4:N4"/>
    <mergeCell ref="A5:N5"/>
    <mergeCell ref="B7:F7"/>
    <mergeCell ref="G7:K7"/>
  </mergeCells>
  <conditionalFormatting sqref="B66">
    <cfRule type="containsText" dxfId="64" priority="66" operator="containsText" text="INSTRUCTIONS:">
      <formula>NOT(ISERROR(SEARCH("INSTRUCTIONS:",B66)))</formula>
    </cfRule>
  </conditionalFormatting>
  <conditionalFormatting sqref="B1324">
    <cfRule type="containsText" dxfId="61" priority="14" operator="containsText" text="led">
      <formula>NOT(ISERROR(SEARCH("led",B1324)))</formula>
    </cfRule>
  </conditionalFormatting>
  <conditionalFormatting sqref="B1418">
    <cfRule type="containsText" dxfId="60" priority="13" operator="containsText" text="led">
      <formula>NOT(ISERROR(SEARCH("led",B1418)))</formula>
    </cfRule>
  </conditionalFormatting>
  <conditionalFormatting sqref="B1509">
    <cfRule type="containsText" dxfId="59" priority="12" operator="containsText" text="led">
      <formula>NOT(ISERROR(SEARCH("led",B1509)))</formula>
    </cfRule>
  </conditionalFormatting>
  <conditionalFormatting sqref="B747:C747">
    <cfRule type="cellIs" dxfId="58" priority="45" operator="between">
      <formula>0.9</formula>
      <formula>1.01</formula>
    </cfRule>
  </conditionalFormatting>
  <conditionalFormatting sqref="B748:C748">
    <cfRule type="cellIs" dxfId="57" priority="46" operator="between">
      <formula>0.8</formula>
      <formula>0.91</formula>
    </cfRule>
  </conditionalFormatting>
  <conditionalFormatting sqref="B749:C749">
    <cfRule type="cellIs" dxfId="56" priority="47" operator="between">
      <formula>0.7</formula>
      <formula>0.81</formula>
    </cfRule>
  </conditionalFormatting>
  <conditionalFormatting sqref="B750:C750">
    <cfRule type="cellIs" dxfId="55" priority="48" operator="between">
      <formula>0.6</formula>
      <formula>0.71</formula>
    </cfRule>
  </conditionalFormatting>
  <conditionalFormatting sqref="B751:C751">
    <cfRule type="cellIs" dxfId="54" priority="49" operator="between">
      <formula>0.5</formula>
      <formula>0.61</formula>
    </cfRule>
  </conditionalFormatting>
  <conditionalFormatting sqref="B752:C752">
    <cfRule type="cellIs" dxfId="53" priority="53" operator="between">
      <formula>0.4</formula>
      <formula>0.51</formula>
    </cfRule>
  </conditionalFormatting>
  <conditionalFormatting sqref="B753:C753">
    <cfRule type="cellIs" dxfId="52" priority="52" operator="between">
      <formula>0.3</formula>
      <formula>0.41</formula>
    </cfRule>
  </conditionalFormatting>
  <conditionalFormatting sqref="B754:C754">
    <cfRule type="cellIs" dxfId="51" priority="51" operator="between">
      <formula>0.2</formula>
      <formula>0.31</formula>
    </cfRule>
  </conditionalFormatting>
  <conditionalFormatting sqref="B755:C755">
    <cfRule type="cellIs" dxfId="50" priority="50" operator="between">
      <formula>0.1</formula>
      <formula>0.21</formula>
    </cfRule>
  </conditionalFormatting>
  <conditionalFormatting sqref="B756:C756">
    <cfRule type="cellIs" dxfId="49" priority="54" operator="between">
      <formula>0</formula>
      <formula>0.11</formula>
    </cfRule>
  </conditionalFormatting>
  <conditionalFormatting sqref="B68:M73">
    <cfRule type="containsText" dxfId="48" priority="64" operator="containsText" text="interactive">
      <formula>NOT(ISERROR(SEARCH("interactive",B68)))</formula>
    </cfRule>
  </conditionalFormatting>
  <conditionalFormatting sqref="B74:M79">
    <cfRule type="containsText" dxfId="47" priority="63" operator="containsText" text="&quot;I&quot;">
      <formula>NOT(ISERROR(SEARCH("""I""",B74)))</formula>
    </cfRule>
  </conditionalFormatting>
  <conditionalFormatting sqref="B80:M84">
    <cfRule type="containsText" dxfId="46" priority="62" operator="containsText" text="Remember, ">
      <formula>NOT(ISERROR(SEARCH("Remember, ",B80)))</formula>
    </cfRule>
  </conditionalFormatting>
  <conditionalFormatting sqref="B981:M983">
    <cfRule type="containsText" dxfId="44" priority="10" operator="containsText" text="SELECT">
      <formula>NOT(ISERROR(SEARCH("SELECT",B981)))</formula>
    </cfRule>
  </conditionalFormatting>
  <conditionalFormatting sqref="B996:M998">
    <cfRule type="containsText" dxfId="43" priority="9" operator="containsText" text="Challenge">
      <formula>NOT(ISERROR(SEARCH("Challenge",B996)))</formula>
    </cfRule>
  </conditionalFormatting>
  <conditionalFormatting sqref="B1106:M1111">
    <cfRule type="containsText" dxfId="42" priority="11" operator="containsText" text="DROPDOWN">
      <formula>NOT(ISERROR(SEARCH("DROPDOWN",B1106)))</formula>
    </cfRule>
  </conditionalFormatting>
  <conditionalFormatting sqref="B1233:M1235">
    <cfRule type="cellIs" dxfId="41" priority="8" operator="equal">
      <formula>0</formula>
    </cfRule>
  </conditionalFormatting>
  <conditionalFormatting sqref="C268 B245 C247:H247 B248 C250:H250 B251 C253:H253 B254 C256:H256 B257 C259:H259 B260 C262:H262 B263 C265:H265 B266">
    <cfRule type="containsText" dxfId="40" priority="61" operator="containsText" text="ITEMS">
      <formula>NOT(ISERROR(SEARCH("ITEMS",B245)))</formula>
    </cfRule>
  </conditionalFormatting>
  <conditionalFormatting sqref="C268 B271:M271">
    <cfRule type="containsText" dxfId="39" priority="60" operator="containsText" text="ITEMS">
      <formula>NOT(ISERROR(SEARCH("ITEMS",B268)))</formula>
    </cfRule>
  </conditionalFormatting>
  <conditionalFormatting sqref="C268">
    <cfRule type="containsText" dxfId="38" priority="59" operator="containsText" text="You show">
      <formula>NOT(ISERROR(SEARCH("You show",C268)))</formula>
    </cfRule>
  </conditionalFormatting>
  <conditionalFormatting sqref="E747:F747">
    <cfRule type="cellIs" dxfId="37" priority="42" operator="between">
      <formula>0.9</formula>
      <formula>1.01</formula>
    </cfRule>
  </conditionalFormatting>
  <conditionalFormatting sqref="E748:F749">
    <cfRule type="cellIs" dxfId="36" priority="41" operator="between">
      <formula>0.8</formula>
      <formula>0.91</formula>
    </cfRule>
  </conditionalFormatting>
  <conditionalFormatting sqref="E750:F750">
    <cfRule type="cellIs" dxfId="35" priority="34" operator="between">
      <formula>0.7</formula>
      <formula>0.81</formula>
    </cfRule>
  </conditionalFormatting>
  <conditionalFormatting sqref="E751:F751">
    <cfRule type="cellIs" dxfId="34" priority="40" operator="between">
      <formula>0.6</formula>
      <formula>0.71</formula>
    </cfRule>
  </conditionalFormatting>
  <conditionalFormatting sqref="E752:F752">
    <cfRule type="cellIs" dxfId="33" priority="39" operator="between">
      <formula>0.4</formula>
      <formula>0.51</formula>
    </cfRule>
  </conditionalFormatting>
  <conditionalFormatting sqref="E753:F753">
    <cfRule type="cellIs" dxfId="32" priority="38" operator="between">
      <formula>0.3</formula>
      <formula>0.41</formula>
    </cfRule>
  </conditionalFormatting>
  <conditionalFormatting sqref="E754:F754">
    <cfRule type="cellIs" dxfId="31" priority="37" operator="between">
      <formula>0.2</formula>
      <formula>0.31</formula>
    </cfRule>
  </conditionalFormatting>
  <conditionalFormatting sqref="E755:F755">
    <cfRule type="cellIs" dxfId="30" priority="36" operator="between">
      <formula>0.1</formula>
      <formula>0.21</formula>
    </cfRule>
  </conditionalFormatting>
  <conditionalFormatting sqref="E756:F756">
    <cfRule type="cellIs" dxfId="29" priority="35" operator="between">
      <formula>0</formula>
      <formula>0.11</formula>
    </cfRule>
  </conditionalFormatting>
  <conditionalFormatting sqref="E63:M64">
    <cfRule type="containsText" dxfId="26" priority="65" operator="containsText" text="Mouses over">
      <formula>NOT(ISERROR(SEARCH("Mouses over",E63)))</formula>
    </cfRule>
  </conditionalFormatting>
  <conditionalFormatting sqref="E612:M613">
    <cfRule type="containsText" dxfId="24" priority="15" operator="containsText" text="bad">
      <formula>NOT(ISERROR(SEARCH("bad",E612)))</formula>
    </cfRule>
    <cfRule type="containsText" dxfId="23" priority="16" operator="containsText" text="good">
      <formula>NOT(ISERROR(SEARCH("good",E612)))</formula>
    </cfRule>
    <cfRule type="containsText" dxfId="25" priority="17" operator="containsText" text="Mouses over">
      <formula>NOT(ISERROR(SEARCH("Mouses over",E612)))</formula>
    </cfRule>
  </conditionalFormatting>
  <conditionalFormatting sqref="I747:J747">
    <cfRule type="cellIs" dxfId="22" priority="18" operator="between">
      <formula>0.9</formula>
      <formula>1.01</formula>
    </cfRule>
  </conditionalFormatting>
  <conditionalFormatting sqref="I748:J748">
    <cfRule type="cellIs" dxfId="21" priority="19" operator="between">
      <formula>0.8</formula>
      <formula>0.91</formula>
    </cfRule>
  </conditionalFormatting>
  <conditionalFormatting sqref="I749:J750">
    <cfRule type="cellIs" dxfId="20" priority="44" operator="between">
      <formula>0.7</formula>
      <formula>0.81</formula>
    </cfRule>
  </conditionalFormatting>
  <conditionalFormatting sqref="I751:J751">
    <cfRule type="cellIs" dxfId="19" priority="24" operator="between">
      <formula>0.5</formula>
      <formula>0.61</formula>
    </cfRule>
  </conditionalFormatting>
  <conditionalFormatting sqref="I752:J752">
    <cfRule type="cellIs" dxfId="18" priority="23" operator="between">
      <formula>0.4</formula>
      <formula>0.51</formula>
    </cfRule>
  </conditionalFormatting>
  <conditionalFormatting sqref="I753:J753">
    <cfRule type="cellIs" dxfId="17" priority="22" operator="between">
      <formula>0.3</formula>
      <formula>0.41</formula>
    </cfRule>
  </conditionalFormatting>
  <conditionalFormatting sqref="I754:J754">
    <cfRule type="cellIs" dxfId="16" priority="21" operator="between">
      <formula>0.2</formula>
      <formula>0.31</formula>
    </cfRule>
  </conditionalFormatting>
  <conditionalFormatting sqref="I755:J755">
    <cfRule type="cellIs" dxfId="15" priority="20" operator="between">
      <formula>0.1</formula>
      <formula>0.21</formula>
    </cfRule>
  </conditionalFormatting>
  <conditionalFormatting sqref="I756:J756">
    <cfRule type="cellIs" dxfId="14" priority="43" operator="between">
      <formula>0</formula>
      <formula>0.11</formula>
    </cfRule>
  </conditionalFormatting>
  <conditionalFormatting sqref="L747:M747">
    <cfRule type="cellIs" dxfId="13" priority="33" operator="between">
      <formula>0.9</formula>
      <formula>1.01</formula>
    </cfRule>
  </conditionalFormatting>
  <conditionalFormatting sqref="L748:M749">
    <cfRule type="cellIs" dxfId="12" priority="32" operator="between">
      <formula>0.8</formula>
      <formula>0.91</formula>
    </cfRule>
  </conditionalFormatting>
  <conditionalFormatting sqref="L750:M750">
    <cfRule type="cellIs" dxfId="11" priority="31" operator="between">
      <formula>0.7</formula>
      <formula>0.81</formula>
    </cfRule>
  </conditionalFormatting>
  <conditionalFormatting sqref="L751:M751">
    <cfRule type="cellIs" dxfId="10" priority="29" operator="between">
      <formula>0.6</formula>
      <formula>0.71</formula>
    </cfRule>
  </conditionalFormatting>
  <conditionalFormatting sqref="L752:M752">
    <cfRule type="cellIs" dxfId="9" priority="30" operator="between">
      <formula>0.4</formula>
      <formula>0.51</formula>
    </cfRule>
  </conditionalFormatting>
  <conditionalFormatting sqref="L753:M753">
    <cfRule type="cellIs" dxfId="8" priority="28" operator="between">
      <formula>0.3</formula>
      <formula>0.41</formula>
    </cfRule>
  </conditionalFormatting>
  <conditionalFormatting sqref="L754:M754">
    <cfRule type="cellIs" dxfId="7" priority="27" operator="between">
      <formula>0.2</formula>
      <formula>0.31</formula>
    </cfRule>
  </conditionalFormatting>
  <conditionalFormatting sqref="L755:M755">
    <cfRule type="cellIs" dxfId="6" priority="26" operator="between">
      <formula>0.1</formula>
      <formula>0.21</formula>
    </cfRule>
  </conditionalFormatting>
  <conditionalFormatting sqref="L756:M756">
    <cfRule type="cellIs" dxfId="5" priority="25" operator="between">
      <formula>0</formula>
      <formula>0.11</formula>
    </cfRule>
  </conditionalFormatting>
  <dataValidations count="27">
    <dataValidation type="list" errorStyle="information" allowBlank="1" showInputMessage="1" showErrorMessage="1" sqref="B1233:M1235" xr:uid="{C6CF8C6E-4CD6-4F38-AC86-94EBCB37622E}">
      <formula1>$BB$1047:$BB$1054</formula1>
    </dataValidation>
    <dataValidation type="list" allowBlank="1" showInputMessage="1" showErrorMessage="1" sqref="B176:M177" xr:uid="{322D2F38-CA7C-4D43-A741-7CEAE857EFD9}">
      <formula1>$BL$101:$BL$102</formula1>
    </dataValidation>
    <dataValidation type="list" allowBlank="1" showInputMessage="1" showErrorMessage="1" sqref="H173:M173" xr:uid="{BF1AEDC7-51F0-4D88-9032-BF1302DB2E19}">
      <formula1>$BC$101:$BC$116</formula1>
    </dataValidation>
    <dataValidation type="list" allowBlank="1" showInputMessage="1" showErrorMessage="1" sqref="B173:G173" xr:uid="{B50E331C-0C86-4AAF-B7E0-3869AA12C990}">
      <formula1>$BB$101:$BB$116</formula1>
    </dataValidation>
    <dataValidation type="list" allowBlank="1" showInputMessage="1" showErrorMessage="1" sqref="C1047:L1047" xr:uid="{C2488B7B-B4FD-405D-AF13-6F168300213B}">
      <formula1>$BB$1047:$BB$1054</formula1>
    </dataValidation>
    <dataValidation type="list" allowBlank="1" showInputMessage="1" showErrorMessage="1" sqref="E759:F759 L759:M759" xr:uid="{19B3EB26-F667-470E-8EED-A7304193F45B}">
      <formula1>$BR$234:$BR$235</formula1>
    </dataValidation>
    <dataValidation type="list" allowBlank="1" showInputMessage="1" showErrorMessage="1" sqref="M761:M770 F761:F770" xr:uid="{E8B42B0A-CD8B-4865-82CB-03D01C019609}">
      <formula1>$BP$234:$BP$235</formula1>
    </dataValidation>
    <dataValidation type="list" allowBlank="1" showInputMessage="1" showErrorMessage="1" sqref="G978:M979" xr:uid="{11BBCD7E-03B6-48FB-8DB5-58FA7A24E494}">
      <formula1>$BB$971:$BB$975</formula1>
    </dataValidation>
    <dataValidation type="list" allowBlank="1" showInputMessage="1" showErrorMessage="1" sqref="G1176:M1177" xr:uid="{A716450D-1D9C-4D64-A9A0-8B77EA1A6AE2}">
      <formula1>$BB$1173:$BB$1177</formula1>
    </dataValidation>
    <dataValidation type="list" allowBlank="1" showInputMessage="1" showErrorMessage="1" sqref="H1141:M1142" xr:uid="{CFBEB729-7692-4027-863C-D53046E9FC56}">
      <formula1>$BE$1141:$BE$1145</formula1>
    </dataValidation>
    <dataValidation type="list" allowBlank="1" showInputMessage="1" showErrorMessage="1" sqref="H1139:M1140" xr:uid="{91ED5CC8-232F-40E5-ADA0-9489A75F6386}">
      <formula1>$BB$1141:$BB$1144</formula1>
    </dataValidation>
    <dataValidation type="list" allowBlank="1" showInputMessage="1" showErrorMessage="1" sqref="G1102:M1104" xr:uid="{57D111B5-236B-421B-AD03-5DF7C863A2C4}">
      <formula1>$BB$1096:$BB$1102</formula1>
    </dataValidation>
    <dataValidation type="list" allowBlank="1" showInputMessage="1" showErrorMessage="1" sqref="I1317:M1322 I1502:M1507 I1411:M1416" xr:uid="{648FE185-2ABB-4BF3-8308-E80694FC68E7}">
      <formula1>$BE$1301:$BE$1305</formula1>
    </dataValidation>
    <dataValidation type="list" allowBlank="1" showInputMessage="1" showErrorMessage="1" sqref="E612:M613" xr:uid="{76ADAD35-91B4-438F-A83F-E1689CC55105}">
      <formula1>$BE$606:$BE$607</formula1>
    </dataValidation>
    <dataValidation type="list" allowBlank="1" showInputMessage="1" showErrorMessage="1" sqref="H262 H265 H259 H256 H253 H250 H247 H244" xr:uid="{79D6E463-B93D-45CA-9BEC-D7CF160C9D40}">
      <formula1>$BT$236:$BT$240</formula1>
    </dataValidation>
    <dataValidation type="list" allowBlank="1" showInputMessage="1" showErrorMessage="1" sqref="D220:K221" xr:uid="{DA5D2A38-F7AE-4D69-8594-84A2EFD45471}">
      <formula1>$BW$221:$BW$222</formula1>
    </dataValidation>
    <dataValidation type="list" allowBlank="1" showInputMessage="1" showErrorMessage="1" sqref="D218:K219" xr:uid="{B2F4D395-0F51-4CC4-AF7E-23ED52DFABB6}">
      <formula1>$BW$219:$BW$220</formula1>
    </dataValidation>
    <dataValidation type="list" allowBlank="1" showInputMessage="1" showErrorMessage="1" sqref="D216:K217" xr:uid="{18974E72-4159-4470-8D9E-95399C335800}">
      <formula1>$BW$217:$BW$218</formula1>
    </dataValidation>
    <dataValidation type="list" allowBlank="1" showInputMessage="1" showErrorMessage="1" sqref="D214:K215" xr:uid="{F0CB4445-E3F5-43B8-B643-F398ED7E5426}">
      <formula1>$BW$215:$BW$216</formula1>
    </dataValidation>
    <dataValidation type="list" allowBlank="1" showInputMessage="1" showErrorMessage="1" sqref="D212:K213" xr:uid="{A55DB4DE-D91F-4AF9-BAB5-B27082832F34}">
      <formula1>$BW$213:$BW$214</formula1>
    </dataValidation>
    <dataValidation type="list" allowBlank="1" showInputMessage="1" showErrorMessage="1" sqref="D210:K211" xr:uid="{286BA853-DD21-4000-81FC-FA314DA2822C}">
      <formula1>$BW$211:$BW$212</formula1>
    </dataValidation>
    <dataValidation type="list" allowBlank="1" showInputMessage="1" showErrorMessage="1" sqref="D208:K209" xr:uid="{E95530DC-73DF-4583-BC5F-7AEFB14E7FFA}">
      <formula1>$BW$209:$BW$210</formula1>
    </dataValidation>
    <dataValidation type="list" allowBlank="1" showInputMessage="1" showErrorMessage="1" sqref="D206:K207" xr:uid="{DDF558F5-6CF8-4D63-ADED-2AFA779DFF93}">
      <formula1>$BW$207:$BW$208</formula1>
    </dataValidation>
    <dataValidation type="list" allowBlank="1" showInputMessage="1" showErrorMessage="1" sqref="D204:K205" xr:uid="{37C84377-123A-4887-94B7-B2C161173EAC}">
      <formula1>$BW$205:$BW$206</formula1>
    </dataValidation>
    <dataValidation type="list" allowBlank="1" showInputMessage="1" showErrorMessage="1" sqref="D202:K203" xr:uid="{6B326C24-CC92-4B4E-A72A-02672E8B8257}">
      <formula1>$BW$203:$BW$204</formula1>
    </dataValidation>
    <dataValidation type="list" allowBlank="1" showInputMessage="1" showErrorMessage="1" sqref="E63:M64" xr:uid="{06614661-42E1-4FA5-A176-0536BF6DDB60}">
      <formula1>$BF$74:$BF$76</formula1>
    </dataValidation>
    <dataValidation type="list" allowBlank="1" showInputMessage="1" showErrorMessage="1" sqref="E129:H130" xr:uid="{E7DE82B4-373F-425F-B778-FDE7B767EB08}">
      <formula1>$BM$146:$BM$153</formula1>
    </dataValidation>
  </dataValidations>
  <hyperlinks>
    <hyperlink ref="B1317:H1318" location="HP!B1194" tooltip="CLICK TO SELECT ISSUE ABOVE" display="HP!B1194" xr:uid="{1DC7D5B5-4B85-47C8-BF1D-506DABF4B185}"/>
    <hyperlink ref="B1319:H1320" location="HP!B1194" tooltip="CLICK TO SELECT ISSUE ABOVE" display="HP!B1194" xr:uid="{6711CA3B-DE68-462D-BEB8-AFFAF4F61818}"/>
    <hyperlink ref="B1321:H1322" location="HP!B1194" tooltip="CLICK TO SELECT ISSUE ABOVE" display="HP!B1194" xr:uid="{B98F661F-6BB5-41B1-80CD-B40CB377997D}"/>
    <hyperlink ref="B1411:H1412" location="HP!B1194" tooltip="CLICK TO CHANGE ISSUE" display="HP!B1194" xr:uid="{C6A20F2B-B4AB-4236-8D47-FA97CD95DA36}"/>
    <hyperlink ref="B1413:H1414" location="HP!B1194" tooltip="CLICK TO CHANGE ISSUE" display="HP!B1194" xr:uid="{C2D0925B-337E-4B15-8A03-67F337BAF3E6}"/>
    <hyperlink ref="B1415:H1416" location="HP!B1194" tooltip="CLICK TO CHANGE ISSUE" display="HP!B1194" xr:uid="{1FE405FF-372D-49EB-9D82-A673618B6D75}"/>
    <hyperlink ref="B1502:H1503" location="HP!B1194" tooltip="CLICK TO CHANGE POLITICAL ISSUE" display="HP!B1194" xr:uid="{0C5054B3-38C7-44C1-A301-6D7562199881}"/>
    <hyperlink ref="B1504:H1505" location="HP!B1194" tooltip="CLICK TO CHANGE POLITICAL ISSUE" display="HP!B1194" xr:uid="{B90F3BB9-F4A2-474C-9B97-9ACE16C177C4}"/>
    <hyperlink ref="B1506:H1507" location="HP!B1194" tooltip="CLICK TO CHANGE POLITICAL ISSUE" display="HP!B1194" xr:uid="{4F45AC9C-8A16-4C3E-9791-6BA8322A6ADB}"/>
    <hyperlink ref="G8" location="HP!A45:N88" tooltip="go to page 2: HARMONY POLITICS" display="HARMONY POLITICS" xr:uid="{6AD72086-6C09-456F-B7F8-610D04A710F3}"/>
    <hyperlink ref="L8" location="HP!E63" tooltip="Go to page 2 Interactive: Which do you think is more true?" display="Interactive" xr:uid="{C0DB7C78-C787-4F66-B473-0A51F1123A4B}"/>
    <hyperlink ref="G7" location="HP!A1:N2" tooltip="go to top" display="HARMONY POLITICS" xr:uid="{82C3803E-733D-4CEE-94B5-0F932B6767EA}"/>
    <hyperlink ref="B89" location="HP!A1:N2" tooltip="Back to top" display="Understanding politics: It's about needs" xr:uid="{6605235E-B7D1-48C6-A51C-ED7638FFB033}"/>
    <hyperlink ref="A89" location="HP!A45:N46" tooltip="Previous page header" display="#" xr:uid="{11DB5E14-4978-4CC6-ABDE-3926F45BEE68}"/>
    <hyperlink ref="N89" location="HP!A121:N157" tooltip="Next page" display="$" xr:uid="{1DB608BA-B8D4-48A6-95A8-661E35528C23}"/>
    <hyperlink ref="L10" location="HP!E129" tooltip="go to page 4 Interactive: core need" display="Interactive" xr:uid="{ABD0D463-85EF-4466-B2B1-0908065E8FC8}"/>
    <hyperlink ref="G9" location="HP!A89:N89" tooltip="go to page 3 header: Understanding politics, it's about needs" display="Understanding politics: It's about needs" xr:uid="{5A7556D4-DE72-41BB-BE86-730798A7BEF2}"/>
    <hyperlink ref="G10" location="HP!A121" tooltip="go to page 4 header: Your experience of needs" display="Your experience of needs" xr:uid="{79B43C50-F44C-4C4E-9948-DF26AA4236B3}"/>
    <hyperlink ref="G11" location="HP!A158:N158" tooltip="go to page 5 header: Your prioritizing needs (reason be damned)" display="Your prioritizing needs (reason be damned)" xr:uid="{FDB68855-873C-4584-85E5-FA4EA95E253F}"/>
    <hyperlink ref="G12" location="HP!A198:N198" tooltip="go to page 6 header: Your psychosocial orientation" display="Your psychosocial orientation" xr:uid="{50A5681A-E5CF-4E06-A814-4D9564AB1AD0}"/>
    <hyperlink ref="G13" location="HP!A236:N236" tooltip="go to page 7 header: Correlating your political views" display="Correlating your political views" xr:uid="{39AFC7B0-BBFD-47C7-8A6B-368F61A88417}"/>
    <hyperlink ref="L12" location="HP!D202" tooltip="go to page 6 Interactive: Psychosocial orientation" display="Interactive" xr:uid="{DDCF4CC2-8BA3-4A14-A3BD-C5FD87831032}"/>
    <hyperlink ref="L11" location="HP!B173" tooltip="go to page 5 Interactive: your self-needs &amp; social-needs" display="Interactive" xr:uid="{89FFD62F-2EF3-4754-B1B0-F26F7C115270}"/>
    <hyperlink ref="L13" location="HP!H244" tooltip="go to page 7 Interactive: correlating your political views" display="Interactive" xr:uid="{F17D0718-9654-443D-A887-366B94F2CF45}"/>
    <hyperlink ref="M8" location="HP!A45:N88" tooltip="go to p. 2" display="HP!A45:N88" xr:uid="{E6E7A4E8-CEDC-4EB2-A492-CA8581CDE27B}"/>
    <hyperlink ref="M9" location="HP!A89:N120" tooltip="go to p. 3" display="HP!A89:N120" xr:uid="{1F1E0612-6186-4F02-8CB4-37516F64EA41}"/>
    <hyperlink ref="B121" location="HP!A1:N2" tooltip="go to top" display="Your experience of needs" xr:uid="{3912BBC9-CAE3-4E5F-B31A-FB4CE0A91290}"/>
    <hyperlink ref="B158" location="HP!A1:N2" tooltip="go to top" display="Your prioritizing needs (reason be damned)" xr:uid="{D8B9684C-673C-437E-BA41-2E1EBC2DF091}"/>
    <hyperlink ref="B198" location="HP!A1:N2" tooltip="go to top" display="Your psychosocial orientation" xr:uid="{A0D8A85A-01E7-4AE7-AE7E-D7F0657AD50A}"/>
    <hyperlink ref="B236" location="HP!A1:N2" tooltip="go to top" display="Correlating your political views" xr:uid="{D5402D0D-A6B8-44ED-A816-095CC3A376A2}"/>
    <hyperlink ref="B272" location="HP!A1:N2" tooltip="go to top" display="Your prioritizing psychosocial needs" xr:uid="{F8EDB08C-2AEF-4DB3-BB33-A4EB18248AC0}"/>
    <hyperlink ref="B319" location="HP!A1:N2" tooltip="go to top" display="Needs first, reasons later" xr:uid="{39FAB73F-9882-4E3B-A050-7DC424720245}"/>
    <hyperlink ref="B413" location="HP!A1:N2" tooltip="go to top" display="We believe what we need to believe" xr:uid="{47D55932-5090-4FA2-ACE9-2FA3ADB03B3F}"/>
    <hyperlink ref="M14" location="HP!A272:N318" tooltip="go to p. 8" display="HP!A272:N318" xr:uid="{0C8757BF-A1F0-4EE1-927E-1C5FABF6FC6B}"/>
    <hyperlink ref="M10" location="HP!A121:N157" tooltip="go to p. 4" display="HP!A121:N157" xr:uid="{2580CE6A-3193-4D7A-9257-C73F30A162C0}"/>
    <hyperlink ref="B1516" location="HP!A1:N2" tooltip="go to top" display="Takeaway" xr:uid="{277187E4-E3B5-4016-AB53-2E3D20D91100}"/>
    <hyperlink ref="B1472" location="HP!A1:N2" tooltip="go to top" display="Value framing (v. mutual hostilities)" xr:uid="{F349776C-8362-4980-898F-5617E8285378}"/>
    <hyperlink ref="B1425" location="HP!A1:N2" tooltip="go to top" display="3. DEPOLARIZE" xr:uid="{B622F51B-BCE3-4022-96C2-F3D903767F65}"/>
    <hyperlink ref="B1378" location="HP!A1:N2" tooltip="go to top" display="Impact Engaging (v. normative alienation)" xr:uid="{A6973F05-6349-44EE-ACBC-A1C991C2C5FA}"/>
    <hyperlink ref="B1331" location="HP!A1:N2" tooltip="go to top" display="2. DEALIENATE" xr:uid="{E9BD6BF8-5F42-4386-9700-3F92AEB3BCD3}"/>
    <hyperlink ref="B1285" location="HP!A1:N2" tooltip="go to top" display="Relational knowing (v. relieve believe)" xr:uid="{DF1DC55C-C644-4B63-8CE2-6F9DDDCA8ECE}"/>
    <hyperlink ref="B1238" location="HP!A1:N2" tooltip="go to top" display="1. DEGENERALIZE" xr:uid="{6432D39C-319D-4510-B40A-1A2E08F6BB8D}"/>
    <hyperlink ref="B1191" location="HP!A1:N2" tooltip="go to top" display="Harmonize diverse politicized needs" xr:uid="{A0EE9DD3-2931-44F3-9D86-48073C9DEC39}"/>
    <hyperlink ref="B1151" location="HP!A1:N2" tooltip="go to top" display="SWOT personalized" xr:uid="{14645C8E-BB4C-440E-B1E6-D601379882C1}"/>
    <hyperlink ref="B1113" location="HP!A1:N2" tooltip="go to top" display="Lateral array" xr:uid="{A0769814-DA7A-4497-B9F6-0B392F4FC026}"/>
    <hyperlink ref="B1076" location="HP!A1:N2" tooltip="go to top" display="Harmony politics - mature responsiveness" xr:uid="{E778ED2F-AB03-4A8D-90BE-CA6699A6F503}"/>
    <hyperlink ref="B1044" location="HP!A1:N2" tooltip="go to top" display="Politics as usual - immature polarizing" xr:uid="{7A850AD4-B452-40D1-95BC-75A4460D2322}"/>
    <hyperlink ref="B1000" location="HP!A1:N2" tooltip="go to top" display="Eight key issues to apply Harmony Politics" xr:uid="{4E6035AA-FE8F-4BCD-8C15-CDAB055BC79F}"/>
    <hyperlink ref="B966" location="HP!A1:N2" tooltip="go to top" display="Dissolving the pain of divisive tribal politics" xr:uid="{A303B0D7-8867-408D-B7A1-DD275CB2EB00}"/>
    <hyperlink ref="B919" location="HP!A1:N2" tooltip="go to top" display="Beyond Left and Right Populism" xr:uid="{BFC06FD7-1BA3-46B7-B255-09B98441653B}"/>
    <hyperlink ref="B872" location="HP!A1:N2" tooltip="go to top" display="Wellness is psychosocial" xr:uid="{DC1F76F4-C6AE-4DBF-8B2F-2470A63BE8B4}"/>
    <hyperlink ref="B825" location="HP!A1:N2" tooltip="go to top" display="Premature rush to fight" xr:uid="{20E55D4E-C343-4DFE-9902-5C30004B9E13}"/>
    <hyperlink ref="B778" location="HP!A1:N2" tooltip="go to top" display="Keeping ourselves down" xr:uid="{1FB60E8E-A17F-47F4-8811-9816684EDB4A}"/>
    <hyperlink ref="B741" location="HP!A1:N2" tooltip="go to top" display="Populism: distrusting elite establishment" xr:uid="{D146C74F-BD61-452C-A1DF-2CDCD8D41B47}"/>
    <hyperlink ref="B694" location="HP!A1:N2" tooltip="go to top" display="Political leadership or political elitism?" xr:uid="{04477527-64BF-414C-A0C2-8626CDAC7BED}"/>
    <hyperlink ref="B647" location="HP!A1:N2" tooltip="go to top" display="Psychosocial continuum" xr:uid="{16174C08-A7D5-4A98-8774-7E0224CD9BB8}"/>
    <hyperlink ref="B601" location="HP!A1:N2" tooltip="go to top" display="By the way…" xr:uid="{BBB8B956-7840-4407-82B1-7C3A64194098}"/>
    <hyperlink ref="B554" location="HP!A1:N2" tooltip="go to top" display="Psychosocial orientation continuum" xr:uid="{0B0A4BF4-C36E-4215-A7F2-3CE40F7D3E8B}"/>
    <hyperlink ref="B507" location="HP!A1:N2" tooltip="go to top" display="Call for empathy" xr:uid="{18FB7797-E038-461B-8E8F-5A81B3C53021}"/>
    <hyperlink ref="B460" location="HP!A1:N2" tooltip="go to top" display="You disagree with their priority of needs?" xr:uid="{0C1EDD49-C046-4D61-816D-DA4D3F9B6AD2}"/>
    <hyperlink ref="B366" location="HP!A1:N2" tooltip="go to top" display="Oriented to prioritize your psychosocial needs" xr:uid="{C069335E-F598-4DC6-963F-6BBC6E17CB5D}"/>
    <hyperlink ref="N1516" location="campaign!A1:AB2" tooltip="to next tab" display="&quot;" xr:uid="{C588417F-B37D-4DA8-BD3C-5F6536077A89}"/>
    <hyperlink ref="G14" location="HP!A272:N272" tooltip="go to p. 8 header: Your prioritizing psychosocial needs" display="Your prioritizing psychosocial needs" xr:uid="{ABC65716-AE8D-4F60-A4C7-80A9FD08E035}"/>
    <hyperlink ref="M15" location="HP!A319:N365" tooltip="go to p. 9" display="HP!A319:N365" xr:uid="{B3311A70-4AD1-4301-ACB1-A24785626F9D}"/>
    <hyperlink ref="M11" location="HP!A158:N197" tooltip="go to p. 5" display="HP!A158:N197" xr:uid="{16397738-47F9-4CFD-BF9D-450981655924}"/>
    <hyperlink ref="M12" location="HP!A198:N235" tooltip="go to p. 6" display="HP!A198:N235" xr:uid="{8C328A1B-7417-42FE-8151-F61CB22A8F99}"/>
    <hyperlink ref="M13" location="HP!A236:N271" tooltip="go to p. 7" display="HP!A236:N271" xr:uid="{F90F694E-FFA1-4D4E-B5CF-C768B30E86D8}"/>
    <hyperlink ref="M16" location="HP!A366:N412" tooltip="go to p. 10" display="HP!A366:N412" xr:uid="{604F56E6-7818-49BC-8A73-AE42AD476457}"/>
    <hyperlink ref="M17" location="HP!A413:N459" tooltip="go to p. 11" display="HP!A413:N459" xr:uid="{FC40811F-EBBE-4533-95F3-6554FB8E3A6C}"/>
    <hyperlink ref="M18" location="HP!A460:N506" tooltip="go to p. 12" display="HP!A460:N506" xr:uid="{28AF922C-83FF-46B0-9A0D-184B7D89697E}"/>
    <hyperlink ref="M19" location="HP!A507:N553" tooltip="go to p. 13" display="HP!A507:N553" xr:uid="{5A52A055-0518-4EBD-8DB5-1FA82FDED27D}"/>
    <hyperlink ref="M20" location="HP!A554:N600" tooltip="go to p. 14" display="HP!A554:N600" xr:uid="{98E25750-0B04-4E81-AB4A-974491543E47}"/>
    <hyperlink ref="M21" location="HP!A601:N646" tooltip="go to p. 15" display="HP!A601:N646" xr:uid="{F6CD6044-1F0D-42F6-B82F-F8262E0F4337}"/>
    <hyperlink ref="M22" location="HP!A647:N693" tooltip="go to p. 16" display="HP!A647:N693" xr:uid="{94213516-9C3A-418C-AABF-E913D080CF62}"/>
    <hyperlink ref="M23" location="HP!A694:N740" tooltip="go to p. 17" display="HP!A694:N740" xr:uid="{DC589892-27EF-4CE9-8370-7816E565AD04}"/>
    <hyperlink ref="M24" location="HP!A741:N777" tooltip="go to p. 18" display="HP!A741:N777" xr:uid="{00084763-FC98-419C-8606-0D459793EF7B}"/>
    <hyperlink ref="M25" location="HP!A778:N824" tooltip="go to p. 19" display="HP!A778:N824" xr:uid="{5AEEE4C9-074B-480B-8D8C-0B291F8E63C8}"/>
    <hyperlink ref="M26" location="HP!A825:N871" tooltip="go to p. 20" display="HP!A825:N871" xr:uid="{DD20F456-6217-403E-BAD0-A440C52464BF}"/>
    <hyperlink ref="M27" location="HP!A872:N918" tooltip="go to p. 21" display="HP!A872:N918" xr:uid="{1D689A47-29DF-4F58-BF75-5199143F66B4}"/>
    <hyperlink ref="M28" location="HP!A919:N965" tooltip="go to p. 22" display="HP!A919:N965" xr:uid="{78D42391-D4B2-4756-92D9-14ABB507F953}"/>
    <hyperlink ref="M29" location="HP!A966:N999" tooltip="go to p. 23" display="HP!A966:N999" xr:uid="{6D3CB17D-D256-47B4-8DC5-92BCAA9DF3B8}"/>
    <hyperlink ref="M30" location="HP!A1000:N1043" tooltip="go to p. 24" display="HP!A1000:N1043" xr:uid="{1E841BD3-78A6-408F-BD82-CABA9A6A1175}"/>
    <hyperlink ref="M31" location="HP!A1044:N1075" tooltip="go to p. 25" display="HP!A1044:N1075" xr:uid="{E98E2CD5-D012-4F0E-9186-28EC1F9451D4}"/>
    <hyperlink ref="M32" location="HP!A1076:N1112" tooltip="go to p. 26" display="HP!A1076:N1112" xr:uid="{0C207964-BDE6-486D-9BC8-3A8A30279F85}"/>
    <hyperlink ref="M33" location="HP!A1113:N1150" tooltip="go to p. 27" display="HP!A1113:N1150" xr:uid="{9D2020E4-1BD0-490D-ABB1-DCDF4AA72C2B}"/>
    <hyperlink ref="M34" location="HP!A1151:N1190" tooltip="go to p. 28" display="HP!A1151:N1190" xr:uid="{C366C894-AE5A-4738-BC41-4FADB205AAD7}"/>
    <hyperlink ref="M35" location="HP!A1191:N1237" tooltip="go to p. 29" display="HP!A1191:N1237" xr:uid="{B14BDF9A-2020-44C4-A078-7AAB9F72946B}"/>
    <hyperlink ref="M36" location="HP!A1238:N1284" tooltip="go to p. 30" display="HP!A1238:N1284" xr:uid="{985140B5-56A4-4641-939B-8D1E95F2D951}"/>
    <hyperlink ref="M37" location="HP!A1285:N1330" tooltip="go to p. 31" display="HP!A1285:N1330" xr:uid="{BA814DCE-8138-4E10-BD9D-813951F003E9}"/>
    <hyperlink ref="M38" location="HP!A1331:N1377" tooltip="go to p. 32" display="HP!A1331:N1377" xr:uid="{77753EDF-220B-49A0-A954-035BD5F7B8E3}"/>
    <hyperlink ref="M39" location="HP!A1378:N1424" tooltip="go to p. 33" display="HP!A1378:N1424" xr:uid="{085009F3-71B2-4E31-841A-E5F8813D9639}"/>
    <hyperlink ref="M40" location="HP!A1425:N1471" tooltip="go to p. 34" display="HP!A1425:N1471" xr:uid="{3C376B61-E54E-40BE-A89B-D4E535FF982F}"/>
    <hyperlink ref="M41" location="HP!A1472:N1515" tooltip="go to p. 35" display="HP!A1472:N1515" xr:uid="{844CF106-1ADB-49D4-8157-1E2A1246B9CB}"/>
    <hyperlink ref="M42" location="HP!A1516:N1546" tooltip="go to p. 36" display="HP!A1516:N1546" xr:uid="{6CA48DA2-D9A1-44CA-B198-83B3FD2431E0}"/>
    <hyperlink ref="A45:N46" location="HP!A1:N1" tooltip="go to top" display="Harmony Politics" xr:uid="{C9CE0691-B064-436F-B0B1-B801AACE97DD}"/>
    <hyperlink ref="G15:K15" location="HP!A319:N319" tooltip="go to p. 9 header: Needs first, reasons later" display="Needs first, reasons later" xr:uid="{9F403286-C56A-4C62-B14A-25A3350BC9D2}"/>
    <hyperlink ref="G16:K16" location="HP!A366:N366" tooltip="go to p. 10 header: Oriented to prioritize your psychosocial needs" display="Oriented to prioritize your psychosocial needs" xr:uid="{D494AE17-5E3C-43D5-8299-F5061D83E872}"/>
    <hyperlink ref="G17:K17" location="HP!A413:N413" tooltip="go to p. 11 header: We believe what we need to believe" display="We believe what we need to believe" xr:uid="{EB0D734B-0851-42E0-B5FB-F2DFAE6A53E5}"/>
    <hyperlink ref="G18:K18" location="HP!A460:N460" tooltip="go to p.12 header: You disagree with their priority of needs?" display="You disagree with their priority of needs?" xr:uid="{069553FC-CF0E-47B7-99C8-5C54040C36D9}"/>
    <hyperlink ref="G19:K19" location="HP!A507:N507" tooltip="go to p. 13 header: Call for empathy" display="Call for empathy" xr:uid="{7A4C0C19-C771-4FC4-BEE8-9C8AD26DC867}"/>
    <hyperlink ref="G20:K20" location="HP!A554:N554" tooltip="go to p. 14 header: Psyhosocial orientation continuum" display="Psychosocial orientation continuum" xr:uid="{497281CD-89E0-498B-827E-1871CDB1DAC2}"/>
    <hyperlink ref="G21:K21" location="HP!A601:N601" tooltip="go to p. 15 header: By the way..." display="By the way…" xr:uid="{61D188A7-42D5-47F9-B166-FA8BE50E1BD3}"/>
    <hyperlink ref="G22:K22" location="HP!A647:N647" tooltip="go to p. 16 header: Psychosocial continuum" display="Psychosocial continuum" xr:uid="{825BD391-72BF-4E56-AC3C-5CFA266ABC8F}"/>
    <hyperlink ref="L21" location="HP!E612" tooltip="go to p. 15 interactive: Is pain good or bad?" display="Interactive" xr:uid="{5E1C74CE-E2EE-4E45-840E-CD65B14907AC}"/>
    <hyperlink ref="G23:K23" location="HP!A694:N694" tooltip="go to p. 17 header: Political leadership or political elitism?" display="Political leadership or political elitism?" xr:uid="{CA224E30-169C-427B-B3EB-A080AD30B04D}"/>
    <hyperlink ref="G24:K24" location="HP!A741:N741" tooltip="go to p. 18 header: Populism: distrusting elite establishment" display="Populism: distrusting elite establishment" xr:uid="{1A6C17EB-00EB-4B34-9EC6-5B0D003D9484}"/>
    <hyperlink ref="G25:K25" location="HP!A778:N778" tooltip="go to p. 19 header: Keeping ourselves down" display="Keeping ourselves down" xr:uid="{3F82F196-6BA1-405E-ACC2-3CC6BB47DCAC}"/>
    <hyperlink ref="G26:K26" location="HP!A825:N825" tooltip="go to p. 20 header: Premature rush to fight" display="Premature rush to fight" xr:uid="{01418B6A-BC88-42FF-920C-91DA33CAAAD7}"/>
    <hyperlink ref="G27:K27" location="HP!A872:N872" tooltip="go to p. 21 header: Wellness is psychosocial" display="Wellness is psychosocial" xr:uid="{86B98EE5-EE12-45E6-8B9A-E9422C9F0283}"/>
    <hyperlink ref="G28:K28" location="HP!A919:N919" tooltip="go to p. 22 header: Beyond Left and Right populism" display="Beyond Left and Right Populism" xr:uid="{97DF5370-65B4-4066-B0D0-D5F60E7EE6FA}"/>
    <hyperlink ref="G29:K29" location="HP!A966:N966" tooltip="go to p. 23 header: Dissolving the pain of divisive tribal politics" display="Dissolving the pain of divisive tribal politics" xr:uid="{A91205E2-49AF-4C29-89C2-0F413C9E7FD0}"/>
    <hyperlink ref="L24" location="HP!E759" tooltip="go to p. 18 interactive: Elite v. your need fulfillment" display="Interactive" xr:uid="{DD615E1E-CEB3-4B4B-B720-4CF14CB2B4CE}"/>
    <hyperlink ref="L29" location="HP!G978" tooltip="go to p. 23 interactive: Ready for this?" display="Interactive" xr:uid="{A8C33995-8004-4E8B-9A82-142ED232FC0E}"/>
    <hyperlink ref="L31" location="HP!C1047" tooltip="go to p. 25 interactive: Select a political issue" display="Interactive" xr:uid="{A708EB7F-A3CC-43E4-8087-F4C44F0A3F9B}"/>
    <hyperlink ref="L32" location="HP!G1102" tooltip="go to p. 26 interactive: your thoughts about political sides" display="Interactive" xr:uid="{A7C8644C-ACC7-4EB5-9332-ABB140A65EE9}"/>
    <hyperlink ref="L33" location="HP!H1139" tooltip="go to p. 27 interactive: Blame for polarization" display="Interactive" xr:uid="{B50B2BB9-75BF-4BF4-BB70-0C8DCF3B2169}"/>
    <hyperlink ref="L34" location="HP!H1139" tooltip="go to p. 28 interactive: Trust politics to serve your needs?" display="Interactive" xr:uid="{A5A5597C-6DD1-4D18-A415-D0A87B2FD7BE}"/>
    <hyperlink ref="L35" location="HP!B1233" tooltip="go to p. 29 interactive: Select a political issue" display="Interactive" xr:uid="{DD78EBC0-46C6-48E6-8CA0-E4854A2B1FA0}"/>
    <hyperlink ref="L37" location="HP!I1317" tooltip="go to p. 31 interactive: Relate now to both sides of the issue?" display="Interactive" xr:uid="{E1A9E299-3A05-42DF-B2DE-603C9A2BF2D3}"/>
    <hyperlink ref="L39" location="HP!I1411" tooltip="go to p. 33 interactive: Engage other side of issue" display="Interactive" xr:uid="{DF7BC70D-AB0F-4ACE-8EC4-70CEAEE22BDD}"/>
    <hyperlink ref="L41" location="HP!I1502" tooltip="go to p. 35 interactive: Replace fighting with appreciation for opposing position" display="Interactive" xr:uid="{354649C8-76D2-48B3-9EB4-25750CBC08FA}"/>
    <hyperlink ref="G30:K30" location="HP!A1000:N1000" tooltip="go to p. 24 header: Eight key issues to apply HP" display="Eight key issues to apply Harmony Politics" xr:uid="{3A65A55B-B4DD-40B5-99C6-FE8A07C0AFC7}"/>
    <hyperlink ref="G31:K31" location="HP!A1044:N1044" tooltip="go to p. 25 header: Politics as usual - immature polarizing" display="Politics as usual - immature polarizing" xr:uid="{E81D43A8-1A0A-4D2C-A4B5-4B2903FDD806}"/>
    <hyperlink ref="G32:K32" location="HP!A1076:N1076" tooltip="go to p. 26 header: Harmony politics - mature responsiveness" display="Harmony politics - mature responsiveness" xr:uid="{9AD6E95D-7633-4675-AEE7-6453F4F25E5F}"/>
    <hyperlink ref="G33:K33" location="HP!A1113:N1113" tooltip="go to p. 27 header: Lateral array" display="Lateral array" xr:uid="{052ED3B4-A755-47C2-9F55-BEF1BF5CA401}"/>
    <hyperlink ref="G34:K34" location="HP!A1151:N1151" tooltip="go to p. 28 header: SWOT personalized" display="SWOT personalized" xr:uid="{586F20E0-0B06-4F47-A7A0-E4DC336A095F}"/>
    <hyperlink ref="G35:K35" location="HP!A1191:N1191" tooltip="go to p. 29 header: Harmonizing divisive politicized needs" display="Harmonizing diverse politicized needs" xr:uid="{35D097D7-775A-499D-8FF0-04C01E635160}"/>
    <hyperlink ref="G36:K36" location="HP!A1238:N1238" tooltip="go to p. 30 header: 1. DEGENERALIZE" display="1. DEGENERALIZE" xr:uid="{8937F136-7ED5-4699-AA06-45D5E2EA9305}"/>
    <hyperlink ref="G37:K37" location="HP!A1285:N1285" tooltip="go to p. 31 header: Relational knowing (vs. relieve believe)" display="Relational knowing (vs. relieve believe)" xr:uid="{9A07C8F3-B4EA-48BB-A8D0-B890421DCE1E}"/>
    <hyperlink ref="G38:K38" location="HP!A1331:N1331" tooltip="go to p. 32 header: 2. DEALIENATE" display="2. DEALIENATE" xr:uid="{D328A268-5257-4096-981C-59328BE7342E}"/>
    <hyperlink ref="G39:K39" location="HP!A1378:N1378" tooltip="go to p. 33 header: Impact engaging (vs. impersonal compliance)" display="Impact Engaging (vs. normative alienation)" xr:uid="{EB6B0A2F-C370-4BEB-9A40-968B7EBA421D}"/>
    <hyperlink ref="G40:K40" location="HP!A1425:N1425" tooltip="go to p. 34 header: 3. DEPOLARIZE" display="3. DEPOLARIZE" xr:uid="{BF2182B7-ED20-48A3-A77B-292B8EA866B5}"/>
    <hyperlink ref="G41:K41" location="HP!A1472:N1472" tooltip="go to p. 35 header: Value framing (vs. mutual hostilities)" display="Value framing (vs. mutual hostilities)" xr:uid="{89A9C031-60C1-4BD4-9A41-CFF7B7CF2A8F}"/>
    <hyperlink ref="G42:K42" location="HP!A1516:N1516" tooltip="go to p. 36 header: Takeaway" display="Takeaway" xr:uid="{36C3DCA6-6F88-4F04-B772-9A023AA7EED5}"/>
    <hyperlink ref="A121" location="HP!A89:N89" tooltip="previous page header" display="#" xr:uid="{B5ED4B8B-2255-48DB-94F8-A7FCDC7F7BF2}"/>
    <hyperlink ref="N121" location="HP!A158:N197" tooltip="next page" display="$" xr:uid="{BE51081C-2095-47AD-8032-72F8A047346A}"/>
    <hyperlink ref="A158" location="HP!A121:N121" tooltip="previous page header" display="#" xr:uid="{0CFA2516-9DD4-4B1A-AFA5-094E27E1A080}"/>
    <hyperlink ref="N158" location="HP!A198:N235" tooltip="next page" display="$" xr:uid="{49B4F747-2EC6-41E8-B470-DC9B0B38A194}"/>
    <hyperlink ref="A198" location="HP!A158:N158" tooltip="previous page header" display="#" xr:uid="{4EFFCFAB-C180-4008-B395-411E713C415C}"/>
    <hyperlink ref="N198" location="HP!A236:N271" tooltip="next page" display="$" xr:uid="{645839D4-2E16-455A-856A-FD6BD0F5810B}"/>
    <hyperlink ref="A236" location="HP!A198:N198" tooltip="previous page header" display="#" xr:uid="{39D36CB3-21E1-4131-A02A-E3EB9C3D7E35}"/>
    <hyperlink ref="N236" location="HP!A272:N318" tooltip="next page" display="$" xr:uid="{3A4DA52E-0695-48DC-B377-283CCCE02968}"/>
    <hyperlink ref="A272" location="HP!A236:N236" tooltip="previous page header" display="#" xr:uid="{679399F2-9AA2-4F05-87D4-74702975AF19}"/>
    <hyperlink ref="N272" location="HP!A319:N365" tooltip="next page" display="$" xr:uid="{C172FF70-3721-411E-A563-96A7CFAC040E}"/>
    <hyperlink ref="A319" location="HP!A272:N272" tooltip="previous page header" display="#" xr:uid="{D616EA89-5D39-441F-A9BB-DEB28271C2E4}"/>
    <hyperlink ref="N319" location="HP!A366:N412" tooltip="next page" display="$" xr:uid="{8F69D23C-7453-4FF8-9052-F3919BBD4B9F}"/>
    <hyperlink ref="A366" location="HP!A319:N319" tooltip="previous page header" display="#" xr:uid="{26CFC578-900B-44D0-BC67-0BABC8B9CC60}"/>
    <hyperlink ref="N366" location="HP!A413:N459" tooltip="next page" display="$" xr:uid="{1E5C6EB9-570F-4F8F-B63D-763B3EC05813}"/>
    <hyperlink ref="A413" location="HP!A366:N366" tooltip="previous page header" display="#" xr:uid="{8D33C59F-9E22-40CA-A8DA-E8A8AC7019EA}"/>
    <hyperlink ref="N413" location="HP!A460:N506" tooltip="next page" display="$" xr:uid="{C98A7794-0622-431C-A9D1-52381BA2E9E3}"/>
    <hyperlink ref="A460" location="HP!A413:N413" tooltip="previous page header" display="#" xr:uid="{CC031D2E-E32D-49BC-8B49-14A2AE77DA15}"/>
    <hyperlink ref="N460" location="HP!A507:N553" tooltip="next page" display="$" xr:uid="{CE5777DE-E5A2-404E-B2A1-92E801F002CF}"/>
    <hyperlink ref="A507" location="HP!A460:N460" tooltip="previous page header" display="#" xr:uid="{24B7DA39-A8F4-4B9A-BF9B-F3551169807C}"/>
    <hyperlink ref="N507" location="HP!A554:N600" tooltip="next page" display="$" xr:uid="{2B5BE4F7-CC11-4118-854B-337F8501EA67}"/>
    <hyperlink ref="A554" location="HP!A507:N507" tooltip="previous page header" display="#" xr:uid="{5745C2D8-C2B4-413C-914F-A4BCA447ACE3}"/>
    <hyperlink ref="N554" location="HP!A601:N646" tooltip="next page" display="$" xr:uid="{A73F6138-302C-4FBF-BA6C-FEA07898C64B}"/>
    <hyperlink ref="A601" location="HP!A554:N554" tooltip="previous page header" display="#" xr:uid="{FD4153F3-636C-424C-93E8-7BE4624F2031}"/>
    <hyperlink ref="N601" location="HP!N647:N693" tooltip="next page" display="$" xr:uid="{9BE15702-F419-4132-A459-9A647BC834B4}"/>
    <hyperlink ref="A647" location="HP!A601:N601" tooltip="previous page header" display="#" xr:uid="{5905ED75-B109-423F-9B31-B700B35F86D7}"/>
    <hyperlink ref="N647" location="HP!A694:N740" tooltip="next page" display="$" xr:uid="{0DFD68A6-F1E1-4DB0-AC58-4B926F900B94}"/>
    <hyperlink ref="A694" location="HP!A647:N647" tooltip="previous page header" display="#" xr:uid="{18AD6120-6F08-4934-8EB2-96E90D475020}"/>
    <hyperlink ref="N694" location="HP!A741:N777" tooltip="next page" display="$" xr:uid="{6655948F-59E3-4038-AE42-2C02881147E8}"/>
    <hyperlink ref="A741" location="HP!A694:N694" tooltip="previous page header" display="#" xr:uid="{9B2F9BA3-45F2-4954-A195-26984BFE9335}"/>
    <hyperlink ref="N741" location="HP!A778:N824" tooltip="next page" display="$" xr:uid="{F9337DF9-3C51-4D92-BEDB-E5C44F3B8E01}"/>
    <hyperlink ref="A778" location="HP!A741:N741" tooltip="previous page header" display="#" xr:uid="{558DB2E4-7553-47EC-A0A2-B8109D7AAE7D}"/>
    <hyperlink ref="N778" location="HP!A825:N871" tooltip="next page" display="$" xr:uid="{665F5360-0BE2-41E1-8030-D3EF5C7A524E}"/>
    <hyperlink ref="A825" location="HP!A778:N778" tooltip="previous page header" display="#" xr:uid="{8DFC372E-5398-4CC5-A5C9-BF87CC5FFB04}"/>
    <hyperlink ref="N825" location="HP!A872:N918" tooltip="next page" display="$" xr:uid="{FB550207-647C-44EA-85E5-5DE33E09AABB}"/>
    <hyperlink ref="A872" location="HP!A825:N825" tooltip="previous page header" display="#" xr:uid="{D2E248E4-3AB8-4EFF-BC51-6365609E59A6}"/>
    <hyperlink ref="N872" location="HP!A919:N965" tooltip="next page" display="$" xr:uid="{F2E16CD5-FF0C-4EE5-B6CC-6DE03111C584}"/>
    <hyperlink ref="A919" location="HP!A872:N872" tooltip="previous page header" display="#" xr:uid="{525854C7-060B-492C-8305-589FFC7C4499}"/>
    <hyperlink ref="N919" location="HP!A966:N999" tooltip="next page" display="$" xr:uid="{0C0AD8A9-A055-4D52-A8CD-949B1EBB5148}"/>
    <hyperlink ref="A966" location="HP!A919:N919" tooltip="previous page header" display="#" xr:uid="{1B639B1F-6D01-4FA6-A5C6-8E5AF26DE001}"/>
    <hyperlink ref="N966" location="HP!A1000:N1043" tooltip="next page" display="$" xr:uid="{CCC4FEE1-92DE-4696-9DA7-3B98DF58D2C3}"/>
    <hyperlink ref="A1000" location="HP!A966:N966" tooltip="previous page header" display="#" xr:uid="{38EA6F36-93C9-4A80-829E-B481CAC717C4}"/>
    <hyperlink ref="N1000" location="HP!A1044:N1075" tooltip="next page" display="$" xr:uid="{DF9DA17A-30B7-44E5-A571-DEE665B928BF}"/>
    <hyperlink ref="A1044" location="HP!A1000:N1000" tooltip="previous page header" display="#" xr:uid="{798A6420-6E30-4771-BA28-0B875D5E90AD}"/>
    <hyperlink ref="N1044" location="HP!A1076:N1112" tooltip="next page" display="$" xr:uid="{B65D1367-8F2A-4BB8-9B58-DDC8024EEFD9}"/>
    <hyperlink ref="A1076" location="HP!A1044:N1044" tooltip="previous page header" display="#" xr:uid="{F1FA8C27-B773-4BE0-A876-41BB6F7731BA}"/>
    <hyperlink ref="N1076" location="HP!A1113:N1150" display="$" xr:uid="{A78F8F82-4046-411C-B901-85B6B67989F1}"/>
    <hyperlink ref="A1113" location="HP!A1076:N1076" tooltip="previous page header" display="#" xr:uid="{BAA175EE-DCEB-4D7D-A28A-8078817E7A6C}"/>
    <hyperlink ref="N1113" location="HP!A1151:N1190" tooltip="next page" display="$" xr:uid="{D0AE58D3-2726-450C-A02B-EB765CD66AAD}"/>
    <hyperlink ref="A1151" location="HP!A1113:N1113" tooltip="previous page header" display="#" xr:uid="{CC144130-A18D-4678-84ED-65AFF2E4DED9}"/>
    <hyperlink ref="N1151" location="HP!A1191:N1237" tooltip="next page" display="$" xr:uid="{86AFA745-71B3-489A-9163-43BE36797B15}"/>
    <hyperlink ref="A1191" location="HP!A1151:N1151" tooltip="previous page header" display="#" xr:uid="{F5C98F32-3ECE-402C-BBD8-9D9867F96950}"/>
    <hyperlink ref="N1191" location="HP!A1238:N1284" tooltip="next page" display="$" xr:uid="{E9A86D81-0AA3-4195-A82C-9828995AFDFC}"/>
    <hyperlink ref="A1238" location="HP!A1191:N1191" tooltip="previous page header" display="#" xr:uid="{9B7921C3-B51C-4727-B7CD-5246D31FF1ED}"/>
    <hyperlink ref="N1238" location="HP!A1285:N1330" tooltip="next page" display="$" xr:uid="{78389071-6BA4-4120-BD45-184B1C340B1F}"/>
    <hyperlink ref="A1285" location="HP!A1238:N1238" tooltip="previous page header" display="#" xr:uid="{40B20AB7-E8EA-4B44-8D8B-08E6EC7EAFF7}"/>
    <hyperlink ref="N1285" location="HP!A1331:N1377" tooltip="next page" display="$" xr:uid="{EA6E6D77-C600-42D2-9872-D17A1D554025}"/>
    <hyperlink ref="A1331" location="HP!A1285:N1285" tooltip="previous page header" display="#" xr:uid="{20962BF0-9121-4B8B-BAFC-82FCF9E380C5}"/>
    <hyperlink ref="N1331" location="HP!A1378:N1424" tooltip="next page" display="$" xr:uid="{89B4C93F-11E4-4DD7-9EAB-0FBE3C308CA4}"/>
    <hyperlink ref="A1378" location="HP!A1331:N1331" tooltip="previous page header" display="#" xr:uid="{4222A696-180E-42F3-AA78-097184AD2920}"/>
    <hyperlink ref="N1378" location="HP!A1425:N1471" tooltip="next page" display="$" xr:uid="{BEBEF046-6350-405C-AE92-7A6602520FD0}"/>
    <hyperlink ref="A1425" location="HP!A1378:N1378" tooltip="previous page header" display="#" xr:uid="{261F9AB1-A448-44FC-AFB6-CEF704F25A09}"/>
    <hyperlink ref="N1425" location="HP!A1472:N1515" tooltip="next page" display="$" xr:uid="{4058A8C0-E602-4117-9CA4-66EDDD327F12}"/>
    <hyperlink ref="A1472" location="HP!A1425:N1425" tooltip="previous page header" display="#" xr:uid="{B461EA58-EF0A-490E-ACA9-C1303190F172}"/>
    <hyperlink ref="N1472" location="HP!A1516:N1546" tooltip="next page" display="$" xr:uid="{B293F57D-FAE9-4373-B68C-6A5924AA6748}"/>
    <hyperlink ref="A1516" location="HP!A1472:N1472" tooltip="previous page header" display="#" xr:uid="{8E7C5F51-27AF-4142-BEA2-4D3331B779FC}"/>
    <hyperlink ref="B1545:M1545" r:id="rId1" tooltip="click to go online to our Value Relating webste" display="Learn more at https://www.valuerelating.com" xr:uid="{D7F164DF-5A46-441B-9F3A-76D1168B8DFF}"/>
  </hyperlinks>
  <printOptions horizontalCentered="1"/>
  <pageMargins left="0.65" right="0.65" top="0.85" bottom="0.85" header="0.3" footer="0.3"/>
  <pageSetup orientation="portrait" r:id="rId2"/>
  <headerFooter differentFirst="1">
    <oddHeader>&amp;C&amp;"Arial Black,Regular"&amp;16&amp;K009641Value&amp;K004623 &amp;K7030A0Relating&amp;Rv2.0</oddHeader>
    <oddFooter>&amp;L&amp;D&amp;CPage &amp;P&amp;R&amp;F; &amp;A</oddFooter>
  </headerFooter>
  <drawing r:id="rId3"/>
  <legacyDrawing r:id="rId4"/>
  <extLst>
    <ext xmlns:x14="http://schemas.microsoft.com/office/spreadsheetml/2009/9/main" uri="{78C0D931-6437-407d-A8EE-F0AAD7539E65}">
      <x14:conditionalFormattings>
        <x14:conditionalFormatting xmlns:xm="http://schemas.microsoft.com/office/excel/2006/main">
          <x14:cfRule type="containsText" priority="6" operator="containsText" id="{5665C648-1A24-4335-B765-8CAF2AC60A9B}">
            <xm:f>NOT(ISERROR(SEARCH("+",A66)))</xm:f>
            <xm:f>"+"</xm:f>
            <x14:dxf>
              <fill>
                <patternFill>
                  <bgColor theme="1"/>
                </patternFill>
              </fill>
            </x14:dxf>
          </x14:cfRule>
          <xm:sqref>A66:A84</xm:sqref>
        </x14:conditionalFormatting>
        <x14:conditionalFormatting xmlns:xm="http://schemas.microsoft.com/office/excel/2006/main">
          <x14:cfRule type="containsText" priority="57" operator="containsText" id="{2DA0EAE2-B182-4371-9A9C-C5D9AAFE5BD3}">
            <xm:f>NOT(ISERROR(SEARCH("+",B268)))</xm:f>
            <xm:f>"+"</xm:f>
            <x14:dxf>
              <fill>
                <patternFill>
                  <bgColor rgb="FF007846"/>
                </patternFill>
              </fill>
            </x14:dxf>
          </x14:cfRule>
          <x14:cfRule type="containsText" priority="58" operator="containsText" id="{3AFD327F-7752-44C2-B6FE-822ECD090B88}">
            <xm:f>NOT(ISERROR(SEARCH("+",B268)))</xm:f>
            <xm:f>"+"</xm:f>
            <x14:dxf>
              <fill>
                <patternFill>
                  <bgColor theme="9" tint="-0.24994659260841701"/>
                </patternFill>
              </fill>
            </x14:dxf>
          </x14:cfRule>
          <xm:sqref>B268:B270</xm:sqref>
        </x14:conditionalFormatting>
        <x14:conditionalFormatting xmlns:xm="http://schemas.microsoft.com/office/excel/2006/main">
          <x14:cfRule type="containsText" priority="5" operator="containsText" id="{A13E51E4-0DE1-4816-B175-551C1CF70F86}">
            <xm:f>NOT(ISERROR(SEARCH($BB$183,B180)))</xm:f>
            <xm:f>$BB$183</xm:f>
            <x14:dxf>
              <font>
                <b/>
                <i/>
                <color theme="1" tint="0.499984740745262"/>
              </font>
            </x14:dxf>
          </x14:cfRule>
          <xm:sqref>B180:M182</xm:sqref>
        </x14:conditionalFormatting>
        <x14:conditionalFormatting xmlns:xm="http://schemas.microsoft.com/office/excel/2006/main">
          <x14:cfRule type="containsText" priority="3" operator="containsText" id="{9B6CA164-1DCF-493E-B471-36339670FBB9}">
            <xm:f>NOT(ISERROR(SEARCH($BD$758,E759)))</xm:f>
            <xm:f>$BD$758</xm:f>
            <x14:dxf>
              <font>
                <color rgb="FFC00000"/>
              </font>
              <fill>
                <patternFill patternType="mediumGray">
                  <fgColor rgb="FFFFCCCC"/>
                </patternFill>
              </fill>
            </x14:dxf>
          </x14:cfRule>
          <x14:cfRule type="containsText" priority="4" operator="containsText" id="{7A6FE25C-A517-4816-909E-31D8D5641999}">
            <xm:f>NOT(ISERROR(SEARCH($BD$757,E759)))</xm:f>
            <xm:f>$BD$757</xm:f>
            <x14:dxf>
              <font>
                <color rgb="FF0070C0"/>
              </font>
              <fill>
                <patternFill patternType="mediumGray">
                  <fgColor theme="8" tint="0.79998168889431442"/>
                  <bgColor auto="1"/>
                </patternFill>
              </fill>
            </x14:dxf>
          </x14:cfRule>
          <xm:sqref>E759:F759</xm:sqref>
        </x14:conditionalFormatting>
        <x14:conditionalFormatting xmlns:xm="http://schemas.microsoft.com/office/excel/2006/main">
          <x14:cfRule type="containsText" priority="1" operator="containsText" id="{9E9F2362-2A0B-42D6-BF03-B2F601293AB7}">
            <xm:f>NOT(ISERROR(SEARCH($BD$758,L759)))</xm:f>
            <xm:f>$BD$758</xm:f>
            <x14:dxf>
              <font>
                <color rgb="FFC00000"/>
              </font>
              <fill>
                <patternFill patternType="mediumGray">
                  <fgColor rgb="FFFFCCCC"/>
                </patternFill>
              </fill>
              <border>
                <left style="thin">
                  <color rgb="FF780000"/>
                </left>
                <right style="thin">
                  <color rgb="FF780000"/>
                </right>
                <top style="thin">
                  <color rgb="FF780000"/>
                </top>
                <bottom style="thin">
                  <color rgb="FF780000"/>
                </bottom>
              </border>
            </x14:dxf>
          </x14:cfRule>
          <x14:cfRule type="containsText" priority="2" operator="containsText" id="{75A5D99C-8574-44E9-A758-071FE58B0CD8}">
            <xm:f>NOT(ISERROR(SEARCH($BD$757,L759)))</xm:f>
            <xm:f>$BD$757</xm:f>
            <x14:dxf>
              <font>
                <color rgb="FF0070C0"/>
              </font>
              <fill>
                <patternFill patternType="mediumGray">
                  <fgColor theme="8" tint="0.79998168889431442"/>
                  <bgColor auto="1"/>
                </patternFill>
              </fill>
              <border>
                <left style="thin">
                  <color rgb="FF002060"/>
                </left>
                <right style="thin">
                  <color rgb="FF002060"/>
                </right>
                <top style="thin">
                  <color rgb="FF002060"/>
                </top>
                <bottom style="thin">
                  <color rgb="FF002060"/>
                </bottom>
              </border>
            </x14:dxf>
          </x14:cfRule>
          <xm:sqref>L759:M759</xm:sqref>
        </x14:conditionalFormatting>
        <x14:conditionalFormatting xmlns:xm="http://schemas.microsoft.com/office/excel/2006/main">
          <x14:cfRule type="containsText" priority="55" operator="containsText" id="{3509B887-8AAB-4CAF-8D4E-51DBA91B80E9}">
            <xm:f>NOT(ISERROR(SEARCH("+",M268)))</xm:f>
            <xm:f>"+"</xm:f>
            <x14:dxf>
              <fill>
                <patternFill>
                  <bgColor rgb="FF007846"/>
                </patternFill>
              </fill>
            </x14:dxf>
          </x14:cfRule>
          <x14:cfRule type="containsText" priority="56" operator="containsText" id="{061D2B15-4330-4D0B-AFD9-FF7425BFEE62}">
            <xm:f>NOT(ISERROR(SEARCH("+",M268)))</xm:f>
            <xm:f>"+"</xm:f>
            <x14:dxf>
              <fill>
                <patternFill>
                  <bgColor theme="9" tint="-0.24994659260841701"/>
                </patternFill>
              </fill>
            </x14:dxf>
          </x14:cfRule>
          <xm:sqref>M268:M270</xm:sqref>
        </x14:conditionalFormatting>
        <x14:conditionalFormatting xmlns:xm="http://schemas.microsoft.com/office/excel/2006/main">
          <x14:cfRule type="containsText" priority="7" operator="containsText" id="{611CCF9D-2962-4555-BB9C-7F52912FCAE0}">
            <xm:f>NOT(ISERROR(SEARCH("+",N66)))</xm:f>
            <xm:f>"+"</xm:f>
            <x14:dxf>
              <fill>
                <patternFill>
                  <bgColor theme="1"/>
                </patternFill>
              </fill>
            </x14:dxf>
          </x14:cfRule>
          <xm:sqref>N66:N84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vt:lpstr>
      <vt:lpstr>HP!Print_Area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2024-05-19T17:51:14Z</cp:lastPrinted>
  <dcterms:created xsi:type="dcterms:W3CDTF">2024-05-19T17:44:34Z</dcterms:created>
  <dcterms:modified xsi:type="dcterms:W3CDTF">2024-05-19T19:05:42Z</dcterms:modified>
</cp:coreProperties>
</file>