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Documents\Steph\Business\A - Anakelogy\Anankelogy Foundation\Responsivism\Professionally responsive\"/>
    </mc:Choice>
  </mc:AlternateContent>
  <xr:revisionPtr revIDLastSave="0" documentId="13_ncr:1_{AC262142-1C98-4F4F-9968-AA6BD7CF5D28}" xr6:coauthVersionLast="47" xr6:coauthVersionMax="47" xr10:uidLastSave="{00000000-0000-0000-0000-000000000000}"/>
  <bookViews>
    <workbookView xWindow="-110" yWindow="-110" windowWidth="19420" windowHeight="10300" xr2:uid="{77591C9C-7672-4A46-850B-9A4397AEAD89}"/>
  </bookViews>
  <sheets>
    <sheet name="PR" sheetId="1" r:id="rId1"/>
    <sheet name="save" sheetId="2" r:id="rId2"/>
    <sheet name="log" sheetId="4" r:id="rId3"/>
  </sheets>
  <definedNames>
    <definedName name="_xlnm.Print_Area" localSheetId="2">log!$A$1:$N$64</definedName>
    <definedName name="_xlnm.Print_Area" localSheetId="0">PR!$A$1:$N$464</definedName>
    <definedName name="_xlnm.Print_Area" localSheetId="1">save!$A$1:$N$133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26" i="1" l="1"/>
  <c r="I18" i="1"/>
  <c r="I19" i="1"/>
  <c r="I20" i="1"/>
  <c r="I21" i="1"/>
  <c r="I17" i="1"/>
  <c r="B24" i="1"/>
  <c r="B23" i="1"/>
  <c r="B21" i="1"/>
  <c r="B19" i="1"/>
  <c r="B18" i="1"/>
  <c r="B17" i="1"/>
  <c r="H109" i="1"/>
  <c r="K109" i="1"/>
  <c r="G1536" i="1"/>
  <c r="P1544" i="1"/>
  <c r="P1525" i="1"/>
  <c r="P1521" i="1"/>
  <c r="F1293" i="1"/>
  <c r="B209" i="1"/>
  <c r="B1321" i="1"/>
  <c r="B1420" i="1"/>
  <c r="B233" i="1" s="1"/>
  <c r="B1418" i="1"/>
  <c r="K1727" i="1"/>
  <c r="P1727" i="1" s="1"/>
  <c r="L1737" i="1" s="1"/>
  <c r="K1726" i="1"/>
  <c r="P1726" i="1" s="1"/>
  <c r="L1736" i="1" s="1"/>
  <c r="B320" i="1"/>
  <c r="B1721" i="1"/>
  <c r="B1723" i="1"/>
  <c r="B322" i="1" s="1"/>
  <c r="B1724" i="1"/>
  <c r="B323" i="1" s="1"/>
  <c r="B1722" i="1"/>
  <c r="B321" i="1" s="1"/>
  <c r="B1712" i="1"/>
  <c r="B1711" i="1"/>
  <c r="B305" i="1"/>
  <c r="U1646" i="1"/>
  <c r="T1646" i="1"/>
  <c r="S1646" i="1"/>
  <c r="R1646" i="1"/>
  <c r="Q1646" i="1"/>
  <c r="P1646" i="1"/>
  <c r="O1646" i="1"/>
  <c r="N1646" i="1"/>
  <c r="B295" i="1"/>
  <c r="B1690" i="1"/>
  <c r="B288" i="1" s="1"/>
  <c r="B1707" i="1"/>
  <c r="J1707" i="1" s="1"/>
  <c r="B1701" i="1"/>
  <c r="J1701" i="1" s="1"/>
  <c r="F1426" i="1"/>
  <c r="BB1428" i="1"/>
  <c r="BB1429" i="1" s="1"/>
  <c r="BB1430" i="1" s="1"/>
  <c r="BB1431" i="1" s="1"/>
  <c r="BB1432" i="1" s="1"/>
  <c r="BB1433" i="1" s="1"/>
  <c r="BB1434" i="1" s="1"/>
  <c r="BB1435" i="1" s="1"/>
  <c r="BB1436" i="1" s="1"/>
  <c r="BB1437" i="1" s="1"/>
  <c r="BB1438" i="1" s="1"/>
  <c r="BB1439" i="1" s="1"/>
  <c r="BB1440" i="1" s="1"/>
  <c r="BB1441" i="1" s="1"/>
  <c r="BB1442" i="1" s="1"/>
  <c r="BB1443" i="1" s="1"/>
  <c r="BB1444" i="1" s="1"/>
  <c r="BB1445" i="1" s="1"/>
  <c r="BB1446" i="1" s="1"/>
  <c r="BB1447" i="1" s="1"/>
  <c r="BA1428" i="1"/>
  <c r="BA1429" i="1" s="1"/>
  <c r="BA1430" i="1" s="1"/>
  <c r="BA1431" i="1" s="1"/>
  <c r="BA1432" i="1" s="1"/>
  <c r="BA1433" i="1" s="1"/>
  <c r="BA1434" i="1" s="1"/>
  <c r="BA1435" i="1" s="1"/>
  <c r="BA1436" i="1" s="1"/>
  <c r="BA1437" i="1" s="1"/>
  <c r="BA1438" i="1" s="1"/>
  <c r="BA1439" i="1" s="1"/>
  <c r="BA1440" i="1" s="1"/>
  <c r="BA1441" i="1" s="1"/>
  <c r="BA1442" i="1" s="1"/>
  <c r="BA1443" i="1" s="1"/>
  <c r="BA1444" i="1" s="1"/>
  <c r="BA1445" i="1" s="1"/>
  <c r="BA1446" i="1" s="1"/>
  <c r="BA1447" i="1" s="1"/>
  <c r="C1707" i="1" l="1"/>
  <c r="B307" i="1" s="1"/>
  <c r="C1701" i="1"/>
  <c r="B296" i="1" s="1"/>
  <c r="B1403" i="1" l="1"/>
  <c r="B1391" i="1"/>
  <c r="B1362" i="1"/>
  <c r="D1373" i="1"/>
  <c r="Z1379" i="1"/>
  <c r="V1379" i="1"/>
  <c r="V1380" i="1" s="1"/>
  <c r="V1381" i="1" s="1"/>
  <c r="V1382" i="1" s="1"/>
  <c r="V1383" i="1" s="1"/>
  <c r="V1384" i="1" s="1"/>
  <c r="V1385" i="1" s="1"/>
  <c r="T1379" i="1"/>
  <c r="T1380" i="1" s="1"/>
  <c r="T1381" i="1" s="1"/>
  <c r="T1382" i="1" s="1"/>
  <c r="T1383" i="1" s="1"/>
  <c r="T1384" i="1" s="1"/>
  <c r="T1385" i="1" s="1"/>
  <c r="O1379" i="1"/>
  <c r="O1380" i="1" s="1"/>
  <c r="O1381" i="1" s="1"/>
  <c r="O1382" i="1" s="1"/>
  <c r="O1383" i="1" s="1"/>
  <c r="O1384" i="1" s="1"/>
  <c r="O1385" i="1" s="1"/>
  <c r="M1379" i="1"/>
  <c r="M1380" i="1" s="1"/>
  <c r="M1381" i="1" s="1"/>
  <c r="M1382" i="1" s="1"/>
  <c r="M1383" i="1" s="1"/>
  <c r="M1384" i="1" s="1"/>
  <c r="M1385" i="1" s="1"/>
  <c r="K1379" i="1"/>
  <c r="K1380" i="1" s="1"/>
  <c r="K1381" i="1" s="1"/>
  <c r="K1382" i="1" s="1"/>
  <c r="K1383" i="1" s="1"/>
  <c r="K1384" i="1" s="1"/>
  <c r="K1385" i="1" s="1"/>
  <c r="I1379" i="1"/>
  <c r="Z1380" i="1" l="1"/>
  <c r="I1380" i="1"/>
  <c r="S770" i="4"/>
  <c r="P770" i="4" s="1"/>
  <c r="D770" i="4" s="1"/>
  <c r="B770" i="4"/>
  <c r="B64" i="4" s="1"/>
  <c r="T769" i="4"/>
  <c r="P769" i="4"/>
  <c r="R769" i="4" s="1"/>
  <c r="O769" i="4"/>
  <c r="K769" i="4"/>
  <c r="J769" i="4"/>
  <c r="I769" i="4"/>
  <c r="H769" i="4"/>
  <c r="F769" i="4"/>
  <c r="E769" i="4"/>
  <c r="B769" i="4"/>
  <c r="A769" i="4"/>
  <c r="S768" i="4"/>
  <c r="P768" i="4"/>
  <c r="D768" i="4"/>
  <c r="B768" i="4"/>
  <c r="B62" i="4" s="1"/>
  <c r="T767" i="4"/>
  <c r="S767" i="4"/>
  <c r="R767" i="4"/>
  <c r="P767" i="4"/>
  <c r="O767" i="4"/>
  <c r="K767" i="4"/>
  <c r="J767" i="4"/>
  <c r="I767" i="4"/>
  <c r="H767" i="4"/>
  <c r="F767" i="4"/>
  <c r="E767" i="4"/>
  <c r="B767" i="4"/>
  <c r="A767" i="4"/>
  <c r="S766" i="4"/>
  <c r="P766" i="4"/>
  <c r="D766" i="4" s="1"/>
  <c r="B766" i="4"/>
  <c r="B60" i="4" s="1"/>
  <c r="T765" i="4"/>
  <c r="P765" i="4"/>
  <c r="R765" i="4" s="1"/>
  <c r="O765" i="4"/>
  <c r="K765" i="4"/>
  <c r="J765" i="4"/>
  <c r="I765" i="4"/>
  <c r="H765" i="4"/>
  <c r="F765" i="4"/>
  <c r="E765" i="4"/>
  <c r="B765" i="4"/>
  <c r="A765" i="4"/>
  <c r="S764" i="4"/>
  <c r="P764" i="4" s="1"/>
  <c r="D764" i="4" s="1"/>
  <c r="B764" i="4"/>
  <c r="B58" i="4" s="1"/>
  <c r="T763" i="4"/>
  <c r="P763" i="4"/>
  <c r="O763" i="4"/>
  <c r="S763" i="4" s="1"/>
  <c r="K763" i="4"/>
  <c r="J763" i="4"/>
  <c r="I763" i="4"/>
  <c r="H763" i="4"/>
  <c r="F763" i="4"/>
  <c r="E763" i="4"/>
  <c r="B763" i="4"/>
  <c r="A763" i="4"/>
  <c r="S762" i="4"/>
  <c r="P762" i="4"/>
  <c r="D762" i="4" s="1"/>
  <c r="B762" i="4"/>
  <c r="B56" i="4" s="1"/>
  <c r="T761" i="4"/>
  <c r="P761" i="4"/>
  <c r="S761" i="4" s="1"/>
  <c r="O761" i="4"/>
  <c r="K761" i="4"/>
  <c r="J761" i="4"/>
  <c r="I761" i="4"/>
  <c r="H761" i="4"/>
  <c r="F761" i="4"/>
  <c r="E761" i="4"/>
  <c r="B761" i="4"/>
  <c r="A761" i="4"/>
  <c r="S760" i="4"/>
  <c r="P760" i="4"/>
  <c r="D760" i="4" s="1"/>
  <c r="B760" i="4"/>
  <c r="B54" i="4" s="1"/>
  <c r="T759" i="4"/>
  <c r="S759" i="4"/>
  <c r="R759" i="4"/>
  <c r="P759" i="4"/>
  <c r="O759" i="4"/>
  <c r="K759" i="4"/>
  <c r="J759" i="4"/>
  <c r="I759" i="4"/>
  <c r="H759" i="4"/>
  <c r="F759" i="4"/>
  <c r="E759" i="4"/>
  <c r="B759" i="4"/>
  <c r="A759" i="4"/>
  <c r="S758" i="4"/>
  <c r="P758" i="4"/>
  <c r="D758" i="4" s="1"/>
  <c r="B758" i="4"/>
  <c r="B52" i="4" s="1"/>
  <c r="T757" i="4"/>
  <c r="P757" i="4"/>
  <c r="R757" i="4" s="1"/>
  <c r="O757" i="4"/>
  <c r="K757" i="4"/>
  <c r="J757" i="4"/>
  <c r="I757" i="4"/>
  <c r="H757" i="4"/>
  <c r="F757" i="4"/>
  <c r="E757" i="4"/>
  <c r="B757" i="4"/>
  <c r="A757" i="4"/>
  <c r="S756" i="4"/>
  <c r="P756" i="4" s="1"/>
  <c r="D756" i="4" s="1"/>
  <c r="B756" i="4"/>
  <c r="B50" i="4" s="1"/>
  <c r="T755" i="4"/>
  <c r="P755" i="4"/>
  <c r="O755" i="4"/>
  <c r="S755" i="4" s="1"/>
  <c r="K755" i="4"/>
  <c r="J755" i="4"/>
  <c r="I755" i="4"/>
  <c r="H755" i="4"/>
  <c r="F755" i="4"/>
  <c r="E755" i="4"/>
  <c r="B755" i="4"/>
  <c r="A755" i="4"/>
  <c r="S754" i="4"/>
  <c r="P754" i="4"/>
  <c r="D754" i="4" s="1"/>
  <c r="B754" i="4"/>
  <c r="B48" i="4" s="1"/>
  <c r="T753" i="4"/>
  <c r="P753" i="4"/>
  <c r="S753" i="4" s="1"/>
  <c r="O753" i="4"/>
  <c r="K753" i="4"/>
  <c r="J753" i="4"/>
  <c r="I753" i="4"/>
  <c r="H753" i="4"/>
  <c r="F753" i="4"/>
  <c r="E753" i="4"/>
  <c r="B753" i="4"/>
  <c r="A753" i="4"/>
  <c r="S752" i="4"/>
  <c r="P752" i="4"/>
  <c r="D752" i="4"/>
  <c r="B752" i="4"/>
  <c r="B46" i="4" s="1"/>
  <c r="T751" i="4"/>
  <c r="S751" i="4"/>
  <c r="R751" i="4"/>
  <c r="P751" i="4"/>
  <c r="O751" i="4"/>
  <c r="K751" i="4"/>
  <c r="J751" i="4"/>
  <c r="I751" i="4"/>
  <c r="H751" i="4"/>
  <c r="F751" i="4"/>
  <c r="E751" i="4"/>
  <c r="B751" i="4"/>
  <c r="A751" i="4"/>
  <c r="S750" i="4"/>
  <c r="P750" i="4"/>
  <c r="D750" i="4" s="1"/>
  <c r="B750" i="4"/>
  <c r="B44" i="4" s="1"/>
  <c r="T749" i="4"/>
  <c r="P749" i="4"/>
  <c r="R749" i="4" s="1"/>
  <c r="O749" i="4"/>
  <c r="K749" i="4"/>
  <c r="J749" i="4"/>
  <c r="I749" i="4"/>
  <c r="H749" i="4"/>
  <c r="F749" i="4"/>
  <c r="E749" i="4"/>
  <c r="B749" i="4"/>
  <c r="A749" i="4"/>
  <c r="S748" i="4"/>
  <c r="P748" i="4" s="1"/>
  <c r="D748" i="4" s="1"/>
  <c r="B748" i="4"/>
  <c r="B42" i="4" s="1"/>
  <c r="T747" i="4"/>
  <c r="P747" i="4"/>
  <c r="O747" i="4"/>
  <c r="S747" i="4" s="1"/>
  <c r="K747" i="4"/>
  <c r="J747" i="4"/>
  <c r="I747" i="4"/>
  <c r="H747" i="4"/>
  <c r="F747" i="4"/>
  <c r="E747" i="4"/>
  <c r="B747" i="4"/>
  <c r="A747" i="4"/>
  <c r="S746" i="4"/>
  <c r="P746" i="4"/>
  <c r="D746" i="4" s="1"/>
  <c r="B746" i="4"/>
  <c r="B40" i="4" s="1"/>
  <c r="T745" i="4"/>
  <c r="P745" i="4"/>
  <c r="S745" i="4" s="1"/>
  <c r="O745" i="4"/>
  <c r="K745" i="4"/>
  <c r="J745" i="4"/>
  <c r="I745" i="4"/>
  <c r="H745" i="4"/>
  <c r="F745" i="4"/>
  <c r="E745" i="4"/>
  <c r="B745" i="4"/>
  <c r="A745" i="4"/>
  <c r="S744" i="4"/>
  <c r="P744" i="4"/>
  <c r="D744" i="4" s="1"/>
  <c r="B744" i="4"/>
  <c r="B38" i="4" s="1"/>
  <c r="T743" i="4"/>
  <c r="S743" i="4"/>
  <c r="R743" i="4"/>
  <c r="P743" i="4"/>
  <c r="O743" i="4"/>
  <c r="K743" i="4"/>
  <c r="J743" i="4"/>
  <c r="I743" i="4"/>
  <c r="H743" i="4"/>
  <c r="F743" i="4"/>
  <c r="E743" i="4"/>
  <c r="B743" i="4"/>
  <c r="A743" i="4"/>
  <c r="S742" i="4"/>
  <c r="P742" i="4"/>
  <c r="D742" i="4" s="1"/>
  <c r="B742" i="4"/>
  <c r="B36" i="4" s="1"/>
  <c r="T741" i="4"/>
  <c r="P741" i="4"/>
  <c r="R741" i="4" s="1"/>
  <c r="O741" i="4"/>
  <c r="K741" i="4"/>
  <c r="J741" i="4"/>
  <c r="I741" i="4"/>
  <c r="H741" i="4"/>
  <c r="F741" i="4"/>
  <c r="E741" i="4"/>
  <c r="B741" i="4"/>
  <c r="A741" i="4"/>
  <c r="S737" i="4"/>
  <c r="P737" i="4" s="1"/>
  <c r="D737" i="4" s="1"/>
  <c r="B737" i="4"/>
  <c r="T736" i="4"/>
  <c r="P736" i="4"/>
  <c r="O736" i="4"/>
  <c r="S736" i="4" s="1"/>
  <c r="K736" i="4"/>
  <c r="J736" i="4"/>
  <c r="I736" i="4"/>
  <c r="H736" i="4"/>
  <c r="F736" i="4"/>
  <c r="E736" i="4"/>
  <c r="B736" i="4"/>
  <c r="A736" i="4"/>
  <c r="S735" i="4"/>
  <c r="P735" i="4"/>
  <c r="D735" i="4" s="1"/>
  <c r="B735" i="4"/>
  <c r="B29" i="4" s="1"/>
  <c r="T734" i="4"/>
  <c r="P734" i="4"/>
  <c r="R734" i="4" s="1"/>
  <c r="O734" i="4"/>
  <c r="K734" i="4"/>
  <c r="J734" i="4"/>
  <c r="I734" i="4"/>
  <c r="H734" i="4"/>
  <c r="F734" i="4"/>
  <c r="E734" i="4"/>
  <c r="B734" i="4"/>
  <c r="A734" i="4"/>
  <c r="S733" i="4"/>
  <c r="P733" i="4"/>
  <c r="D733" i="4"/>
  <c r="B733" i="4"/>
  <c r="B27" i="4" s="1"/>
  <c r="T732" i="4"/>
  <c r="S732" i="4"/>
  <c r="R732" i="4"/>
  <c r="P732" i="4"/>
  <c r="O732" i="4"/>
  <c r="K732" i="4"/>
  <c r="J732" i="4"/>
  <c r="I732" i="4"/>
  <c r="H732" i="4"/>
  <c r="F732" i="4"/>
  <c r="E732" i="4"/>
  <c r="B732" i="4"/>
  <c r="A732" i="4"/>
  <c r="S731" i="4"/>
  <c r="P731" i="4"/>
  <c r="D731" i="4" s="1"/>
  <c r="B731" i="4"/>
  <c r="B25" i="4" s="1"/>
  <c r="T730" i="4"/>
  <c r="P730" i="4"/>
  <c r="R730" i="4" s="1"/>
  <c r="O730" i="4"/>
  <c r="K730" i="4"/>
  <c r="J730" i="4"/>
  <c r="I730" i="4"/>
  <c r="H730" i="4"/>
  <c r="F730" i="4"/>
  <c r="E730" i="4"/>
  <c r="B730" i="4"/>
  <c r="A730" i="4"/>
  <c r="S729" i="4"/>
  <c r="P729" i="4" s="1"/>
  <c r="D729" i="4" s="1"/>
  <c r="B729" i="4"/>
  <c r="B23" i="4" s="1"/>
  <c r="T728" i="4"/>
  <c r="P728" i="4"/>
  <c r="O728" i="4"/>
  <c r="S728" i="4" s="1"/>
  <c r="K728" i="4"/>
  <c r="J728" i="4"/>
  <c r="I728" i="4"/>
  <c r="H728" i="4"/>
  <c r="F728" i="4"/>
  <c r="E728" i="4"/>
  <c r="B728" i="4"/>
  <c r="A728" i="4"/>
  <c r="S727" i="4"/>
  <c r="P727" i="4"/>
  <c r="D727" i="4" s="1"/>
  <c r="B727" i="4"/>
  <c r="B21" i="4" s="1"/>
  <c r="T726" i="4"/>
  <c r="P726" i="4"/>
  <c r="R726" i="4" s="1"/>
  <c r="O726" i="4"/>
  <c r="K726" i="4"/>
  <c r="J726" i="4"/>
  <c r="I726" i="4"/>
  <c r="H726" i="4"/>
  <c r="F726" i="4"/>
  <c r="E726" i="4"/>
  <c r="B726" i="4"/>
  <c r="A726" i="4"/>
  <c r="S725" i="4"/>
  <c r="P725" i="4"/>
  <c r="D725" i="4" s="1"/>
  <c r="B725" i="4"/>
  <c r="B19" i="4" s="1"/>
  <c r="T724" i="4"/>
  <c r="S724" i="4"/>
  <c r="R724" i="4"/>
  <c r="P724" i="4"/>
  <c r="O724" i="4"/>
  <c r="K724" i="4"/>
  <c r="J724" i="4"/>
  <c r="I724" i="4"/>
  <c r="H724" i="4"/>
  <c r="F724" i="4"/>
  <c r="E724" i="4"/>
  <c r="B724" i="4"/>
  <c r="A724" i="4"/>
  <c r="S723" i="4"/>
  <c r="P723" i="4"/>
  <c r="D723" i="4" s="1"/>
  <c r="B723" i="4"/>
  <c r="B17" i="4" s="1"/>
  <c r="T722" i="4"/>
  <c r="P722" i="4"/>
  <c r="R722" i="4" s="1"/>
  <c r="O722" i="4"/>
  <c r="K722" i="4"/>
  <c r="J722" i="4"/>
  <c r="I722" i="4"/>
  <c r="H722" i="4"/>
  <c r="F722" i="4"/>
  <c r="E722" i="4"/>
  <c r="B722" i="4"/>
  <c r="A722" i="4"/>
  <c r="S721" i="4"/>
  <c r="P721" i="4" s="1"/>
  <c r="D721" i="4" s="1"/>
  <c r="B721" i="4"/>
  <c r="B15" i="4" s="1"/>
  <c r="T720" i="4"/>
  <c r="P720" i="4"/>
  <c r="O720" i="4"/>
  <c r="S720" i="4" s="1"/>
  <c r="K720" i="4"/>
  <c r="J720" i="4"/>
  <c r="I720" i="4"/>
  <c r="H720" i="4"/>
  <c r="F720" i="4"/>
  <c r="E720" i="4"/>
  <c r="B720" i="4"/>
  <c r="A720" i="4"/>
  <c r="S719" i="4"/>
  <c r="P719" i="4"/>
  <c r="D719" i="4" s="1"/>
  <c r="B719" i="4"/>
  <c r="B13" i="4" s="1"/>
  <c r="T718" i="4"/>
  <c r="P718" i="4"/>
  <c r="S718" i="4" s="1"/>
  <c r="O718" i="4"/>
  <c r="K718" i="4"/>
  <c r="J718" i="4"/>
  <c r="I718" i="4"/>
  <c r="H718" i="4"/>
  <c r="F718" i="4"/>
  <c r="E718" i="4"/>
  <c r="B718" i="4"/>
  <c r="A718" i="4"/>
  <c r="S717" i="4"/>
  <c r="P717" i="4"/>
  <c r="D717" i="4"/>
  <c r="B717" i="4"/>
  <c r="B11" i="4" s="1"/>
  <c r="T716" i="4"/>
  <c r="S716" i="4"/>
  <c r="R716" i="4"/>
  <c r="P716" i="4"/>
  <c r="O716" i="4"/>
  <c r="K716" i="4"/>
  <c r="J716" i="4"/>
  <c r="I716" i="4"/>
  <c r="H716" i="4"/>
  <c r="F716" i="4"/>
  <c r="E716" i="4"/>
  <c r="B716" i="4"/>
  <c r="A716" i="4"/>
  <c r="P714" i="4"/>
  <c r="R714" i="4" s="1"/>
  <c r="O714" i="4"/>
  <c r="K714" i="4"/>
  <c r="J714" i="4"/>
  <c r="I714" i="4"/>
  <c r="H714" i="4"/>
  <c r="E714" i="4"/>
  <c r="T714" i="4" s="1"/>
  <c r="B714" i="4"/>
  <c r="A714" i="4"/>
  <c r="P712" i="4"/>
  <c r="O712" i="4"/>
  <c r="S712" i="4" s="1"/>
  <c r="K712" i="4"/>
  <c r="J712" i="4"/>
  <c r="I712" i="4"/>
  <c r="H712" i="4"/>
  <c r="E712" i="4"/>
  <c r="S713" i="4" s="1"/>
  <c r="P713" i="4" s="1"/>
  <c r="D713" i="4" s="1"/>
  <c r="B712" i="4"/>
  <c r="A712" i="4"/>
  <c r="I711" i="4"/>
  <c r="K708" i="4"/>
  <c r="K707" i="4"/>
  <c r="K706" i="4"/>
  <c r="K705" i="4"/>
  <c r="K704" i="4"/>
  <c r="A63" i="4"/>
  <c r="A61" i="4"/>
  <c r="A59" i="4"/>
  <c r="A57" i="4"/>
  <c r="A55" i="4"/>
  <c r="A53" i="4"/>
  <c r="A51" i="4"/>
  <c r="A49" i="4"/>
  <c r="A47" i="4"/>
  <c r="A45" i="4"/>
  <c r="A43" i="4"/>
  <c r="A41" i="4"/>
  <c r="A39" i="4"/>
  <c r="A37" i="4"/>
  <c r="B32" i="4"/>
  <c r="A30" i="4"/>
  <c r="A28" i="4"/>
  <c r="A26" i="4"/>
  <c r="A24" i="4"/>
  <c r="A22" i="4"/>
  <c r="A20" i="4"/>
  <c r="A18" i="4"/>
  <c r="A16" i="4"/>
  <c r="A14" i="4"/>
  <c r="A12" i="4"/>
  <c r="A10" i="4"/>
  <c r="A8" i="4"/>
  <c r="H1671" i="1"/>
  <c r="B301" i="1" s="1"/>
  <c r="G1671" i="1"/>
  <c r="B303" i="1" s="1"/>
  <c r="F1671" i="1"/>
  <c r="B302" i="1" s="1"/>
  <c r="D1671" i="1"/>
  <c r="C1671" i="1"/>
  <c r="H1668" i="1"/>
  <c r="B290" i="1" s="1"/>
  <c r="G1668" i="1"/>
  <c r="B292" i="1" s="1"/>
  <c r="F1668" i="1"/>
  <c r="B291" i="1" s="1"/>
  <c r="D1668" i="1"/>
  <c r="C1668" i="1"/>
  <c r="E1666" i="1"/>
  <c r="E1665" i="1"/>
  <c r="E1664" i="1"/>
  <c r="E1663" i="1"/>
  <c r="E1662" i="1"/>
  <c r="E1661" i="1"/>
  <c r="E1660" i="1"/>
  <c r="E1659" i="1"/>
  <c r="E1658" i="1"/>
  <c r="E1657" i="1"/>
  <c r="E1656" i="1"/>
  <c r="E1655" i="1"/>
  <c r="E1654" i="1"/>
  <c r="E1653" i="1"/>
  <c r="E1652" i="1"/>
  <c r="E1651" i="1"/>
  <c r="E1650" i="1"/>
  <c r="E1649" i="1"/>
  <c r="E1648" i="1"/>
  <c r="E1647" i="1"/>
  <c r="M1646" i="1"/>
  <c r="L1646" i="1"/>
  <c r="K1646" i="1"/>
  <c r="J1646" i="1"/>
  <c r="J1550" i="1"/>
  <c r="H1550" i="1"/>
  <c r="B382" i="1" s="1"/>
  <c r="F1538" i="1"/>
  <c r="C1538" i="1"/>
  <c r="B1536" i="1"/>
  <c r="L1527" i="1"/>
  <c r="F1534" i="1" s="1"/>
  <c r="B1534" i="1" s="1"/>
  <c r="B374" i="1" s="1"/>
  <c r="J1527" i="1"/>
  <c r="K1536" i="1" s="1"/>
  <c r="H1527" i="1"/>
  <c r="B358" i="1" s="1"/>
  <c r="B354" i="1"/>
  <c r="L1525" i="1"/>
  <c r="B1525" i="1"/>
  <c r="B353" i="1" s="1"/>
  <c r="I22" i="1" s="1"/>
  <c r="B1493" i="1"/>
  <c r="C1493" i="1" s="1"/>
  <c r="B1492" i="1"/>
  <c r="G1492" i="1" s="1"/>
  <c r="B1491" i="1"/>
  <c r="G1491" i="1" s="1"/>
  <c r="B1490" i="1"/>
  <c r="G1490" i="1" s="1"/>
  <c r="B1489" i="1"/>
  <c r="C1489" i="1" s="1"/>
  <c r="B1486" i="1"/>
  <c r="I1486" i="1" s="1"/>
  <c r="C1478" i="1"/>
  <c r="B1477" i="1"/>
  <c r="L1452" i="1"/>
  <c r="B277" i="1"/>
  <c r="BB1448" i="1"/>
  <c r="B276" i="1" s="1"/>
  <c r="AZ1448" i="1"/>
  <c r="B274" i="1" s="1"/>
  <c r="AY1448" i="1"/>
  <c r="B273" i="1" s="1"/>
  <c r="AW1448" i="1"/>
  <c r="B271" i="1" s="1"/>
  <c r="AU1448" i="1"/>
  <c r="B269" i="1" s="1"/>
  <c r="AS1448" i="1"/>
  <c r="B267" i="1" s="1"/>
  <c r="AR1448" i="1"/>
  <c r="B266" i="1" s="1"/>
  <c r="AP1448" i="1"/>
  <c r="B264" i="1" s="1"/>
  <c r="AN1448" i="1"/>
  <c r="B262" i="1" s="1"/>
  <c r="AL1448" i="1"/>
  <c r="B260" i="1" s="1"/>
  <c r="AK1448" i="1"/>
  <c r="B259" i="1" s="1"/>
  <c r="AJ1448" i="1"/>
  <c r="B258" i="1" s="1"/>
  <c r="AI1448" i="1"/>
  <c r="B257" i="1" s="1"/>
  <c r="AF1448" i="1"/>
  <c r="B254" i="1" s="1"/>
  <c r="AE1448" i="1"/>
  <c r="B253" i="1" s="1"/>
  <c r="AA1448" i="1"/>
  <c r="B249" i="1" s="1"/>
  <c r="Z1448" i="1"/>
  <c r="B248" i="1" s="1"/>
  <c r="V1448" i="1"/>
  <c r="B244" i="1" s="1"/>
  <c r="U1448" i="1"/>
  <c r="B243" i="1" s="1"/>
  <c r="T1448" i="1"/>
  <c r="B242" i="1" s="1"/>
  <c r="M1447" i="1"/>
  <c r="M1446" i="1"/>
  <c r="M1445" i="1"/>
  <c r="M1444" i="1"/>
  <c r="M1443" i="1"/>
  <c r="M1442" i="1"/>
  <c r="M1441" i="1"/>
  <c r="M1440" i="1"/>
  <c r="M1439" i="1"/>
  <c r="M1438" i="1"/>
  <c r="M1437" i="1"/>
  <c r="M1436" i="1"/>
  <c r="M1435" i="1"/>
  <c r="P1434" i="1"/>
  <c r="M1434" i="1"/>
  <c r="Q1433" i="1"/>
  <c r="R1433" i="1" s="1"/>
  <c r="W1433" i="1" s="1"/>
  <c r="X1433" i="1" s="1"/>
  <c r="Y1433" i="1" s="1"/>
  <c r="Z1433" i="1" s="1"/>
  <c r="AA1433" i="1" s="1"/>
  <c r="AB1433" i="1" s="1"/>
  <c r="AC1433" i="1" s="1"/>
  <c r="AD1433" i="1" s="1"/>
  <c r="AE1433" i="1" s="1"/>
  <c r="AF1433" i="1" s="1"/>
  <c r="AG1433" i="1" s="1"/>
  <c r="AH1433" i="1" s="1"/>
  <c r="AI1433" i="1" s="1"/>
  <c r="AJ1433" i="1" s="1"/>
  <c r="AK1433" i="1" s="1"/>
  <c r="AL1433" i="1" s="1"/>
  <c r="AM1433" i="1" s="1"/>
  <c r="AN1433" i="1" s="1"/>
  <c r="AO1433" i="1" s="1"/>
  <c r="AP1433" i="1" s="1"/>
  <c r="AQ1433" i="1" s="1"/>
  <c r="AR1433" i="1" s="1"/>
  <c r="AS1433" i="1" s="1"/>
  <c r="AT1433" i="1" s="1"/>
  <c r="AU1433" i="1" s="1"/>
  <c r="AV1433" i="1" s="1"/>
  <c r="AW1433" i="1" s="1"/>
  <c r="AX1433" i="1" s="1"/>
  <c r="AY1433" i="1" s="1"/>
  <c r="AZ1433" i="1" s="1"/>
  <c r="M1433" i="1"/>
  <c r="M1432" i="1"/>
  <c r="M1431" i="1"/>
  <c r="M1430" i="1"/>
  <c r="M1429" i="1"/>
  <c r="L1429" i="1"/>
  <c r="L1430" i="1" s="1"/>
  <c r="L1431" i="1" s="1"/>
  <c r="L1432" i="1" s="1"/>
  <c r="L1433" i="1" s="1"/>
  <c r="L1434" i="1" s="1"/>
  <c r="L1435" i="1" s="1"/>
  <c r="L1436" i="1" s="1"/>
  <c r="L1437" i="1" s="1"/>
  <c r="L1438" i="1" s="1"/>
  <c r="L1439" i="1" s="1"/>
  <c r="L1440" i="1" s="1"/>
  <c r="L1441" i="1" s="1"/>
  <c r="L1442" i="1" s="1"/>
  <c r="L1443" i="1" s="1"/>
  <c r="L1444" i="1" s="1"/>
  <c r="L1445" i="1" s="1"/>
  <c r="L1446" i="1" s="1"/>
  <c r="L1447" i="1" s="1"/>
  <c r="M1428" i="1"/>
  <c r="C1427" i="1"/>
  <c r="B1376" i="1"/>
  <c r="B1369" i="1"/>
  <c r="P1331" i="1"/>
  <c r="P1330" i="1"/>
  <c r="AE1328" i="1"/>
  <c r="Z1328" i="1"/>
  <c r="W1328" i="1" s="1"/>
  <c r="AE1327" i="1"/>
  <c r="Z1327" i="1"/>
  <c r="W1327" i="1" s="1"/>
  <c r="AE1326" i="1"/>
  <c r="AE1325" i="1"/>
  <c r="W1325" i="1"/>
  <c r="AE1324" i="1"/>
  <c r="W1324" i="1"/>
  <c r="AE1322" i="1"/>
  <c r="W1322" i="1"/>
  <c r="B1317" i="1"/>
  <c r="B1316" i="1"/>
  <c r="D1310" i="1"/>
  <c r="D1309" i="1"/>
  <c r="D1308" i="1"/>
  <c r="D1307" i="1"/>
  <c r="D1306" i="1"/>
  <c r="AA1310" i="1" s="1"/>
  <c r="AB1305" i="1"/>
  <c r="AA1305" i="1"/>
  <c r="Z1305" i="1"/>
  <c r="Y1305" i="1"/>
  <c r="X1305" i="1"/>
  <c r="W1305" i="1"/>
  <c r="V1305" i="1"/>
  <c r="U1305" i="1"/>
  <c r="T1305" i="1"/>
  <c r="S1305" i="1"/>
  <c r="R1305" i="1"/>
  <c r="Q1305" i="1"/>
  <c r="P1305" i="1"/>
  <c r="AB1304" i="1"/>
  <c r="AA1304" i="1"/>
  <c r="Z1304" i="1"/>
  <c r="Y1304" i="1"/>
  <c r="X1304" i="1"/>
  <c r="W1304" i="1"/>
  <c r="V1304" i="1"/>
  <c r="U1304" i="1"/>
  <c r="T1304" i="1"/>
  <c r="S1304" i="1"/>
  <c r="R1304" i="1"/>
  <c r="Q1304" i="1"/>
  <c r="P1304" i="1"/>
  <c r="AB1303" i="1"/>
  <c r="AA1303" i="1"/>
  <c r="Z1303" i="1"/>
  <c r="Y1303" i="1"/>
  <c r="X1303" i="1"/>
  <c r="W1303" i="1"/>
  <c r="V1303" i="1"/>
  <c r="U1303" i="1"/>
  <c r="T1303" i="1"/>
  <c r="S1303" i="1"/>
  <c r="R1303" i="1"/>
  <c r="Q1303" i="1"/>
  <c r="P1303" i="1"/>
  <c r="AB1302" i="1"/>
  <c r="AA1302" i="1"/>
  <c r="Z1302" i="1"/>
  <c r="Y1302" i="1"/>
  <c r="X1302" i="1"/>
  <c r="W1302" i="1"/>
  <c r="V1302" i="1"/>
  <c r="U1302" i="1"/>
  <c r="T1302" i="1"/>
  <c r="S1302" i="1"/>
  <c r="R1302" i="1"/>
  <c r="Q1302" i="1"/>
  <c r="P1302" i="1"/>
  <c r="AB1301" i="1"/>
  <c r="AA1301" i="1"/>
  <c r="Z1301" i="1"/>
  <c r="Y1301" i="1"/>
  <c r="X1301" i="1"/>
  <c r="W1301" i="1"/>
  <c r="V1301" i="1"/>
  <c r="U1301" i="1"/>
  <c r="T1301" i="1"/>
  <c r="S1301" i="1"/>
  <c r="R1301" i="1"/>
  <c r="Q1301" i="1"/>
  <c r="P1301" i="1"/>
  <c r="J1299" i="1"/>
  <c r="J176" i="1" s="1"/>
  <c r="J1297" i="1"/>
  <c r="J162" i="1" s="1"/>
  <c r="E1260" i="1"/>
  <c r="E1259" i="1"/>
  <c r="E1258" i="1"/>
  <c r="E1257" i="1"/>
  <c r="E1256" i="1"/>
  <c r="E1255" i="1"/>
  <c r="E1254" i="1"/>
  <c r="E1253" i="1"/>
  <c r="E1252" i="1"/>
  <c r="E1251" i="1"/>
  <c r="E1250" i="1"/>
  <c r="E1249" i="1"/>
  <c r="E1248" i="1"/>
  <c r="E1247" i="1"/>
  <c r="E1246" i="1"/>
  <c r="E1245" i="1"/>
  <c r="E1244" i="1"/>
  <c r="E1243" i="1"/>
  <c r="E1242" i="1"/>
  <c r="L1241" i="1"/>
  <c r="L1242" i="1" s="1"/>
  <c r="L1243" i="1" s="1"/>
  <c r="L1244" i="1" s="1"/>
  <c r="L1245" i="1" s="1"/>
  <c r="L1246" i="1" s="1"/>
  <c r="L1247" i="1" s="1"/>
  <c r="L1248" i="1" s="1"/>
  <c r="L1249" i="1" s="1"/>
  <c r="L1250" i="1" s="1"/>
  <c r="L1251" i="1" s="1"/>
  <c r="L1252" i="1" s="1"/>
  <c r="L1253" i="1" s="1"/>
  <c r="L1254" i="1" s="1"/>
  <c r="L1255" i="1" s="1"/>
  <c r="L1256" i="1" s="1"/>
  <c r="L1257" i="1" s="1"/>
  <c r="L1258" i="1" s="1"/>
  <c r="L1259" i="1" s="1"/>
  <c r="L1260" i="1" s="1"/>
  <c r="E1241" i="1"/>
  <c r="E1240" i="1"/>
  <c r="L1201" i="1"/>
  <c r="L1202" i="1" s="1"/>
  <c r="B1181" i="1"/>
  <c r="B1180" i="1"/>
  <c r="B1175" i="1"/>
  <c r="B122" i="1" s="1"/>
  <c r="B1174" i="1"/>
  <c r="B121" i="1" s="1"/>
  <c r="B1173" i="1"/>
  <c r="B120" i="1" s="1"/>
  <c r="B1170" i="1"/>
  <c r="B118" i="1" s="1"/>
  <c r="I1169" i="1"/>
  <c r="B1168" i="1"/>
  <c r="B116" i="1" s="1"/>
  <c r="M1167" i="1"/>
  <c r="G1167" i="1"/>
  <c r="B1166" i="1"/>
  <c r="B114" i="1" s="1"/>
  <c r="B1164" i="1"/>
  <c r="B112" i="1" s="1"/>
  <c r="B1163" i="1"/>
  <c r="B109" i="1" s="1"/>
  <c r="B1162" i="1"/>
  <c r="B108" i="1" s="1"/>
  <c r="B1159" i="1"/>
  <c r="B101" i="1" s="1"/>
  <c r="B1158" i="1"/>
  <c r="B100" i="1" s="1"/>
  <c r="F1131" i="1"/>
  <c r="C1536" i="1" s="1"/>
  <c r="B1129" i="1"/>
  <c r="W1128" i="1"/>
  <c r="W1129" i="1" s="1"/>
  <c r="W1130" i="1" s="1"/>
  <c r="W1131" i="1" s="1"/>
  <c r="W1132" i="1" s="1"/>
  <c r="W1133" i="1" s="1"/>
  <c r="W1134" i="1" s="1"/>
  <c r="W1135" i="1" s="1"/>
  <c r="W1136" i="1" s="1"/>
  <c r="W1137" i="1" s="1"/>
  <c r="W1138" i="1" s="1"/>
  <c r="W1139" i="1" s="1"/>
  <c r="W1140" i="1" s="1"/>
  <c r="W1141" i="1" s="1"/>
  <c r="W1142" i="1" s="1"/>
  <c r="W1143" i="1" s="1"/>
  <c r="W1144" i="1" s="1"/>
  <c r="W1145" i="1" s="1"/>
  <c r="W1146" i="1" s="1"/>
  <c r="W1147" i="1" s="1"/>
  <c r="W1148" i="1" s="1"/>
  <c r="W1149" i="1" s="1"/>
  <c r="W1150" i="1" s="1"/>
  <c r="W1151" i="1" s="1"/>
  <c r="V1128" i="1"/>
  <c r="V1129" i="1" s="1"/>
  <c r="U1128" i="1"/>
  <c r="U1129" i="1" s="1"/>
  <c r="U1130" i="1" s="1"/>
  <c r="U1131" i="1" s="1"/>
  <c r="U1132" i="1" s="1"/>
  <c r="U1133" i="1" s="1"/>
  <c r="U1134" i="1" s="1"/>
  <c r="U1135" i="1" s="1"/>
  <c r="U1136" i="1" s="1"/>
  <c r="U1137" i="1" s="1"/>
  <c r="U1138" i="1" s="1"/>
  <c r="U1139" i="1" s="1"/>
  <c r="U1140" i="1" s="1"/>
  <c r="U1141" i="1" s="1"/>
  <c r="U1142" i="1" s="1"/>
  <c r="U1143" i="1" s="1"/>
  <c r="U1144" i="1" s="1"/>
  <c r="U1145" i="1" s="1"/>
  <c r="U1146" i="1" s="1"/>
  <c r="U1147" i="1" s="1"/>
  <c r="U1148" i="1" s="1"/>
  <c r="U1149" i="1" s="1"/>
  <c r="U1150" i="1" s="1"/>
  <c r="T1128" i="1"/>
  <c r="T1129" i="1" s="1"/>
  <c r="C1116" i="1"/>
  <c r="B84" i="1" s="1"/>
  <c r="B1115" i="1"/>
  <c r="C1108" i="1"/>
  <c r="B81" i="1" s="1"/>
  <c r="B1107" i="1"/>
  <c r="C1100" i="1"/>
  <c r="B78" i="1" s="1"/>
  <c r="B1099" i="1"/>
  <c r="C1092" i="1"/>
  <c r="B75" i="1" s="1"/>
  <c r="B1091" i="1"/>
  <c r="C1084" i="1"/>
  <c r="B72" i="1" s="1"/>
  <c r="B1083" i="1"/>
  <c r="B1082" i="1"/>
  <c r="B1045" i="1"/>
  <c r="B1028" i="1"/>
  <c r="B1025" i="1"/>
  <c r="E1020" i="1"/>
  <c r="H1005" i="1"/>
  <c r="B1005" i="1"/>
  <c r="H1004" i="1"/>
  <c r="B1004" i="1"/>
  <c r="B407" i="1"/>
  <c r="B1619" i="1" s="1"/>
  <c r="B405" i="1"/>
  <c r="B402" i="1"/>
  <c r="B401" i="1"/>
  <c r="B280" i="1"/>
  <c r="B278" i="1"/>
  <c r="K94" i="1"/>
  <c r="F1133" i="1" s="1"/>
  <c r="B88" i="1"/>
  <c r="B20" i="1" s="1"/>
  <c r="B83" i="1"/>
  <c r="B80" i="1"/>
  <c r="B77" i="1"/>
  <c r="B74" i="1"/>
  <c r="B71" i="1"/>
  <c r="B62" i="1"/>
  <c r="B60" i="1"/>
  <c r="B58" i="1"/>
  <c r="B56" i="1"/>
  <c r="B47" i="1"/>
  <c r="B45" i="1"/>
  <c r="B43" i="1"/>
  <c r="D39" i="1"/>
  <c r="B1024" i="1" s="1"/>
  <c r="B11" i="1"/>
  <c r="F714" i="4" l="1"/>
  <c r="S715" i="4"/>
  <c r="P715" i="4" s="1"/>
  <c r="D715" i="4" s="1"/>
  <c r="B715" i="4"/>
  <c r="B9" i="4" s="1"/>
  <c r="B713" i="4"/>
  <c r="B7" i="4" s="1"/>
  <c r="T712" i="4"/>
  <c r="F712" i="4"/>
  <c r="B710" i="4" s="1"/>
  <c r="S722" i="4"/>
  <c r="S730" i="4"/>
  <c r="S749" i="4"/>
  <c r="S757" i="4"/>
  <c r="S765" i="4"/>
  <c r="S714" i="4"/>
  <c r="S741" i="4"/>
  <c r="R712" i="4"/>
  <c r="R720" i="4"/>
  <c r="R728" i="4"/>
  <c r="R736" i="4"/>
  <c r="R747" i="4"/>
  <c r="R755" i="4"/>
  <c r="R763" i="4"/>
  <c r="S769" i="4"/>
  <c r="R718" i="4"/>
  <c r="R761" i="4"/>
  <c r="S726" i="4"/>
  <c r="S734" i="4"/>
  <c r="R745" i="4"/>
  <c r="R753" i="4"/>
  <c r="T1543" i="1"/>
  <c r="T1520" i="1"/>
  <c r="L1589" i="1"/>
  <c r="I1589" i="1" s="1"/>
  <c r="S1546" i="1"/>
  <c r="P1546" i="1" s="1"/>
  <c r="S1523" i="1"/>
  <c r="P1523" i="1" s="1"/>
  <c r="T1522" i="1"/>
  <c r="P1522" i="1" s="1"/>
  <c r="P1520" i="1"/>
  <c r="H1337" i="1"/>
  <c r="I1338" i="1"/>
  <c r="I1341" i="1" s="1"/>
  <c r="F1341" i="1" s="1"/>
  <c r="I1326" i="1"/>
  <c r="F1326" i="1" s="1"/>
  <c r="J1337" i="1"/>
  <c r="I1340" i="1" s="1"/>
  <c r="F1340" i="1" s="1"/>
  <c r="G1415" i="1"/>
  <c r="I1415" i="1" s="1"/>
  <c r="B1322" i="1"/>
  <c r="B199" i="1" s="1"/>
  <c r="G1401" i="1"/>
  <c r="S1378" i="1"/>
  <c r="F1695" i="1"/>
  <c r="J1718" i="1" s="1"/>
  <c r="G1726" i="1" s="1"/>
  <c r="E1727" i="1"/>
  <c r="H1695" i="1"/>
  <c r="E1726" i="1"/>
  <c r="I1649" i="1"/>
  <c r="I1653" i="1"/>
  <c r="I1657" i="1"/>
  <c r="I1661" i="1"/>
  <c r="I1665" i="1"/>
  <c r="I1651" i="1"/>
  <c r="I1655" i="1"/>
  <c r="I1659" i="1"/>
  <c r="I1663" i="1"/>
  <c r="I1647" i="1"/>
  <c r="I1648" i="1"/>
  <c r="I1652" i="1"/>
  <c r="I1668" i="1" s="1"/>
  <c r="I1656" i="1"/>
  <c r="I1660" i="1"/>
  <c r="I1664" i="1"/>
  <c r="I1650" i="1"/>
  <c r="I1654" i="1"/>
  <c r="I1658" i="1"/>
  <c r="I1662" i="1"/>
  <c r="I1666" i="1"/>
  <c r="E1671" i="1"/>
  <c r="B304" i="1" s="1"/>
  <c r="E1668" i="1"/>
  <c r="B293" i="1" s="1"/>
  <c r="W1331" i="1"/>
  <c r="F1126" i="1"/>
  <c r="M1157" i="1"/>
  <c r="F1297" i="1"/>
  <c r="Y1448" i="1"/>
  <c r="B247" i="1" s="1"/>
  <c r="AD1448" i="1"/>
  <c r="B252" i="1" s="1"/>
  <c r="J1356" i="1"/>
  <c r="J1378" i="1"/>
  <c r="J1393" i="1"/>
  <c r="F1008" i="1"/>
  <c r="K1185" i="1"/>
  <c r="B1185" i="1" s="1"/>
  <c r="E1195" i="1" s="1"/>
  <c r="D1330" i="1"/>
  <c r="B1330" i="1" s="1"/>
  <c r="K1169" i="1"/>
  <c r="F1007" i="1"/>
  <c r="G1157" i="1"/>
  <c r="AV1448" i="1"/>
  <c r="B270" i="1" s="1"/>
  <c r="H1019" i="1"/>
  <c r="E1019" i="1" s="1"/>
  <c r="B1123" i="1"/>
  <c r="G1285" i="1" s="1"/>
  <c r="H1285" i="1" s="1"/>
  <c r="K1224" i="1"/>
  <c r="B1224" i="1" s="1"/>
  <c r="E1226" i="1" s="1"/>
  <c r="C1237" i="1" s="1"/>
  <c r="G1296" i="1"/>
  <c r="K1296" i="1" s="1"/>
  <c r="C1490" i="1"/>
  <c r="Y1306" i="1"/>
  <c r="V1307" i="1"/>
  <c r="V1308" i="1"/>
  <c r="L1261" i="1"/>
  <c r="M1261" i="1" s="1"/>
  <c r="K145" i="1" s="1"/>
  <c r="U1306" i="1"/>
  <c r="R1307" i="1"/>
  <c r="R1308" i="1"/>
  <c r="X1310" i="1"/>
  <c r="H1013" i="1"/>
  <c r="Q1306" i="1"/>
  <c r="V1306" i="1"/>
  <c r="AB1306" i="1"/>
  <c r="S1307" i="1"/>
  <c r="X1307" i="1"/>
  <c r="T1308" i="1"/>
  <c r="Y1308" i="1"/>
  <c r="R1309" i="1"/>
  <c r="Z1309" i="1"/>
  <c r="Q1310" i="1"/>
  <c r="Y1310" i="1"/>
  <c r="I1352" i="1"/>
  <c r="B1352" i="1" s="1"/>
  <c r="AD1426" i="1"/>
  <c r="AA1426" i="1" s="1"/>
  <c r="Q1427" i="1" s="1"/>
  <c r="R1388" i="1" s="1"/>
  <c r="C1492" i="1"/>
  <c r="Z1381" i="1"/>
  <c r="T1306" i="1"/>
  <c r="P1307" i="1"/>
  <c r="AA1307" i="1"/>
  <c r="Q1308" i="1"/>
  <c r="AB1308" i="1"/>
  <c r="V1309" i="1"/>
  <c r="U1310" i="1"/>
  <c r="F1138" i="1"/>
  <c r="P1306" i="1"/>
  <c r="Z1306" i="1"/>
  <c r="W1307" i="1"/>
  <c r="AB1307" i="1"/>
  <c r="X1308" i="1"/>
  <c r="W1309" i="1"/>
  <c r="P1310" i="1"/>
  <c r="G1493" i="1"/>
  <c r="H1356" i="1"/>
  <c r="H1014" i="1"/>
  <c r="E1014" i="1" s="1"/>
  <c r="G1154" i="1"/>
  <c r="B1154" i="1" s="1"/>
  <c r="B93" i="1" s="1"/>
  <c r="G1165" i="1"/>
  <c r="I1167" i="1" s="1"/>
  <c r="F1171" i="1"/>
  <c r="R1306" i="1"/>
  <c r="X1306" i="1"/>
  <c r="T1307" i="1"/>
  <c r="Z1307" i="1"/>
  <c r="P1308" i="1"/>
  <c r="U1308" i="1"/>
  <c r="Z1308" i="1"/>
  <c r="S1309" i="1"/>
  <c r="AA1309" i="1"/>
  <c r="T1310" i="1"/>
  <c r="AB1310" i="1"/>
  <c r="D1331" i="1"/>
  <c r="B1331" i="1" s="1"/>
  <c r="V759" i="4"/>
  <c r="G760" i="4" s="1"/>
  <c r="V765" i="4"/>
  <c r="G766" i="4" s="1"/>
  <c r="V714" i="4"/>
  <c r="V730" i="4"/>
  <c r="G731" i="4" s="1"/>
  <c r="V726" i="4"/>
  <c r="G727" i="4" s="1"/>
  <c r="V761" i="4"/>
  <c r="V749" i="4"/>
  <c r="V724" i="4"/>
  <c r="G725" i="4" s="1"/>
  <c r="L1221" i="1"/>
  <c r="M1221" i="1" s="1"/>
  <c r="K136" i="1" s="1"/>
  <c r="L1203" i="1"/>
  <c r="L1204" i="1" s="1"/>
  <c r="L1205" i="1" s="1"/>
  <c r="L1206" i="1" s="1"/>
  <c r="L1207" i="1" s="1"/>
  <c r="L1208" i="1" s="1"/>
  <c r="L1209" i="1" s="1"/>
  <c r="L1210" i="1" s="1"/>
  <c r="L1211" i="1" s="1"/>
  <c r="L1212" i="1" s="1"/>
  <c r="L1213" i="1" s="1"/>
  <c r="L1214" i="1" s="1"/>
  <c r="L1215" i="1" s="1"/>
  <c r="L1216" i="1" s="1"/>
  <c r="L1217" i="1" s="1"/>
  <c r="L1218" i="1" s="1"/>
  <c r="L1219" i="1" s="1"/>
  <c r="L1220" i="1" s="1"/>
  <c r="Q1157" i="1"/>
  <c r="M1302" i="1"/>
  <c r="M1303" i="1"/>
  <c r="M1304" i="1"/>
  <c r="I1127" i="1"/>
  <c r="H1171" i="1"/>
  <c r="P1435" i="1"/>
  <c r="Q1434" i="1"/>
  <c r="R1434" i="1" s="1"/>
  <c r="W1434" i="1" s="1"/>
  <c r="X1434" i="1" s="1"/>
  <c r="Y1434" i="1" s="1"/>
  <c r="Z1434" i="1" s="1"/>
  <c r="AA1434" i="1" s="1"/>
  <c r="AB1434" i="1" s="1"/>
  <c r="AC1434" i="1" s="1"/>
  <c r="AD1434" i="1" s="1"/>
  <c r="AE1434" i="1" s="1"/>
  <c r="AF1434" i="1" s="1"/>
  <c r="AG1434" i="1" s="1"/>
  <c r="AH1434" i="1" s="1"/>
  <c r="AI1434" i="1" s="1"/>
  <c r="AJ1434" i="1" s="1"/>
  <c r="AK1434" i="1" s="1"/>
  <c r="AL1434" i="1" s="1"/>
  <c r="AM1434" i="1" s="1"/>
  <c r="AN1434" i="1" s="1"/>
  <c r="AO1434" i="1" s="1"/>
  <c r="AP1434" i="1" s="1"/>
  <c r="AQ1434" i="1" s="1"/>
  <c r="AR1434" i="1" s="1"/>
  <c r="AS1434" i="1" s="1"/>
  <c r="AT1434" i="1" s="1"/>
  <c r="AU1434" i="1" s="1"/>
  <c r="AV1434" i="1" s="1"/>
  <c r="AW1434" i="1" s="1"/>
  <c r="AX1434" i="1" s="1"/>
  <c r="AY1434" i="1" s="1"/>
  <c r="AZ1434" i="1" s="1"/>
  <c r="F1674" i="1"/>
  <c r="D1670" i="1"/>
  <c r="J1670" i="1" s="1"/>
  <c r="H1455" i="1"/>
  <c r="C1455" i="1" s="1"/>
  <c r="G1456" i="1"/>
  <c r="F1622" i="1"/>
  <c r="B1622" i="1" s="1"/>
  <c r="B410" i="1" s="1"/>
  <c r="J1452" i="1"/>
  <c r="I1428" i="1"/>
  <c r="L1426" i="1"/>
  <c r="I1426" i="1" s="1"/>
  <c r="I1355" i="1"/>
  <c r="B1355" i="1" s="1"/>
  <c r="Z1326" i="1"/>
  <c r="W1326" i="1" s="1"/>
  <c r="W1330" i="1" s="1"/>
  <c r="J1293" i="1"/>
  <c r="H1293" i="1" s="1"/>
  <c r="G1169" i="1"/>
  <c r="G1016" i="1"/>
  <c r="E1016" i="1" s="1"/>
  <c r="I1296" i="1"/>
  <c r="I1165" i="1"/>
  <c r="K1167" i="1" s="1"/>
  <c r="I1157" i="1"/>
  <c r="J1013" i="1"/>
  <c r="E1312" i="1"/>
  <c r="R1312" i="1" s="1"/>
  <c r="I1345" i="1"/>
  <c r="B1345" i="1" s="1"/>
  <c r="G1498" i="1"/>
  <c r="B1498" i="1" s="1"/>
  <c r="D1673" i="1"/>
  <c r="J1673" i="1" s="1"/>
  <c r="F1681" i="1"/>
  <c r="K1264" i="1"/>
  <c r="B1264" i="1" s="1"/>
  <c r="P1309" i="1"/>
  <c r="T1309" i="1"/>
  <c r="X1309" i="1"/>
  <c r="AB1309" i="1"/>
  <c r="R1310" i="1"/>
  <c r="V1310" i="1"/>
  <c r="Z1310" i="1"/>
  <c r="AQ1448" i="1"/>
  <c r="B265" i="1" s="1"/>
  <c r="AM1448" i="1"/>
  <c r="B261" i="1" s="1"/>
  <c r="W1448" i="1"/>
  <c r="B245" i="1" s="1"/>
  <c r="S1448" i="1"/>
  <c r="B241" i="1" s="1"/>
  <c r="AG1448" i="1"/>
  <c r="B255" i="1" s="1"/>
  <c r="AC1448" i="1"/>
  <c r="B251" i="1" s="1"/>
  <c r="AX1448" i="1"/>
  <c r="B272" i="1" s="1"/>
  <c r="AT1448" i="1"/>
  <c r="B268" i="1" s="1"/>
  <c r="AO1448" i="1"/>
  <c r="B263" i="1" s="1"/>
  <c r="P1448" i="1"/>
  <c r="B238" i="1" s="1"/>
  <c r="BA1448" i="1"/>
  <c r="B275" i="1" s="1"/>
  <c r="E1448" i="1"/>
  <c r="R1448" i="1"/>
  <c r="B240" i="1" s="1"/>
  <c r="X1448" i="1"/>
  <c r="B246" i="1" s="1"/>
  <c r="AB1448" i="1"/>
  <c r="B250" i="1" s="1"/>
  <c r="AH1448" i="1"/>
  <c r="B256" i="1" s="1"/>
  <c r="G1623" i="1"/>
  <c r="E1536" i="1"/>
  <c r="I1536" i="1" s="1"/>
  <c r="S1590" i="1" s="1"/>
  <c r="P1590" i="1" s="1"/>
  <c r="E1590" i="1" s="1"/>
  <c r="G1127" i="1"/>
  <c r="F1156" i="1"/>
  <c r="B1156" i="1" s="1"/>
  <c r="B98" i="1" s="1"/>
  <c r="K1157" i="1"/>
  <c r="S1157" i="1" s="1"/>
  <c r="S1306" i="1"/>
  <c r="W1306" i="1"/>
  <c r="AA1306" i="1"/>
  <c r="Q1307" i="1"/>
  <c r="U1307" i="1"/>
  <c r="Y1307" i="1"/>
  <c r="S1308" i="1"/>
  <c r="W1308" i="1"/>
  <c r="AA1308" i="1"/>
  <c r="Q1309" i="1"/>
  <c r="U1309" i="1"/>
  <c r="Y1309" i="1"/>
  <c r="S1310" i="1"/>
  <c r="W1310" i="1"/>
  <c r="I1349" i="1"/>
  <c r="B1349" i="1" s="1"/>
  <c r="V745" i="4"/>
  <c r="G746" i="4" s="1"/>
  <c r="G1489" i="1"/>
  <c r="C1491" i="1"/>
  <c r="V769" i="4"/>
  <c r="V757" i="4"/>
  <c r="G758" i="4" s="1"/>
  <c r="V753" i="4"/>
  <c r="V741" i="4"/>
  <c r="V734" i="4"/>
  <c r="G735" i="4" s="1"/>
  <c r="V722" i="4"/>
  <c r="G723" i="4" s="1"/>
  <c r="V718" i="4"/>
  <c r="V743" i="4"/>
  <c r="G744" i="4" s="1"/>
  <c r="V763" i="4"/>
  <c r="G764" i="4" s="1"/>
  <c r="V755" i="4"/>
  <c r="G756" i="4" s="1"/>
  <c r="V747" i="4"/>
  <c r="G748" i="4" s="1"/>
  <c r="V736" i="4"/>
  <c r="V728" i="4"/>
  <c r="G729" i="4" s="1"/>
  <c r="V720" i="4"/>
  <c r="G721" i="4" s="1"/>
  <c r="V712" i="4"/>
  <c r="G713" i="4" s="1"/>
  <c r="V716" i="4"/>
  <c r="G717" i="4" s="1"/>
  <c r="V732" i="4"/>
  <c r="G733" i="4" s="1"/>
  <c r="V751" i="4"/>
  <c r="G752" i="4" s="1"/>
  <c r="V767" i="4"/>
  <c r="G768" i="4" s="1"/>
  <c r="I1381" i="1"/>
  <c r="M1301" i="1"/>
  <c r="K1301" i="1" s="1"/>
  <c r="G1301" i="1" s="1"/>
  <c r="M1305" i="1"/>
  <c r="K1305" i="1" s="1"/>
  <c r="G1305" i="1" s="1"/>
  <c r="F707" i="4" l="1"/>
  <c r="B707" i="4" s="1"/>
  <c r="B705" i="4" s="1"/>
  <c r="B4" i="4" s="1"/>
  <c r="G770" i="4"/>
  <c r="G737" i="4"/>
  <c r="G742" i="4"/>
  <c r="G750" i="4"/>
  <c r="G715" i="4"/>
  <c r="G719" i="4"/>
  <c r="G754" i="4"/>
  <c r="G762" i="4"/>
  <c r="T1545" i="1"/>
  <c r="P1545" i="1" s="1"/>
  <c r="P1542" i="1" s="1"/>
  <c r="P1543" i="1"/>
  <c r="P1519" i="1"/>
  <c r="G1494" i="1"/>
  <c r="F1338" i="1"/>
  <c r="I1334" i="1"/>
  <c r="F1334" i="1" s="1"/>
  <c r="B1334" i="1" s="1"/>
  <c r="B210" i="1" s="1"/>
  <c r="F1337" i="1"/>
  <c r="C1415" i="1"/>
  <c r="B1417" i="1" s="1"/>
  <c r="E1718" i="1"/>
  <c r="B1325" i="1"/>
  <c r="B200" i="1" s="1"/>
  <c r="G1400" i="1"/>
  <c r="I1400" i="1" s="1"/>
  <c r="C1400" i="1" s="1"/>
  <c r="G1414" i="1"/>
  <c r="B1695" i="1"/>
  <c r="B300" i="1" s="1"/>
  <c r="I1401" i="1"/>
  <c r="C1401" i="1" s="1"/>
  <c r="H1693" i="1"/>
  <c r="E1693" i="1" s="1"/>
  <c r="J1736" i="1"/>
  <c r="E1736" i="1" s="1"/>
  <c r="J1719" i="1"/>
  <c r="G1727" i="1" s="1"/>
  <c r="I1726" i="1" s="1"/>
  <c r="B1726" i="1"/>
  <c r="B325" i="1" s="1"/>
  <c r="I1727" i="1"/>
  <c r="W1329" i="1"/>
  <c r="I1671" i="1"/>
  <c r="E305" i="1" s="1"/>
  <c r="E294" i="1"/>
  <c r="E1228" i="1"/>
  <c r="C1238" i="1" s="1"/>
  <c r="Q1448" i="1"/>
  <c r="B239" i="1" s="1"/>
  <c r="E1187" i="1"/>
  <c r="E1189" i="1"/>
  <c r="K1302" i="1"/>
  <c r="G1302" i="1" s="1"/>
  <c r="H1312" i="1" s="1"/>
  <c r="E1186" i="1"/>
  <c r="S1186" i="1" s="1"/>
  <c r="E1191" i="1"/>
  <c r="E1188" i="1"/>
  <c r="C1198" i="1" s="1"/>
  <c r="E1198" i="1" s="1"/>
  <c r="C135" i="1" s="1"/>
  <c r="E1192" i="1"/>
  <c r="G1286" i="1"/>
  <c r="H1286" i="1" s="1"/>
  <c r="E1194" i="1"/>
  <c r="C1197" i="1" s="1"/>
  <c r="E1197" i="1" s="1"/>
  <c r="C133" i="1" s="1"/>
  <c r="G1284" i="1"/>
  <c r="H1284" i="1" s="1"/>
  <c r="E1230" i="1"/>
  <c r="B1008" i="1"/>
  <c r="C1393" i="1"/>
  <c r="J1394" i="1"/>
  <c r="E1234" i="1"/>
  <c r="C1495" i="1"/>
  <c r="J1488" i="1" s="1"/>
  <c r="E1225" i="1"/>
  <c r="G1283" i="1"/>
  <c r="H1283" i="1" s="1"/>
  <c r="K1303" i="1"/>
  <c r="G1303" i="1" s="1"/>
  <c r="I1312" i="1" s="1"/>
  <c r="E1232" i="1"/>
  <c r="E1227" i="1"/>
  <c r="E1237" i="1" s="1"/>
  <c r="C142" i="1" s="1"/>
  <c r="B1007" i="1"/>
  <c r="E1193" i="1"/>
  <c r="E1229" i="1"/>
  <c r="E1190" i="1"/>
  <c r="G1287" i="1"/>
  <c r="H1287" i="1" s="1"/>
  <c r="Y1197" i="1" s="1"/>
  <c r="Z1197" i="1" s="1"/>
  <c r="J132" i="1" s="1"/>
  <c r="F1013" i="1"/>
  <c r="P1013" i="1" s="1"/>
  <c r="M1306" i="1"/>
  <c r="K1306" i="1" s="1"/>
  <c r="G1306" i="1" s="1"/>
  <c r="B1169" i="1"/>
  <c r="B117" i="1" s="1"/>
  <c r="K1304" i="1"/>
  <c r="G1304" i="1" s="1"/>
  <c r="J1312" i="1" s="1"/>
  <c r="E1233" i="1"/>
  <c r="I1494" i="1"/>
  <c r="E1231" i="1"/>
  <c r="K1312" i="1"/>
  <c r="B1167" i="1"/>
  <c r="B115" i="1" s="1"/>
  <c r="M1310" i="1"/>
  <c r="M1308" i="1"/>
  <c r="M1307" i="1"/>
  <c r="K1307" i="1" s="1"/>
  <c r="G1307" i="1" s="1"/>
  <c r="B1296" i="1"/>
  <c r="B161" i="1" s="1"/>
  <c r="B1171" i="1"/>
  <c r="B119" i="1" s="1"/>
  <c r="S1379" i="1"/>
  <c r="AA1378" i="1"/>
  <c r="Q1378" i="1"/>
  <c r="B1535" i="1"/>
  <c r="B375" i="1" s="1"/>
  <c r="M1309" i="1"/>
  <c r="K1309" i="1" s="1"/>
  <c r="G1309" i="1" s="1"/>
  <c r="Z1382" i="1"/>
  <c r="I1382" i="1"/>
  <c r="I1429" i="1"/>
  <c r="I1427" i="1"/>
  <c r="F1427" i="1" s="1"/>
  <c r="K1428" i="1"/>
  <c r="K1429" i="1" s="1"/>
  <c r="K1430" i="1" s="1"/>
  <c r="K1431" i="1" s="1"/>
  <c r="K1432" i="1" s="1"/>
  <c r="K1433" i="1" s="1"/>
  <c r="K1434" i="1" s="1"/>
  <c r="K1435" i="1" s="1"/>
  <c r="K1436" i="1" s="1"/>
  <c r="K1437" i="1" s="1"/>
  <c r="K1438" i="1" s="1"/>
  <c r="K1439" i="1" s="1"/>
  <c r="K1440" i="1" s="1"/>
  <c r="K1441" i="1" s="1"/>
  <c r="K1442" i="1" s="1"/>
  <c r="K1443" i="1" s="1"/>
  <c r="K1444" i="1" s="1"/>
  <c r="K1445" i="1" s="1"/>
  <c r="K1446" i="1" s="1"/>
  <c r="K1447" i="1" s="1"/>
  <c r="I1623" i="1"/>
  <c r="B1623" i="1" s="1"/>
  <c r="B411" i="1" s="1"/>
  <c r="G1624" i="1"/>
  <c r="B1624" i="1" s="1"/>
  <c r="B412" i="1" s="1"/>
  <c r="P1452" i="1"/>
  <c r="R1452" i="1" s="1"/>
  <c r="F1299" i="1"/>
  <c r="B1299" i="1" s="1"/>
  <c r="B176" i="1" s="1"/>
  <c r="B1297" i="1"/>
  <c r="B162" i="1" s="1"/>
  <c r="G1457" i="1"/>
  <c r="E1456" i="1"/>
  <c r="Y1276" i="1"/>
  <c r="Z1276" i="1" s="1"/>
  <c r="J150" i="1" s="1"/>
  <c r="Y1238" i="1"/>
  <c r="Z1238" i="1" s="1"/>
  <c r="J143" i="1" s="1"/>
  <c r="E1273" i="1"/>
  <c r="E1269" i="1"/>
  <c r="E1265" i="1"/>
  <c r="C1275" i="1" s="1"/>
  <c r="E1272" i="1"/>
  <c r="E1268" i="1"/>
  <c r="E1274" i="1"/>
  <c r="C1277" i="1" s="1"/>
  <c r="E1277" i="1" s="1"/>
  <c r="C153" i="1" s="1"/>
  <c r="E1266" i="1"/>
  <c r="C1276" i="1" s="1"/>
  <c r="E1271" i="1"/>
  <c r="E1270" i="1"/>
  <c r="E1267" i="1"/>
  <c r="B1165" i="1"/>
  <c r="B113" i="1" s="1"/>
  <c r="P1436" i="1"/>
  <c r="Q1435" i="1"/>
  <c r="R1435" i="1" s="1"/>
  <c r="W1435" i="1" s="1"/>
  <c r="X1435" i="1" s="1"/>
  <c r="Y1435" i="1" s="1"/>
  <c r="Z1435" i="1" s="1"/>
  <c r="AA1435" i="1" s="1"/>
  <c r="AB1435" i="1" s="1"/>
  <c r="AC1435" i="1" s="1"/>
  <c r="AD1435" i="1" s="1"/>
  <c r="AE1435" i="1" s="1"/>
  <c r="AF1435" i="1" s="1"/>
  <c r="AG1435" i="1" s="1"/>
  <c r="AH1435" i="1" s="1"/>
  <c r="AI1435" i="1" s="1"/>
  <c r="AJ1435" i="1" s="1"/>
  <c r="AK1435" i="1" s="1"/>
  <c r="AL1435" i="1" s="1"/>
  <c r="AM1435" i="1" s="1"/>
  <c r="AN1435" i="1" s="1"/>
  <c r="AO1435" i="1" s="1"/>
  <c r="AP1435" i="1" s="1"/>
  <c r="AQ1435" i="1" s="1"/>
  <c r="AR1435" i="1" s="1"/>
  <c r="AS1435" i="1" s="1"/>
  <c r="AT1435" i="1" s="1"/>
  <c r="AU1435" i="1" s="1"/>
  <c r="AV1435" i="1" s="1"/>
  <c r="AW1435" i="1" s="1"/>
  <c r="AX1435" i="1" s="1"/>
  <c r="AY1435" i="1" s="1"/>
  <c r="AZ1435" i="1" s="1"/>
  <c r="G1128" i="1"/>
  <c r="B1127" i="1"/>
  <c r="B90" i="1" s="1"/>
  <c r="J1379" i="1"/>
  <c r="N1378" i="1"/>
  <c r="H1359" i="1"/>
  <c r="B1359" i="1" s="1"/>
  <c r="B1356" i="1"/>
  <c r="B1157" i="1"/>
  <c r="B99" i="1" s="1"/>
  <c r="Y1237" i="1" l="1"/>
  <c r="Z1237" i="1" s="1"/>
  <c r="J141" i="1" s="1"/>
  <c r="Y1196" i="1"/>
  <c r="E1275" i="1"/>
  <c r="C149" i="1" s="1"/>
  <c r="E1238" i="1"/>
  <c r="C144" i="1" s="1"/>
  <c r="C1236" i="1"/>
  <c r="E1236" i="1" s="1"/>
  <c r="C140" i="1" s="1"/>
  <c r="E1276" i="1"/>
  <c r="C151" i="1" s="1"/>
  <c r="B1727" i="1"/>
  <c r="B327" i="1" s="1"/>
  <c r="I1414" i="1"/>
  <c r="C1414" i="1"/>
  <c r="B1416" i="1" s="1"/>
  <c r="J1737" i="1"/>
  <c r="E1737" i="1" s="1"/>
  <c r="E1719" i="1"/>
  <c r="F1022" i="1"/>
  <c r="B28" i="1" s="1"/>
  <c r="C1196" i="1"/>
  <c r="E1196" i="1" s="1"/>
  <c r="C131" i="1" s="1"/>
  <c r="Y1277" i="1"/>
  <c r="Z1277" i="1" s="1"/>
  <c r="J152" i="1" s="1"/>
  <c r="J1022" i="1"/>
  <c r="B1426" i="1"/>
  <c r="B236" i="1" s="1"/>
  <c r="J1025" i="1"/>
  <c r="K1310" i="1"/>
  <c r="G1310" i="1" s="1"/>
  <c r="P1312" i="1" s="1"/>
  <c r="B1019" i="1"/>
  <c r="B14" i="1" s="1"/>
  <c r="C1053" i="1"/>
  <c r="B48" i="1" s="1"/>
  <c r="J1395" i="1"/>
  <c r="C1394" i="1"/>
  <c r="C1069" i="1"/>
  <c r="B64" i="1" s="1"/>
  <c r="C1067" i="1"/>
  <c r="B63" i="1" s="1"/>
  <c r="C1064" i="1"/>
  <c r="B61" i="1" s="1"/>
  <c r="H1017" i="1"/>
  <c r="E1017" i="1" s="1"/>
  <c r="B1016" i="1" s="1"/>
  <c r="B13" i="1" s="1"/>
  <c r="Y1198" i="1"/>
  <c r="Z1198" i="1" s="1"/>
  <c r="J134" i="1" s="1"/>
  <c r="C1058" i="1"/>
  <c r="B57" i="1" s="1"/>
  <c r="C1047" i="1"/>
  <c r="B44" i="1" s="1"/>
  <c r="I1025" i="1"/>
  <c r="C1073" i="1"/>
  <c r="B66" i="1" s="1"/>
  <c r="C1076" i="1"/>
  <c r="B67" i="1" s="1"/>
  <c r="Y1236" i="1"/>
  <c r="Z1236" i="1" s="1"/>
  <c r="J139" i="1" s="1"/>
  <c r="L139" i="1" s="1"/>
  <c r="L141" i="1" s="1"/>
  <c r="L143" i="1" s="1"/>
  <c r="M1312" i="1"/>
  <c r="C1030" i="1"/>
  <c r="B31" i="1" s="1"/>
  <c r="C1079" i="1"/>
  <c r="B68" i="1" s="1"/>
  <c r="C1071" i="1"/>
  <c r="B65" i="1" s="1"/>
  <c r="C1034" i="1"/>
  <c r="B32" i="1" s="1"/>
  <c r="C1037" i="1"/>
  <c r="B33" i="1" s="1"/>
  <c r="Z1196" i="1"/>
  <c r="J130" i="1" s="1"/>
  <c r="L130" i="1" s="1"/>
  <c r="L132" i="1" s="1"/>
  <c r="Y1275" i="1"/>
  <c r="Z1275" i="1" s="1"/>
  <c r="J148" i="1" s="1"/>
  <c r="L148" i="1" s="1"/>
  <c r="L150" i="1" s="1"/>
  <c r="C1061" i="1"/>
  <c r="B59" i="1" s="1"/>
  <c r="H1313" i="1"/>
  <c r="J1313" i="1" s="1"/>
  <c r="E1313" i="1" s="1"/>
  <c r="E1013" i="1"/>
  <c r="B1013" i="1" s="1"/>
  <c r="C1050" i="1"/>
  <c r="B46" i="1" s="1"/>
  <c r="M1311" i="1"/>
  <c r="O1312" i="1"/>
  <c r="K1308" i="1"/>
  <c r="G1308" i="1" s="1"/>
  <c r="N1312" i="1" s="1"/>
  <c r="Z1383" i="1"/>
  <c r="X1378" i="1"/>
  <c r="AA1379" i="1"/>
  <c r="S1380" i="1"/>
  <c r="Q1379" i="1"/>
  <c r="G1136" i="1"/>
  <c r="B1136" i="1" s="1"/>
  <c r="B96" i="1" s="1"/>
  <c r="B1128" i="1"/>
  <c r="B94" i="1" s="1"/>
  <c r="I1383" i="1"/>
  <c r="G1378" i="1"/>
  <c r="I1387" i="1" s="1"/>
  <c r="B219" i="1" s="1"/>
  <c r="N1379" i="1"/>
  <c r="N1380" i="1" s="1"/>
  <c r="N1381" i="1" s="1"/>
  <c r="N1382" i="1" s="1"/>
  <c r="N1383" i="1" s="1"/>
  <c r="N1384" i="1" s="1"/>
  <c r="N1385" i="1" s="1"/>
  <c r="E1457" i="1"/>
  <c r="C1461" i="1" s="1"/>
  <c r="B286" i="1" s="1"/>
  <c r="G1458" i="1"/>
  <c r="J1380" i="1"/>
  <c r="P1437" i="1"/>
  <c r="Q1436" i="1"/>
  <c r="R1436" i="1" s="1"/>
  <c r="W1436" i="1" s="1"/>
  <c r="X1436" i="1" s="1"/>
  <c r="Y1436" i="1" s="1"/>
  <c r="Z1436" i="1" s="1"/>
  <c r="AA1436" i="1" s="1"/>
  <c r="AB1436" i="1" s="1"/>
  <c r="AC1436" i="1" s="1"/>
  <c r="AD1436" i="1" s="1"/>
  <c r="AE1436" i="1" s="1"/>
  <c r="AF1436" i="1" s="1"/>
  <c r="AG1436" i="1" s="1"/>
  <c r="AH1436" i="1" s="1"/>
  <c r="AI1436" i="1" s="1"/>
  <c r="AJ1436" i="1" s="1"/>
  <c r="AK1436" i="1" s="1"/>
  <c r="AL1436" i="1" s="1"/>
  <c r="AM1436" i="1" s="1"/>
  <c r="AN1436" i="1" s="1"/>
  <c r="AO1436" i="1" s="1"/>
  <c r="AP1436" i="1" s="1"/>
  <c r="AQ1436" i="1" s="1"/>
  <c r="AR1436" i="1" s="1"/>
  <c r="AS1436" i="1" s="1"/>
  <c r="AT1436" i="1" s="1"/>
  <c r="AU1436" i="1" s="1"/>
  <c r="AV1436" i="1" s="1"/>
  <c r="AW1436" i="1" s="1"/>
  <c r="AX1436" i="1" s="1"/>
  <c r="AY1436" i="1" s="1"/>
  <c r="AZ1436" i="1" s="1"/>
  <c r="I1430" i="1"/>
  <c r="F1429" i="1"/>
  <c r="J1494" i="1"/>
  <c r="N1488" i="1" s="1"/>
  <c r="L1488" i="1"/>
  <c r="F1428" i="1"/>
  <c r="B1591" i="1" l="1"/>
  <c r="B1590" i="1"/>
  <c r="B1520" i="1"/>
  <c r="B357" i="1" s="1"/>
  <c r="B1542" i="1"/>
  <c r="B380" i="1" s="1"/>
  <c r="B1519" i="1"/>
  <c r="B356" i="1" s="1"/>
  <c r="B1543" i="1"/>
  <c r="B381" i="1" s="1"/>
  <c r="B1589" i="1"/>
  <c r="B1592" i="1"/>
  <c r="B1545" i="1"/>
  <c r="B383" i="1" s="1"/>
  <c r="B1522" i="1"/>
  <c r="B359" i="1" s="1"/>
  <c r="B1337" i="1"/>
  <c r="D1340" i="1"/>
  <c r="B1340" i="1" s="1"/>
  <c r="B213" i="1" s="1"/>
  <c r="B1329" i="1"/>
  <c r="B1413" i="1"/>
  <c r="B227" i="1" s="1"/>
  <c r="P1022" i="1"/>
  <c r="B1399" i="1"/>
  <c r="B223" i="1" s="1"/>
  <c r="I1422" i="1"/>
  <c r="F1422" i="1" s="1"/>
  <c r="B1422" i="1" s="1"/>
  <c r="B235" i="1" s="1"/>
  <c r="I1421" i="1"/>
  <c r="F1540" i="1" s="1"/>
  <c r="L152" i="1"/>
  <c r="E1279" i="1" s="1"/>
  <c r="L154" i="1" s="1"/>
  <c r="E1290" i="1" s="1"/>
  <c r="B1718" i="1"/>
  <c r="B319" i="1" s="1"/>
  <c r="B1714" i="1"/>
  <c r="B1736" i="1"/>
  <c r="B1692" i="1"/>
  <c r="B289" i="1" s="1"/>
  <c r="I28" i="1"/>
  <c r="V1022" i="1"/>
  <c r="J1453" i="1"/>
  <c r="F1453" i="1" s="1"/>
  <c r="B283" i="1" s="1"/>
  <c r="B12" i="1"/>
  <c r="L134" i="1"/>
  <c r="H1221" i="1" s="1"/>
  <c r="J1221" i="1" s="1"/>
  <c r="L136" i="1" s="1"/>
  <c r="C1290" i="1" s="1"/>
  <c r="J1396" i="1"/>
  <c r="C1395" i="1"/>
  <c r="C1488" i="1"/>
  <c r="B1293" i="1"/>
  <c r="B159" i="1" s="1"/>
  <c r="T1452" i="1"/>
  <c r="N1452" i="1"/>
  <c r="B1372" i="1"/>
  <c r="B217" i="1" s="1"/>
  <c r="C1312" i="1"/>
  <c r="C1313" i="1" s="1"/>
  <c r="B191" i="1" s="1"/>
  <c r="S1381" i="1"/>
  <c r="Q1380" i="1"/>
  <c r="E1378" i="1"/>
  <c r="Z1384" i="1"/>
  <c r="G1379" i="1"/>
  <c r="E1379" i="1" s="1"/>
  <c r="AA1380" i="1"/>
  <c r="X1379" i="1"/>
  <c r="I1384" i="1"/>
  <c r="F1430" i="1"/>
  <c r="I1431" i="1"/>
  <c r="J1381" i="1"/>
  <c r="G1380" i="1"/>
  <c r="P1438" i="1"/>
  <c r="Q1437" i="1"/>
  <c r="R1437" i="1" s="1"/>
  <c r="W1437" i="1" s="1"/>
  <c r="X1437" i="1" s="1"/>
  <c r="Y1437" i="1" s="1"/>
  <c r="Z1437" i="1" s="1"/>
  <c r="AA1437" i="1" s="1"/>
  <c r="AB1437" i="1" s="1"/>
  <c r="AC1437" i="1" s="1"/>
  <c r="AD1437" i="1" s="1"/>
  <c r="AE1437" i="1" s="1"/>
  <c r="AF1437" i="1" s="1"/>
  <c r="AG1437" i="1" s="1"/>
  <c r="AH1437" i="1" s="1"/>
  <c r="AI1437" i="1" s="1"/>
  <c r="AJ1437" i="1" s="1"/>
  <c r="AK1437" i="1" s="1"/>
  <c r="AL1437" i="1" s="1"/>
  <c r="AM1437" i="1" s="1"/>
  <c r="AN1437" i="1" s="1"/>
  <c r="AO1437" i="1" s="1"/>
  <c r="AP1437" i="1" s="1"/>
  <c r="AQ1437" i="1" s="1"/>
  <c r="AR1437" i="1" s="1"/>
  <c r="AS1437" i="1" s="1"/>
  <c r="AT1437" i="1" s="1"/>
  <c r="AU1437" i="1" s="1"/>
  <c r="AV1437" i="1" s="1"/>
  <c r="AW1437" i="1" s="1"/>
  <c r="AX1437" i="1" s="1"/>
  <c r="AY1437" i="1" s="1"/>
  <c r="AZ1437" i="1" s="1"/>
  <c r="G1459" i="1"/>
  <c r="E1458" i="1"/>
  <c r="H1261" i="1"/>
  <c r="J1261" i="1" s="1"/>
  <c r="L145" i="1" s="1"/>
  <c r="D1290" i="1" s="1"/>
  <c r="D1386" i="1"/>
  <c r="B1540" i="1" l="1"/>
  <c r="B376" i="1" s="1"/>
  <c r="G1548" i="1"/>
  <c r="B1548" i="1" s="1"/>
  <c r="B392" i="1" s="1"/>
  <c r="B371" i="1"/>
  <c r="B368" i="1"/>
  <c r="B369" i="1"/>
  <c r="B370" i="1"/>
  <c r="B211" i="1"/>
  <c r="J1421" i="1"/>
  <c r="F1421" i="1" s="1"/>
  <c r="B1421" i="1" s="1"/>
  <c r="B234" i="1" s="1"/>
  <c r="B329" i="1"/>
  <c r="B324" i="1"/>
  <c r="E1380" i="1"/>
  <c r="F1452" i="1"/>
  <c r="B282" i="1" s="1"/>
  <c r="J1397" i="1"/>
  <c r="C1397" i="1" s="1"/>
  <c r="C1396" i="1"/>
  <c r="AA1381" i="1"/>
  <c r="X1380" i="1"/>
  <c r="Z1385" i="1"/>
  <c r="S1382" i="1"/>
  <c r="Q1381" i="1"/>
  <c r="I1432" i="1"/>
  <c r="F1431" i="1"/>
  <c r="P1439" i="1"/>
  <c r="Q1438" i="1"/>
  <c r="R1438" i="1" s="1"/>
  <c r="W1438" i="1" s="1"/>
  <c r="X1438" i="1" s="1"/>
  <c r="Y1438" i="1" s="1"/>
  <c r="Z1438" i="1" s="1"/>
  <c r="AA1438" i="1" s="1"/>
  <c r="AB1438" i="1" s="1"/>
  <c r="AC1438" i="1" s="1"/>
  <c r="AD1438" i="1" s="1"/>
  <c r="AE1438" i="1" s="1"/>
  <c r="AF1438" i="1" s="1"/>
  <c r="AG1438" i="1" s="1"/>
  <c r="AH1438" i="1" s="1"/>
  <c r="AI1438" i="1" s="1"/>
  <c r="AJ1438" i="1" s="1"/>
  <c r="AK1438" i="1" s="1"/>
  <c r="AL1438" i="1" s="1"/>
  <c r="AM1438" i="1" s="1"/>
  <c r="AN1438" i="1" s="1"/>
  <c r="AO1438" i="1" s="1"/>
  <c r="AP1438" i="1" s="1"/>
  <c r="AQ1438" i="1" s="1"/>
  <c r="AR1438" i="1" s="1"/>
  <c r="AS1438" i="1" s="1"/>
  <c r="AT1438" i="1" s="1"/>
  <c r="AU1438" i="1" s="1"/>
  <c r="AV1438" i="1" s="1"/>
  <c r="AW1438" i="1" s="1"/>
  <c r="AX1438" i="1" s="1"/>
  <c r="AY1438" i="1" s="1"/>
  <c r="AZ1438" i="1" s="1"/>
  <c r="E1459" i="1"/>
  <c r="G1460" i="1"/>
  <c r="E1460" i="1" s="1"/>
  <c r="J1382" i="1"/>
  <c r="G1381" i="1"/>
  <c r="E1381" i="1" s="1"/>
  <c r="I1385" i="1"/>
  <c r="F1290" i="1"/>
  <c r="L155" i="1" s="1"/>
  <c r="S1383" i="1" l="1"/>
  <c r="Q1382" i="1"/>
  <c r="AA1382" i="1"/>
  <c r="X1381" i="1"/>
  <c r="C1281" i="1"/>
  <c r="C154" i="1" s="1"/>
  <c r="G1318" i="1"/>
  <c r="G1319" i="1" s="1"/>
  <c r="B1319" i="1" s="1"/>
  <c r="B197" i="1" s="1"/>
  <c r="P1440" i="1"/>
  <c r="Q1439" i="1"/>
  <c r="R1439" i="1" s="1"/>
  <c r="W1439" i="1" s="1"/>
  <c r="X1439" i="1" s="1"/>
  <c r="Y1439" i="1" s="1"/>
  <c r="Z1439" i="1" s="1"/>
  <c r="AA1439" i="1" s="1"/>
  <c r="AB1439" i="1" s="1"/>
  <c r="AC1439" i="1" s="1"/>
  <c r="AD1439" i="1" s="1"/>
  <c r="AE1439" i="1" s="1"/>
  <c r="AF1439" i="1" s="1"/>
  <c r="AG1439" i="1" s="1"/>
  <c r="AH1439" i="1" s="1"/>
  <c r="AI1439" i="1" s="1"/>
  <c r="AJ1439" i="1" s="1"/>
  <c r="AK1439" i="1" s="1"/>
  <c r="AL1439" i="1" s="1"/>
  <c r="AM1439" i="1" s="1"/>
  <c r="AN1439" i="1" s="1"/>
  <c r="AO1439" i="1" s="1"/>
  <c r="AP1439" i="1" s="1"/>
  <c r="AQ1439" i="1" s="1"/>
  <c r="AR1439" i="1" s="1"/>
  <c r="AS1439" i="1" s="1"/>
  <c r="AT1439" i="1" s="1"/>
  <c r="AU1439" i="1" s="1"/>
  <c r="AV1439" i="1" s="1"/>
  <c r="AW1439" i="1" s="1"/>
  <c r="AX1439" i="1" s="1"/>
  <c r="AY1439" i="1" s="1"/>
  <c r="AZ1439" i="1" s="1"/>
  <c r="J1383" i="1"/>
  <c r="G1382" i="1"/>
  <c r="I1433" i="1"/>
  <c r="F1432" i="1"/>
  <c r="F1448" i="1" s="1"/>
  <c r="H1448" i="1" s="1"/>
  <c r="E1382" i="1" l="1"/>
  <c r="B237" i="1"/>
  <c r="C1450" i="1"/>
  <c r="S1384" i="1"/>
  <c r="Q1383" i="1"/>
  <c r="AA1383" i="1"/>
  <c r="X1382" i="1"/>
  <c r="I1434" i="1"/>
  <c r="F1433" i="1"/>
  <c r="P1441" i="1"/>
  <c r="Q1440" i="1"/>
  <c r="R1440" i="1" s="1"/>
  <c r="W1440" i="1" s="1"/>
  <c r="X1440" i="1" s="1"/>
  <c r="Y1440" i="1" s="1"/>
  <c r="Z1440" i="1" s="1"/>
  <c r="AA1440" i="1" s="1"/>
  <c r="AB1440" i="1" s="1"/>
  <c r="AC1440" i="1" s="1"/>
  <c r="AD1440" i="1" s="1"/>
  <c r="AE1440" i="1" s="1"/>
  <c r="AF1440" i="1" s="1"/>
  <c r="AG1440" i="1" s="1"/>
  <c r="AH1440" i="1" s="1"/>
  <c r="AI1440" i="1" s="1"/>
  <c r="AJ1440" i="1" s="1"/>
  <c r="AK1440" i="1" s="1"/>
  <c r="AL1440" i="1" s="1"/>
  <c r="AM1440" i="1" s="1"/>
  <c r="AN1440" i="1" s="1"/>
  <c r="AO1440" i="1" s="1"/>
  <c r="AP1440" i="1" s="1"/>
  <c r="AQ1440" i="1" s="1"/>
  <c r="AR1440" i="1" s="1"/>
  <c r="AS1440" i="1" s="1"/>
  <c r="AT1440" i="1" s="1"/>
  <c r="AU1440" i="1" s="1"/>
  <c r="AV1440" i="1" s="1"/>
  <c r="AW1440" i="1" s="1"/>
  <c r="AX1440" i="1" s="1"/>
  <c r="AY1440" i="1" s="1"/>
  <c r="AZ1440" i="1" s="1"/>
  <c r="J1384" i="1"/>
  <c r="G1383" i="1"/>
  <c r="E1383" i="1" l="1"/>
  <c r="AA1384" i="1"/>
  <c r="X1383" i="1"/>
  <c r="S1385" i="1"/>
  <c r="Q1385" i="1" s="1"/>
  <c r="Q1384" i="1"/>
  <c r="P1442" i="1"/>
  <c r="Q1441" i="1"/>
  <c r="R1441" i="1" s="1"/>
  <c r="W1441" i="1" s="1"/>
  <c r="X1441" i="1" s="1"/>
  <c r="Y1441" i="1" s="1"/>
  <c r="Z1441" i="1" s="1"/>
  <c r="AA1441" i="1" s="1"/>
  <c r="AB1441" i="1" s="1"/>
  <c r="AC1441" i="1" s="1"/>
  <c r="AD1441" i="1" s="1"/>
  <c r="AE1441" i="1" s="1"/>
  <c r="AF1441" i="1" s="1"/>
  <c r="AG1441" i="1" s="1"/>
  <c r="AH1441" i="1" s="1"/>
  <c r="AI1441" i="1" s="1"/>
  <c r="AJ1441" i="1" s="1"/>
  <c r="AK1441" i="1" s="1"/>
  <c r="AL1441" i="1" s="1"/>
  <c r="AM1441" i="1" s="1"/>
  <c r="AN1441" i="1" s="1"/>
  <c r="AO1441" i="1" s="1"/>
  <c r="AP1441" i="1" s="1"/>
  <c r="AQ1441" i="1" s="1"/>
  <c r="AR1441" i="1" s="1"/>
  <c r="AS1441" i="1" s="1"/>
  <c r="AT1441" i="1" s="1"/>
  <c r="AU1441" i="1" s="1"/>
  <c r="AV1441" i="1" s="1"/>
  <c r="AW1441" i="1" s="1"/>
  <c r="AX1441" i="1" s="1"/>
  <c r="AY1441" i="1" s="1"/>
  <c r="AZ1441" i="1" s="1"/>
  <c r="J1385" i="1"/>
  <c r="G1385" i="1" s="1"/>
  <c r="G1384" i="1"/>
  <c r="F1434" i="1"/>
  <c r="I1435" i="1"/>
  <c r="E1385" i="1" l="1"/>
  <c r="E1384" i="1"/>
  <c r="AA1385" i="1"/>
  <c r="X1385" i="1" s="1"/>
  <c r="X1384" i="1"/>
  <c r="I1436" i="1"/>
  <c r="F1435" i="1"/>
  <c r="P1443" i="1"/>
  <c r="Q1442" i="1"/>
  <c r="R1442" i="1" s="1"/>
  <c r="W1442" i="1" s="1"/>
  <c r="X1442" i="1" s="1"/>
  <c r="Y1442" i="1" s="1"/>
  <c r="Z1442" i="1" s="1"/>
  <c r="AA1442" i="1" s="1"/>
  <c r="AB1442" i="1" s="1"/>
  <c r="AC1442" i="1" s="1"/>
  <c r="AD1442" i="1" s="1"/>
  <c r="AE1442" i="1" s="1"/>
  <c r="AF1442" i="1" s="1"/>
  <c r="AG1442" i="1" s="1"/>
  <c r="AH1442" i="1" s="1"/>
  <c r="AI1442" i="1" s="1"/>
  <c r="AJ1442" i="1" s="1"/>
  <c r="AK1442" i="1" s="1"/>
  <c r="AL1442" i="1" s="1"/>
  <c r="AM1442" i="1" s="1"/>
  <c r="AN1442" i="1" s="1"/>
  <c r="AO1442" i="1" s="1"/>
  <c r="AP1442" i="1" s="1"/>
  <c r="AQ1442" i="1" s="1"/>
  <c r="AR1442" i="1" s="1"/>
  <c r="AS1442" i="1" s="1"/>
  <c r="AT1442" i="1" s="1"/>
  <c r="AU1442" i="1" s="1"/>
  <c r="AV1442" i="1" s="1"/>
  <c r="AW1442" i="1" s="1"/>
  <c r="AX1442" i="1" s="1"/>
  <c r="AY1442" i="1" s="1"/>
  <c r="AZ1442" i="1" s="1"/>
  <c r="Q1443" i="1" l="1"/>
  <c r="R1443" i="1" s="1"/>
  <c r="W1443" i="1" s="1"/>
  <c r="X1443" i="1" s="1"/>
  <c r="Y1443" i="1" s="1"/>
  <c r="Z1443" i="1" s="1"/>
  <c r="AA1443" i="1" s="1"/>
  <c r="AB1443" i="1" s="1"/>
  <c r="AC1443" i="1" s="1"/>
  <c r="AD1443" i="1" s="1"/>
  <c r="AE1443" i="1" s="1"/>
  <c r="AF1443" i="1" s="1"/>
  <c r="AG1443" i="1" s="1"/>
  <c r="AH1443" i="1" s="1"/>
  <c r="AI1443" i="1" s="1"/>
  <c r="AJ1443" i="1" s="1"/>
  <c r="AK1443" i="1" s="1"/>
  <c r="AL1443" i="1" s="1"/>
  <c r="AM1443" i="1" s="1"/>
  <c r="AN1443" i="1" s="1"/>
  <c r="AO1443" i="1" s="1"/>
  <c r="AP1443" i="1" s="1"/>
  <c r="AQ1443" i="1" s="1"/>
  <c r="AR1443" i="1" s="1"/>
  <c r="AS1443" i="1" s="1"/>
  <c r="AT1443" i="1" s="1"/>
  <c r="AU1443" i="1" s="1"/>
  <c r="AV1443" i="1" s="1"/>
  <c r="AW1443" i="1" s="1"/>
  <c r="AX1443" i="1" s="1"/>
  <c r="AY1443" i="1" s="1"/>
  <c r="AZ1443" i="1" s="1"/>
  <c r="P1444" i="1"/>
  <c r="I1437" i="1"/>
  <c r="F1436" i="1"/>
  <c r="F1437" i="1" l="1"/>
  <c r="I1438" i="1"/>
  <c r="P1445" i="1"/>
  <c r="Q1444" i="1"/>
  <c r="R1444" i="1" s="1"/>
  <c r="W1444" i="1" s="1"/>
  <c r="X1444" i="1" s="1"/>
  <c r="Y1444" i="1" s="1"/>
  <c r="Z1444" i="1" s="1"/>
  <c r="AA1444" i="1" s="1"/>
  <c r="AB1444" i="1" s="1"/>
  <c r="AC1444" i="1" s="1"/>
  <c r="AD1444" i="1" s="1"/>
  <c r="AE1444" i="1" s="1"/>
  <c r="AF1444" i="1" s="1"/>
  <c r="AG1444" i="1" s="1"/>
  <c r="AH1444" i="1" s="1"/>
  <c r="AI1444" i="1" s="1"/>
  <c r="AJ1444" i="1" s="1"/>
  <c r="AK1444" i="1" s="1"/>
  <c r="AL1444" i="1" s="1"/>
  <c r="AM1444" i="1" s="1"/>
  <c r="AN1444" i="1" s="1"/>
  <c r="AO1444" i="1" s="1"/>
  <c r="AP1444" i="1" s="1"/>
  <c r="AQ1444" i="1" s="1"/>
  <c r="AR1444" i="1" s="1"/>
  <c r="AS1444" i="1" s="1"/>
  <c r="AT1444" i="1" s="1"/>
  <c r="AU1444" i="1" s="1"/>
  <c r="AV1444" i="1" s="1"/>
  <c r="AW1444" i="1" s="1"/>
  <c r="AX1444" i="1" s="1"/>
  <c r="AY1444" i="1" s="1"/>
  <c r="AZ1444" i="1" s="1"/>
  <c r="Q1445" i="1" l="1"/>
  <c r="R1445" i="1" s="1"/>
  <c r="W1445" i="1" s="1"/>
  <c r="X1445" i="1" s="1"/>
  <c r="Y1445" i="1" s="1"/>
  <c r="Z1445" i="1" s="1"/>
  <c r="AA1445" i="1" s="1"/>
  <c r="AB1445" i="1" s="1"/>
  <c r="AC1445" i="1" s="1"/>
  <c r="AD1445" i="1" s="1"/>
  <c r="AE1445" i="1" s="1"/>
  <c r="AF1445" i="1" s="1"/>
  <c r="AG1445" i="1" s="1"/>
  <c r="AH1445" i="1" s="1"/>
  <c r="AI1445" i="1" s="1"/>
  <c r="AJ1445" i="1" s="1"/>
  <c r="AK1445" i="1" s="1"/>
  <c r="AL1445" i="1" s="1"/>
  <c r="AM1445" i="1" s="1"/>
  <c r="AN1445" i="1" s="1"/>
  <c r="AO1445" i="1" s="1"/>
  <c r="AP1445" i="1" s="1"/>
  <c r="AQ1445" i="1" s="1"/>
  <c r="AR1445" i="1" s="1"/>
  <c r="AS1445" i="1" s="1"/>
  <c r="AT1445" i="1" s="1"/>
  <c r="AU1445" i="1" s="1"/>
  <c r="AV1445" i="1" s="1"/>
  <c r="AW1445" i="1" s="1"/>
  <c r="AX1445" i="1" s="1"/>
  <c r="AY1445" i="1" s="1"/>
  <c r="AZ1445" i="1" s="1"/>
  <c r="P1446" i="1"/>
  <c r="F1438" i="1"/>
  <c r="I1439" i="1"/>
  <c r="I1440" i="1" l="1"/>
  <c r="F1439" i="1"/>
  <c r="Q1446" i="1"/>
  <c r="R1446" i="1" s="1"/>
  <c r="W1446" i="1" s="1"/>
  <c r="X1446" i="1" s="1"/>
  <c r="Y1446" i="1" s="1"/>
  <c r="Z1446" i="1" s="1"/>
  <c r="AA1446" i="1" s="1"/>
  <c r="AB1446" i="1" s="1"/>
  <c r="AC1446" i="1" s="1"/>
  <c r="AD1446" i="1" s="1"/>
  <c r="AE1446" i="1" s="1"/>
  <c r="AF1446" i="1" s="1"/>
  <c r="AG1446" i="1" s="1"/>
  <c r="AH1446" i="1" s="1"/>
  <c r="AI1446" i="1" s="1"/>
  <c r="AJ1446" i="1" s="1"/>
  <c r="AK1446" i="1" s="1"/>
  <c r="AL1446" i="1" s="1"/>
  <c r="AM1446" i="1" s="1"/>
  <c r="AN1446" i="1" s="1"/>
  <c r="AO1446" i="1" s="1"/>
  <c r="AP1446" i="1" s="1"/>
  <c r="AQ1446" i="1" s="1"/>
  <c r="AR1446" i="1" s="1"/>
  <c r="AS1446" i="1" s="1"/>
  <c r="AT1446" i="1" s="1"/>
  <c r="AU1446" i="1" s="1"/>
  <c r="AV1446" i="1" s="1"/>
  <c r="AW1446" i="1" s="1"/>
  <c r="AX1446" i="1" s="1"/>
  <c r="AY1446" i="1" s="1"/>
  <c r="AZ1446" i="1" s="1"/>
  <c r="P1447" i="1"/>
  <c r="Q1447" i="1" s="1"/>
  <c r="R1447" i="1" s="1"/>
  <c r="W1447" i="1" s="1"/>
  <c r="X1447" i="1" s="1"/>
  <c r="Y1447" i="1" s="1"/>
  <c r="Z1447" i="1" s="1"/>
  <c r="AA1447" i="1" s="1"/>
  <c r="AB1447" i="1" s="1"/>
  <c r="AC1447" i="1" s="1"/>
  <c r="AD1447" i="1" s="1"/>
  <c r="AE1447" i="1" s="1"/>
  <c r="AF1447" i="1" s="1"/>
  <c r="AG1447" i="1" s="1"/>
  <c r="AH1447" i="1" s="1"/>
  <c r="AI1447" i="1" s="1"/>
  <c r="AJ1447" i="1" s="1"/>
  <c r="AK1447" i="1" s="1"/>
  <c r="AL1447" i="1" s="1"/>
  <c r="AM1447" i="1" s="1"/>
  <c r="AN1447" i="1" s="1"/>
  <c r="AO1447" i="1" s="1"/>
  <c r="AP1447" i="1" s="1"/>
  <c r="AQ1447" i="1" s="1"/>
  <c r="AR1447" i="1" s="1"/>
  <c r="AS1447" i="1" s="1"/>
  <c r="AT1447" i="1" s="1"/>
  <c r="AU1447" i="1" s="1"/>
  <c r="AV1447" i="1" s="1"/>
  <c r="AW1447" i="1" s="1"/>
  <c r="AX1447" i="1" s="1"/>
  <c r="AY1447" i="1" s="1"/>
  <c r="AZ1447" i="1" s="1"/>
  <c r="I1441" i="1" l="1"/>
  <c r="F1440" i="1"/>
  <c r="F1441" i="1" l="1"/>
  <c r="I1442" i="1"/>
  <c r="I1443" i="1" l="1"/>
  <c r="F1442" i="1"/>
  <c r="I1444" i="1" l="1"/>
  <c r="F1443" i="1"/>
  <c r="I1445" i="1" l="1"/>
  <c r="F1444" i="1"/>
  <c r="F1445" i="1" l="1"/>
  <c r="I1446" i="1"/>
  <c r="F1446" i="1" l="1"/>
  <c r="I1447" i="1"/>
  <c r="F1447" i="1" s="1"/>
  <c r="F1145" i="1" l="1"/>
  <c r="K96" i="1" s="1"/>
  <c r="F1148" i="1" s="1"/>
  <c r="F1142" i="1"/>
  <c r="F1144" i="1"/>
  <c r="F1143" i="1"/>
  <c r="F1140" i="1"/>
  <c r="F11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 Turner</author>
    <author>Steph</author>
  </authors>
  <commentList>
    <comment ref="A9" authorId="0" shapeId="0" xr:uid="{38F97CBC-E7D6-4A65-997B-F713457B7E1D}">
      <text/>
    </comment>
    <comment ref="B125" authorId="0" shapeId="0" xr:uid="{63CEF2E9-4EF5-41ED-8648-713153033DA5}">
      <text>
        <r>
          <rPr>
            <b/>
            <sz val="16"/>
            <color indexed="81"/>
            <rFont val="Tahoma"/>
            <family val="2"/>
          </rPr>
          <t xml:space="preserve">Exaction </t>
        </r>
        <r>
          <rPr>
            <sz val="9"/>
            <color indexed="81"/>
            <rFont val="Tahoma"/>
            <family val="2"/>
          </rPr>
          <t xml:space="preserve">
This invoice aims to quantify the transactional costs upon the wellness of the powerless. Apart from this invoice, we do not explicitly quantify the emotional labor demanded from those vulnerably dependent upon the more powerful. That creates many overlooked problems. So now we giving a chargeable number to such hidden costs. But not to actually charge anyone.
</t>
        </r>
        <r>
          <rPr>
            <b/>
            <sz val="10"/>
            <color indexed="81"/>
            <rFont val="Tahoma"/>
            <family val="2"/>
          </rPr>
          <t xml:space="preserve">Does this smell like extortion? </t>
        </r>
        <r>
          <rPr>
            <sz val="9"/>
            <color indexed="81"/>
            <rFont val="Tahoma"/>
            <family val="2"/>
          </rPr>
          <t xml:space="preserve">
Power tends to coerce the powerless into silence. They typically absorb the costs without much complaint, lest they be of extortion. What may appear at first as extortion actually counters what responsivism identifies as exaction from the powerful.
Those in power “exact” value from the powerless in ways that cannot be traced back to any individual. The forced giving of value is more structural, and not necessarily the fault of the powerful individual. This tool enables the coerced powerless to alarm the powerful of a problem privileged by law. It encourages the coerced powerless to speak truth to power by quantify the costs. It’s not extortion if they’re already being extorted.
</t>
        </r>
        <r>
          <rPr>
            <b/>
            <sz val="10"/>
            <color indexed="81"/>
            <rFont val="Tahoma"/>
            <family val="2"/>
          </rPr>
          <t>You still think this could be extortion?</t>
        </r>
        <r>
          <rPr>
            <sz val="9"/>
            <color indexed="81"/>
            <rFont val="Tahoma"/>
            <family val="2"/>
          </rPr>
          <t xml:space="preserve">
If we offer you the professional this opportunity to create mutual value, the vulnerable sender suspends their adversarial options. If you the professional insist on charging us with extortion, all kinds of negative consequences may soon follow. If you react by charging us with extortion, be warned:
   1. It fails to fit the legal definition for extortion.
   2. It further coerces the vulnerable to suffer silently.
   3. It squanders opportunity for mutual problem-solving.
   4. It crashes your legitimacy.
</t>
        </r>
        <r>
          <rPr>
            <b/>
            <sz val="10"/>
            <color indexed="81"/>
            <rFont val="Tahoma"/>
            <family val="2"/>
          </rPr>
          <t>Extortion defined</t>
        </r>
        <r>
          <rPr>
            <sz val="9"/>
            <color indexed="81"/>
            <rFont val="Tahoma"/>
            <family val="2"/>
          </rPr>
          <t xml:space="preserve">
Most states define extortion as the gaining of property or money by almost any kind of force, or threat of
   1) violence,
   2) property damage,
   3) harm to reputation, or
   4) unfavorable government action.
Does that really apply here? Or is there a kind of privileged extortion—the professional gaining excess value from the vulnerable by “legitimized” force—that the powerless must now resist?
Power relations include a number of features absent in the crime of extortion.
   1. There is already a working relationship between the parties.
   2. The working relationship involves a power imbalance.
   3. There is already a level of coercion in the other direction.
   4. The “demand” is for conciliatory resolution of needs impacted on both sides.
Actual extortion includes none of these.
</t>
        </r>
        <r>
          <rPr>
            <b/>
            <sz val="10"/>
            <color indexed="81"/>
            <rFont val="Tahoma"/>
            <family val="2"/>
          </rPr>
          <t xml:space="preserve">Embracing this opportunity </t>
        </r>
        <r>
          <rPr>
            <sz val="9"/>
            <color indexed="81"/>
            <rFont val="Tahoma"/>
            <family val="2"/>
          </rPr>
          <t xml:space="preserve">
Concerns about extortion, to be sure, betray the limits of antagonistic legal options. This moves beyond such a limiting approach. Instead of fighting each other, this alternative incentivizes mutual cooperation. 
This gives you, the powerful, opportunity to recognize a hidden problem and turn it into a benefit. We trust you will now make the most of it.
  </t>
        </r>
      </text>
    </comment>
    <comment ref="B126" authorId="0" shapeId="0" xr:uid="{5A0BAE8F-419D-4FCC-97A6-F498298A09EC}">
      <text>
        <r>
          <rPr>
            <b/>
            <sz val="10"/>
            <color indexed="81"/>
            <rFont val="Tahoma"/>
            <family val="2"/>
          </rPr>
          <t>Incurred costs</t>
        </r>
        <r>
          <rPr>
            <sz val="10"/>
            <color indexed="81"/>
            <rFont val="Tahoma"/>
            <family val="2"/>
          </rPr>
          <t xml:space="preserve"> are calculated here from research on known direct and indirect costs from severe anxiety, major depression, and addictions.
</t>
        </r>
      </text>
    </comment>
    <comment ref="K128" authorId="0" shapeId="0" xr:uid="{66EB7885-3F72-4D5B-AF9F-81ECD67804E7}">
      <text>
        <r>
          <rPr>
            <b/>
            <sz val="10"/>
            <color indexed="81"/>
            <rFont val="Tahoma"/>
            <family val="2"/>
          </rPr>
          <t>Hidden costs made visible:</t>
        </r>
        <r>
          <rPr>
            <sz val="10"/>
            <color indexed="81"/>
            <rFont val="Tahoma"/>
            <family val="2"/>
          </rPr>
          <t xml:space="preserve">
Anxiety $480 
Depression $630 
Addiction $120</t>
        </r>
      </text>
    </comment>
    <comment ref="B136" authorId="0" shapeId="0" xr:uid="{2C048940-98FB-432C-9BC9-232FA1546D07}">
      <text>
        <r>
          <rPr>
            <b/>
            <sz val="10"/>
            <color indexed="38"/>
            <rFont val="Tahoma"/>
            <family val="2"/>
          </rPr>
          <t>Estimating degree of culpability</t>
        </r>
        <r>
          <rPr>
            <sz val="9"/>
            <color indexed="81"/>
            <rFont val="Tahoma"/>
            <family val="2"/>
          </rPr>
          <t xml:space="preserve">
The higher your assessed level of impact, the greater the chance you will be required to show some proof to continue this process. Too low of an estimate, and you risk shorting yourself from this opportunity. Find a reasonable number that others could agree as plausible. For example, something in the 10-15% or 15-20% range. Your intensifying anxiety can be ascribed to many other factors and to other professionals.</t>
        </r>
      </text>
    </comment>
    <comment ref="B401" authorId="0" shapeId="0" xr:uid="{A7CDF8F1-BBBE-41DF-8E35-2E721BC13CFD}">
      <text>
        <r>
          <rPr>
            <b/>
            <sz val="12"/>
            <color indexed="36"/>
            <rFont val="Tahoma"/>
            <family val="2"/>
          </rPr>
          <t>Your feedback to this tool can help improve it. Thank you for your feedback.</t>
        </r>
        <r>
          <rPr>
            <sz val="12"/>
            <color indexed="36"/>
            <rFont val="Tahoma"/>
            <family val="2"/>
          </rPr>
          <t xml:space="preserve">
</t>
        </r>
      </text>
    </comment>
    <comment ref="B437" authorId="0" shapeId="0" xr:uid="{E0DB9DAD-A806-46FB-A94A-F31A292AC639}">
      <text>
        <r>
          <rPr>
            <i/>
            <sz val="9"/>
            <color indexed="81"/>
            <rFont val="Tahoma"/>
            <family val="2"/>
          </rPr>
          <t xml:space="preserve">
for calculating the symbolic billing amount</t>
        </r>
        <r>
          <rPr>
            <sz val="9"/>
            <color indexed="81"/>
            <rFont val="Tahoma"/>
            <family val="2"/>
          </rPr>
          <t xml:space="preserve">
</t>
        </r>
        <r>
          <rPr>
            <b/>
            <sz val="11"/>
            <color indexed="81"/>
            <rFont val="Tahoma"/>
            <family val="2"/>
          </rPr>
          <t>KEY FINDINGS:</t>
        </r>
        <r>
          <rPr>
            <sz val="9"/>
            <color indexed="81"/>
            <rFont val="Tahoma"/>
            <family val="2"/>
          </rPr>
          <t xml:space="preserve">
* Approximately 6-7% of full-time U.S. workers experienced major depression (MDD) within the past year.
* The total economic burden of MDD is now estimated to be $210.5 billion per year.
* For every dollar spent on MDD direct costs in 2010, +$1.90 was spent on MDD-related indirect costs.
This source was from 2013, and rates of anxiety and depression continue to rise. So the numbers used in the exaction invoice estimate poor wellness outcomes on the conservative side. 
</t>
        </r>
      </text>
    </comment>
    <comment ref="B443" authorId="1" shapeId="0" xr:uid="{A3FC5D98-E2D2-4DDF-8E9F-C35B2B935289}">
      <text>
        <r>
          <rPr>
            <b/>
            <sz val="9"/>
            <color indexed="81"/>
            <rFont val="Tahoma"/>
            <family val="2"/>
          </rPr>
          <t>Abstract</t>
        </r>
        <r>
          <rPr>
            <sz val="9"/>
            <color indexed="81"/>
            <rFont val="Tahoma"/>
            <family val="2"/>
          </rPr>
          <t xml:space="preserve">
Two studies of task-focused dyads tested the approach/inhibition theory of power (P. Keltner, D. H. Gruenfeld, &amp; C. Anderson, in press), which posits that having power increases the tendency to approach and decreases the tendency to inhibit. Results provided preliminary support for the theory: Participants higher in personality dominance or assigned control over resources expressed their true attitudes, experienced more positive and less negative emotion, were more likely to perceive rewards (i.e., that their partner liked them), and were less likely to perceive threats (e.g., that their partner felt anger toward them). Most of these effects were mediated by the sense of power, suggesting that subjective feelings of power are an important component in the effects of power. (PsycINFO Database Record (c) 2016 APA, all rights reserved)</t>
        </r>
      </text>
    </comment>
    <comment ref="B444" authorId="1" shapeId="0" xr:uid="{C0A29C32-70D2-4E28-BFA2-0A60DE0036CA}">
      <text>
        <r>
          <rPr>
            <b/>
            <sz val="9"/>
            <color indexed="81"/>
            <rFont val="Tahoma"/>
            <family val="2"/>
          </rPr>
          <t>Abstract</t>
        </r>
        <r>
          <rPr>
            <sz val="9"/>
            <color indexed="81"/>
            <rFont val="Tahoma"/>
            <family val="2"/>
          </rPr>
          <t xml:space="preserve">
The approach/inhibition theory of power proposes that elevated social power increases the experience and expression of positive emotions and that reduced social power increases the experience and expression of negative emotions (Keltner, Gruenfeld, &amp; Anderson, 2003). The evidence to date for these proposed relationships is correlational. Studies that have attempted to find a causal link between power and emotions have failed to do so. The current study manipulated social power in 61 three-person groups that engaged in a meaningful discussion (explanations for poverty in the US) that produced disagreements and strong emotions. High power individuals experienced and expressed more positive emotions and less anger than low power individuals did. High power individuals were also more likely than low power individuals to openly express their opinions during the group discussion. Implications for theory and future research are discussed. Copyright#2006 John Wiley &amp; Sons, Ltd.</t>
        </r>
      </text>
    </comment>
    <comment ref="B445" authorId="1" shapeId="0" xr:uid="{CA0F529A-8CE3-4C66-9DA7-1ED7B584B0CA}">
      <text>
        <r>
          <rPr>
            <b/>
            <sz val="9"/>
            <color indexed="81"/>
            <rFont val="Tahoma"/>
            <family val="2"/>
          </rPr>
          <t>Abstract</t>
        </r>
        <r>
          <rPr>
            <sz val="9"/>
            <color indexed="81"/>
            <rFont val="Tahoma"/>
            <family val="2"/>
          </rPr>
          <t xml:space="preserve">
Three experiments investigated the hypothesis that power increases an action orientation in the powerholder, even in contexts where power is not directly experienced. In Experiment 1, participants who possessed structural power in a group task were more likely to take a card in a simulated game of blackjack than those who lacked power. In Experiment 2, participants primed with high power were more likely to act against an annoying stimulus (a fan) in the environment, suggesting that the experience of power leads to the performance of goal-directed behavior. In Experiment 3, priming high power led to action in a social dilemma regardless of whether that action had prosocial or antisocial consequences. The effects of priming power are discussed in relation to the broader literature on conceptual and mind-set priming.</t>
        </r>
      </text>
    </comment>
    <comment ref="B447" authorId="1" shapeId="0" xr:uid="{F35F331A-C47C-4203-A6F2-3B5E0ED79C68}">
      <text>
        <r>
          <rPr>
            <b/>
            <sz val="9"/>
            <color indexed="81"/>
            <rFont val="Tahoma"/>
            <family val="2"/>
          </rPr>
          <t>Abstract</t>
        </r>
        <r>
          <rPr>
            <sz val="9"/>
            <color indexed="81"/>
            <rFont val="Tahoma"/>
            <family val="2"/>
          </rPr>
          <t xml:space="preserve">
Socio-cognitive research has demonstrated that power affects how people feel think and act. Here, literature from social psychology, neuroscience, management, and animal research is reviewed, and an integrated framework of power as an intensifier of goal related approach motivation is proposed. A growing literature shows that power energizes thought, speech and action, and orients individuals towards seeking salient goals linked to power roles, predispositions, tasks and opportunities. Power magnifies self-expression linked to active parts of the self (the active self), enhancing confidence, self-regulation and prioritization of their efforts towards advancing focal goals. The effects of power on cognitive processes, goal preferences, performance, and corruption are discussed and its potentially detrimental effects on social attention, perspective taking, and objectification of subordinates are examined. Several inconsistencies in the literature are explained by viewing the goal directedness of power holders as more dynamic and situated than is usually assumed.</t>
        </r>
      </text>
    </comment>
    <comment ref="B449" authorId="1" shapeId="0" xr:uid="{0D99F5FF-8910-477E-AE25-6C9C58FC6F71}">
      <text>
        <r>
          <rPr>
            <b/>
            <sz val="9"/>
            <color indexed="81"/>
            <rFont val="Tahoma"/>
            <family val="2"/>
          </rPr>
          <t>Abstract</t>
        </r>
        <r>
          <rPr>
            <sz val="9"/>
            <color indexed="81"/>
            <rFont val="Tahoma"/>
            <family val="2"/>
          </rPr>
          <t xml:space="preserve">
This article examines how power influences behavior. Elevated power is associated with increased rewards and freedom and thereby activates approach-related tendencies. Reduced power is associated with increased threat, punishment, and social constraint and thereby activates inhibition-related tendencies. The authors derive predictions from recent theorizing about approach and inhibition and review relevant evidence. Specifically, power is associated with (a) positive affect, (b) attention to rewards, (c) automatic information processing, and (d) disinhibited behavior. In contrast, reduced power is associated with (a) negative affect; (b) attention to threat, punishment, others’ interests, and those features of the self that are relevant to others’ goals; (c) controlled information processing; and (d) inhibited social behavior. The potential moderators and consequences of these power-related behavioral patterns are discussed.</t>
        </r>
      </text>
    </comment>
    <comment ref="B451" authorId="1" shapeId="0" xr:uid="{3698140A-590C-4602-865F-C6A0EF63FF03}">
      <text>
        <r>
          <rPr>
            <b/>
            <sz val="9"/>
            <color indexed="81"/>
            <rFont val="Tahoma"/>
            <family val="2"/>
          </rPr>
          <t>Abstract</t>
        </r>
        <r>
          <rPr>
            <sz val="9"/>
            <color indexed="81"/>
            <rFont val="Tahoma"/>
            <family val="2"/>
          </rPr>
          <t xml:space="preserve">
We examine the role of low-power individuals in social power research. A multi-method literature review reveals that low-power individuals may be insufficiently understood because many studies lack necessary control conditions that allow drawing inferences about low power, effects are predominantly attributed to high power, and qualitative reviews primarily focus on how high-power individuals feel, think, and behave. Challenging the assumption that low power tends to produce opposite consequences of high power, we highlight several similarities between the two states. Based on social exchange theories, we propose that unequal-power (vs. equal-power) relationships make instrumental goals, competitive attitudes, and exchange rules salient, which can cause both high- and low-power individuals to behave similarly. Two experiments suggest that although low-power individuals sometimes behave in opposite ways to high-power individuals (i.e., they take less action), at other times they behave similarly (i.e., they objectify others to the same extent). We discuss the systematic study of low-power individuals and highlight methodological implications.</t>
        </r>
      </text>
    </comment>
    <comment ref="B453" authorId="1" shapeId="0" xr:uid="{A988A31F-E9D5-46B2-A47D-C3F61F522161}">
      <text>
        <r>
          <rPr>
            <b/>
            <sz val="9"/>
            <color indexed="81"/>
            <rFont val="Tahoma"/>
            <family val="2"/>
          </rPr>
          <t>Abstract</t>
        </r>
        <r>
          <rPr>
            <sz val="9"/>
            <color indexed="81"/>
            <rFont val="Tahoma"/>
            <family val="2"/>
          </rPr>
          <t xml:space="preserve">
According to the approach/inhibition theory of power (Keltner, Gruenfeld, &amp; Anderson, 2003), having power should be associated with the approach system, and lacking power with the avoidance system. However, to this point research has focused solely on whether power leads to more action, particularly approach-related action, or not. In three experiments, we extend this research by exploring the direct, unintentional relation between power and both approach and avoidance tendencies. Priming high power led to greater relative BAS strength than priming low power, but did not affect the BIS (Exp. 1). High-power priming also facilitated both simple and complex approach behavior, but did not affect avoidance behavior (Exp. 2−3). These effects of power occurred even in power-irrelevant situations. They also cannot be explained by priming of general positive versus negative constructs, nor by changes in positive, negative, approach-related, or avoidance-related affect.</t>
        </r>
      </text>
    </comment>
    <comment ref="B455" authorId="1" shapeId="0" xr:uid="{6E6DD2CC-C043-4C76-BB56-EBA8D3D042BD}">
      <text>
        <r>
          <rPr>
            <b/>
            <sz val="9"/>
            <color indexed="81"/>
            <rFont val="Tahoma"/>
            <family val="2"/>
          </rPr>
          <t>Abstract</t>
        </r>
        <r>
          <rPr>
            <sz val="9"/>
            <color indexed="81"/>
            <rFont val="Tahoma"/>
            <family val="2"/>
          </rPr>
          <t xml:space="preserve">
Recent research in social psychology has examined how psychological power affects organizational behaviors. Given that power in organizations is generally viewed as a structural construct, I examine the links between structural and psychological power and explore how their interrelationships affect organizational behavior. I argue that psychological power takes two forms: the (nonconscious) cognitive network for power and the conscious sense of power. Based on this view, I identify two causal pathways that link psychological power and structural power in predicting organizational behavior. First, the sense of power is likely to induce a sense of responsibility among (but not exclusively among) structural powerholders, which in turn leads structural powerholders to be more responsive to the views and needs of others. Second, the sense of power, when brought into conscious awareness, activates a non-conscious association between power and agentic behaviors, which in turn leads structural powerholders to enact agentic behaviors. I discuss the ways in which these predictions diverge from previous theorizing, and I address methodological challenges in examining the relationship between structural and psychological power. In doing so, I suggest that certain features of the predominant methodological approaches to studying psychological power may have induced a bias in the empirical findings that obscures the crucial link between power and responsibility. ß2015 Elsevier Ltd. All rights reserved.</t>
        </r>
      </text>
    </comment>
  </commentList>
</comments>
</file>

<file path=xl/sharedStrings.xml><?xml version="1.0" encoding="utf-8"?>
<sst xmlns="http://schemas.openxmlformats.org/spreadsheetml/2006/main" count="2310" uniqueCount="1343">
  <si>
    <t>i</t>
  </si>
  <si>
    <t>justice</t>
  </si>
  <si>
    <t>moderately satisfactory</t>
  </si>
  <si>
    <t>Christianity</t>
  </si>
  <si>
    <t>empathy</t>
  </si>
  <si>
    <t>moderately unsatisfactory</t>
  </si>
  <si>
    <t>A refunction is anankelogy’s answer to defunctions, which is anankelogy’s version of pathology. Refunctions are what we apply to return to full functioning, toward personal and interpersonal wellness.
Learn more at ValueRelating.com.</t>
  </si>
  <si>
    <t>other</t>
  </si>
  <si>
    <t>Optional: select your moral tradition from the dropdown list at left</t>
  </si>
  <si>
    <t>gratitude</t>
  </si>
  <si>
    <t>ungratefulness, entitlement</t>
  </si>
  <si>
    <t>The more you show your thankfulness, the more your needs resolve.</t>
  </si>
  <si>
    <t xml:space="preserve">Orient yourself to make the most of what you receive in life and avoid taking it for granted. Position yourself with your attitude to receive more of what your life requires. Affirm other's generosity toward you. Insist others not take your offerings for granted. Spur their gratitude by refusing their exploitation of your generosity. With more gratitude, observe more needs resolving. </t>
  </si>
  <si>
    <t>Foundational to relating:</t>
  </si>
  <si>
    <t>Phil 4:6-7; 1 Thes 5:16-18; 2 Cor 2:15; Psalm 118:1</t>
  </si>
  <si>
    <t>N/A</t>
  </si>
  <si>
    <r>
      <t>1.</t>
    </r>
    <r>
      <rPr>
        <sz val="10"/>
        <color rgb="FF000000"/>
        <rFont val="Georgia"/>
        <family val="1"/>
      </rPr>
      <t> </t>
    </r>
    <r>
      <rPr>
        <sz val="10"/>
        <color rgb="FF008770"/>
        <rFont val="Franklin Gothic Medium"/>
        <family val="2"/>
      </rPr>
      <t>gratitude</t>
    </r>
  </si>
  <si>
    <t>humility</t>
  </si>
  <si>
    <t>arrogance, hubris, haughtiness</t>
  </si>
  <si>
    <t>The less arrogant you are toward others, the more your needs resolve.</t>
  </si>
  <si>
    <t>Drop any pretense that you know best for others. Don’t cling too tightly to what you think must be good for yourself. Make room for others to face you honestly and interact with you as authentically as possible. Let your pride balance with your capacity to be critiqued. Nurture the humility in others by not provoking their defensiveness, but instead treating them with kindness. With more humility, see more needs resolve.</t>
  </si>
  <si>
    <t>Col 3:12; Eph 4:2; Jam 4:6,10; 1 Pet 5:5; Prov 3:34, 11:2</t>
  </si>
  <si>
    <r>
      <t>2.</t>
    </r>
    <r>
      <rPr>
        <sz val="10"/>
        <color rgb="FF000000"/>
        <rFont val="Georgia"/>
        <family val="1"/>
      </rPr>
      <t> </t>
    </r>
    <r>
      <rPr>
        <sz val="10"/>
        <color rgb="FF008770"/>
        <rFont val="Franklin Gothic Medium"/>
        <family val="2"/>
      </rPr>
      <t>humility</t>
    </r>
  </si>
  <si>
    <t>honesty</t>
  </si>
  <si>
    <t>dishonesty, disingenuousness, deceitfulness</t>
  </si>
  <si>
    <t>The more others hear you speak truthfully, the more your needs resolve.</t>
  </si>
  <si>
    <t xml:space="preserve">Say what you need to say without guile. Avoid manipulating others with words you know aren't true. Avoid putting yourself in a situation you feel you must deceive others. Nurture a reputation of being reliable in what you express. Be authentic. Hold others to a higher standard of being forthright with you. See how honesty resolves more needs in your life. </t>
  </si>
  <si>
    <t>Col 3:9; Eph 3:25; Jam 1:26; Luke 12:2; 1 John 1:6</t>
  </si>
  <si>
    <r>
      <t>3.</t>
    </r>
    <r>
      <rPr>
        <sz val="10"/>
        <color rgb="FF000000"/>
        <rFont val="Georgia"/>
        <family val="1"/>
      </rPr>
      <t> </t>
    </r>
    <r>
      <rPr>
        <sz val="10"/>
        <color rgb="FF008770"/>
        <rFont val="Franklin Gothic Medium"/>
        <family val="2"/>
      </rPr>
      <t>honesty</t>
    </r>
  </si>
  <si>
    <t>kindness</t>
  </si>
  <si>
    <t>unkindness, rudeness, rashness</t>
  </si>
  <si>
    <t>The more you pleasantly smile and encourage others, the more your needs resolve.</t>
  </si>
  <si>
    <t xml:space="preserve">Refrain from harsh words. Give encouragement to those in need. Smile more towards others, even if they do not smile back. Let your smile sustain your positive attitude, especially in those moments when you don't feel like smiling. Yet be sure your positive regard stays sincere. Be an example of the level of kindness we all need for more civil interactions, leading to more meaningful lives. </t>
  </si>
  <si>
    <t>Gal 5:22; 2 Cor 6:6; Eph 4:32; I Pet 3:9; Acts 28:2</t>
  </si>
  <si>
    <r>
      <t>4.</t>
    </r>
    <r>
      <rPr>
        <sz val="10"/>
        <color rgb="FF000000"/>
        <rFont val="Georgia"/>
        <family val="1"/>
      </rPr>
      <t> </t>
    </r>
    <r>
      <rPr>
        <sz val="10"/>
        <color rgb="FF008770"/>
        <rFont val="Franklin Gothic Medium"/>
        <family val="2"/>
      </rPr>
      <t>kindness</t>
    </r>
  </si>
  <si>
    <t>gentleness</t>
  </si>
  <si>
    <t>roughness, harshness, brashness</t>
  </si>
  <si>
    <t>The softer you approach others in need of care, the more your needs resolve.</t>
  </si>
  <si>
    <t xml:space="preserve">Be ready to give a softer touch where appropriate. Stay sensitive to those who appear alarmed by any harshness. They may be going through intense pain, or suffering some kind of trauma. Discern when a scalpel is better than a sledgehammer. Know where it's best to be humble yet firm. Tread softly through a field of wounded soldiers. Avoid reopening old wounds. Let your gentleness help them to more fully heal and grow strong. </t>
  </si>
  <si>
    <t>Prov 15:1; Gal 5:22-23; 1 John 3:18; 1 Tim 6:11</t>
  </si>
  <si>
    <r>
      <t>5.</t>
    </r>
    <r>
      <rPr>
        <sz val="10"/>
        <color rgb="FF000000"/>
        <rFont val="Georgia"/>
        <family val="1"/>
      </rPr>
      <t> </t>
    </r>
    <r>
      <rPr>
        <sz val="10"/>
        <color rgb="FF008770"/>
        <rFont val="Franklin Gothic Medium"/>
        <family val="2"/>
      </rPr>
      <t>gentleness</t>
    </r>
  </si>
  <si>
    <t>grace</t>
  </si>
  <si>
    <t>unrealistic expectations, perfectionism</t>
  </si>
  <si>
    <t>The more you humbly admit your current imperfections, the more your needs resolve.</t>
  </si>
  <si>
    <t>Admit where you are honestly at in life, and not quite where you or others expect you to be. Release yourself from unrealistic expectations, and appreciate getting to your goals one step at a time. Allow room for unavoid_x001F_able setbacks.  Meet others where they are at, instead of where you may expect them to be. With more grace, observe more needs resolving.</t>
  </si>
  <si>
    <t>For renewing relationships:</t>
  </si>
  <si>
    <t>Jam 4:6; Eph 2:4-10; Rom 3:24; 2 Cor 9:8; 2 Cor 12:9; 1 Pet 5:10</t>
  </si>
  <si>
    <r>
      <t>6.</t>
    </r>
    <r>
      <rPr>
        <sz val="10"/>
        <color rgb="FF000000"/>
        <rFont val="Georgia"/>
        <family val="1"/>
      </rPr>
      <t> </t>
    </r>
    <r>
      <rPr>
        <sz val="10"/>
        <color rgb="FF008770"/>
        <rFont val="Franklin Gothic Medium"/>
        <family val="2"/>
      </rPr>
      <t>grace</t>
    </r>
  </si>
  <si>
    <t>forgiveness</t>
  </si>
  <si>
    <t>grudge, rage, spitefulness</t>
  </si>
  <si>
    <t>The more you let go of your anger toward those who wronged you, the more your needs resolve.</t>
  </si>
  <si>
    <t xml:space="preserve">Let go of your anger when wronged. Release yourself from your own self-chastisement. View any infringement of your rights as a mistake they can freely admit. Give others the space to honestly admit their imperfections. Rebuild trust by acknowledging your errors toward others. See how forgiveness resolves more needs. </t>
  </si>
  <si>
    <t>Col 3:13; Matt 6:14-15; 18:21-35; 1 John 1:9; Jer 31:34; Luke 6:37</t>
  </si>
  <si>
    <r>
      <t>7.</t>
    </r>
    <r>
      <rPr>
        <sz val="10"/>
        <color rgb="FF000000"/>
        <rFont val="Georgia"/>
        <family val="1"/>
      </rPr>
      <t> </t>
    </r>
    <r>
      <rPr>
        <sz val="10"/>
        <color rgb="FF008770"/>
        <rFont val="Franklin Gothic Medium"/>
        <family val="2"/>
      </rPr>
      <t>forgiveness</t>
    </r>
  </si>
  <si>
    <t>atonement</t>
  </si>
  <si>
    <t>condemnation, exaction, vengeance</t>
  </si>
  <si>
    <t>The more you rebuild your trustworthiness after admitting a wrong, the more your needs resolve.</t>
  </si>
  <si>
    <t xml:space="preserve">After letting go of your anger with forgiveness, continue nurturing the relationship by offering to restore any losses. Rebuild trust by compensating others for any damage for actions caused. Respect where others cannot go on without restoring what they’ve lost. Connect with others where they hurt, with empathetic generosity. Respond to other's gestures toward you who seek to rebuild any damaged trust. See how atonement resolves needs. </t>
  </si>
  <si>
    <t>Gal 6:1; Matt 6:33; Jam 5:16; Mark 10:45; 2 Cor 5:19; Rom 5:18</t>
  </si>
  <si>
    <r>
      <t>8.</t>
    </r>
    <r>
      <rPr>
        <sz val="10"/>
        <color rgb="FF000000"/>
        <rFont val="Georgia"/>
        <family val="1"/>
      </rPr>
      <t> </t>
    </r>
    <r>
      <rPr>
        <sz val="10"/>
        <color rgb="FF008770"/>
        <rFont val="Franklin Gothic Medium"/>
        <family val="2"/>
      </rPr>
      <t>atonement</t>
    </r>
  </si>
  <si>
    <t>mercy</t>
  </si>
  <si>
    <t>cruelty, vindictiveness, retaliation</t>
  </si>
  <si>
    <t xml:space="preserve">The more you let go of your rightful reaction to being wronged, the more your needs resolve. </t>
  </si>
  <si>
    <t xml:space="preserve">Be ready to let go not only of your anger, but let go also of your right to exact vengeance for a suffered wrong. Give more room to restore a damaged relationship by offering to forgo just compensation. Inspire their gratitude toward you with your readiness, willingness, and ability to clear their debts toward you. Engender mercy from others with your humility and remorse. Let your mercy demonstrate your love for others. See mercy resolve more needs. </t>
  </si>
  <si>
    <t>Matt 5:7; 7:12; 18:21-35; Jam 2:12-13; 2 Cor 5:17; Prov 11:7</t>
  </si>
  <si>
    <r>
      <t>9.</t>
    </r>
    <r>
      <rPr>
        <sz val="10"/>
        <color rgb="FF000000"/>
        <rFont val="Georgia"/>
        <family val="1"/>
      </rPr>
      <t> </t>
    </r>
    <r>
      <rPr>
        <sz val="10"/>
        <color rgb="FF008770"/>
        <rFont val="Franklin Gothic Medium"/>
        <family val="2"/>
      </rPr>
      <t>mercy</t>
    </r>
  </si>
  <si>
    <t>revenge, vengeance</t>
  </si>
  <si>
    <t>The more you pursue what is fair for all, the more your needs resolve.</t>
  </si>
  <si>
    <t xml:space="preserve">There is more to justice than grieving a loss due to violence. Step beyond mere relief to address your needs with others on par with them addressing their needs with you. Hold others accountable who try to ease their needs or wants at your unwelcome expense. While life isn't fair, interactions in relationships are either fair with balanced results or that relationship does not work. Instead of reacting with revenge, embarrass them by responding to their needs better than they respond to yours. Hold both sides to the same standard of conduct for any relation. See how substantive justice resolves more needs. </t>
  </si>
  <si>
    <t>Levit 19:15; Psa 140:12; Matt 5:23-24; 23:23; Isaiah 10:18</t>
  </si>
  <si>
    <r>
      <t>10.</t>
    </r>
    <r>
      <rPr>
        <sz val="10"/>
        <color rgb="FF000000"/>
        <rFont val="Georgia"/>
        <family val="1"/>
      </rPr>
      <t> </t>
    </r>
    <r>
      <rPr>
        <sz val="10"/>
        <color rgb="FF008770"/>
        <rFont val="Franklin Gothic Medium"/>
        <family val="2"/>
      </rPr>
      <t>justice</t>
    </r>
  </si>
  <si>
    <t>endurance</t>
  </si>
  <si>
    <t>intolerance, fleetingness</t>
  </si>
  <si>
    <t>The more of life’s discomforts you can boldly take, the more your needs resolve.</t>
  </si>
  <si>
    <t xml:space="preserve">Tolerate discomfort for as long as you can, and then for a little while longer. Discover your untapped capacity to tolerate more pain than you could before. Stretch your comfort zone, as you realize your body can suffer colder and hotter extremes with little to no lasting harm. Become stronger as you stretch your limits to tolerate more and more. Know you can more fully resolve more needs the more you can endure. </t>
  </si>
  <si>
    <t>For life’s challenges:</t>
  </si>
  <si>
    <t>Prov 4:25-26; Phil 1:6; 3:13-14; Heb 10:23; Jam 1:2-4</t>
  </si>
  <si>
    <r>
      <t>11.</t>
    </r>
    <r>
      <rPr>
        <sz val="10"/>
        <color rgb="FF000000"/>
        <rFont val="Georgia"/>
        <family val="1"/>
      </rPr>
      <t> </t>
    </r>
    <r>
      <rPr>
        <sz val="10"/>
        <color rgb="FF008770"/>
        <rFont val="Franklin Gothic Medium"/>
        <family val="2"/>
      </rPr>
      <t>endurance</t>
    </r>
  </si>
  <si>
    <t>perseverance</t>
  </si>
  <si>
    <t>hesitancy, inconsistency, satisficing</t>
  </si>
  <si>
    <t>The further you apply yourself to what must be done, the more your needs resolve.</t>
  </si>
  <si>
    <t xml:space="preserve">Consistently address needs as long as possible to fully resolve them. Avoid giving up if not immediately seeing expected results. Avoid settling for less than resolving a need. Let it take time to cover all angles. Build momentum. Pause if you must, then pick up where you left off. See this to the end to make the most from all your efforts. See how persevering through even the most challenging tasks can more fully resolve needs. </t>
  </si>
  <si>
    <t>Phil 4:13; Gal 6:9; Jam 1:12; 2 Thes 3:13; Heb 12:1-2; Rom 5:3-4</t>
  </si>
  <si>
    <r>
      <t>12.</t>
    </r>
    <r>
      <rPr>
        <sz val="10"/>
        <color rgb="FF000000"/>
        <rFont val="Georgia"/>
        <family val="1"/>
      </rPr>
      <t> </t>
    </r>
    <r>
      <rPr>
        <sz val="10"/>
        <color rgb="FF008770"/>
        <rFont val="Franklin Gothic Medium"/>
        <family val="2"/>
      </rPr>
      <t>perseverance</t>
    </r>
  </si>
  <si>
    <t>discipline</t>
  </si>
  <si>
    <t>undiscipline, overindulgence, negligence</t>
  </si>
  <si>
    <t>The longer you can delay gratification for what you want, the more your needs resolve.</t>
  </si>
  <si>
    <t xml:space="preserve">Put off getting rewards until later. Delay gratification to work a little longer on creating better results. Trust you can endure discomforts a little while longer for sweeter rewards. Since you may not recognize when indulging yourself at another's expense, keep yourself accountable to others you affect. Set a boundary for others not to indulge themselves at your unwelcome expense. Watch how discipline resolves more needs. </t>
  </si>
  <si>
    <t>Heb 12:11; Prov 12:1; 1 Cor 9:27; Heb 12:6; Eph 6:4; 2 Tim 1:7</t>
  </si>
  <si>
    <r>
      <t>13.</t>
    </r>
    <r>
      <rPr>
        <sz val="10"/>
        <color rgb="FF000000"/>
        <rFont val="Georgia"/>
        <family val="1"/>
      </rPr>
      <t> </t>
    </r>
    <r>
      <rPr>
        <sz val="10"/>
        <color rgb="FF008770"/>
        <rFont val="Franklin Gothic Medium"/>
        <family val="2"/>
      </rPr>
      <t>discipline</t>
    </r>
  </si>
  <si>
    <t>equanimity</t>
  </si>
  <si>
    <t>distempered, unsettled</t>
  </si>
  <si>
    <t>The more you can hold firm amidst calamity, the more your needs resolve.</t>
  </si>
  <si>
    <t xml:space="preserve">Cultivate your ability to not be easily perturbed by negative circumstances. Realize you can be knocked down a few times in life and still get up. Find how you can grow stronger after healing from each wound. Find your ground and stand firm to resolve needs. See how you flinch less during conflicts when you are more grounded with resolved needs.  </t>
  </si>
  <si>
    <t>2 Cor 4:16-18; Matt 6:25-34; Deut 31:8; Col 1:9-11</t>
  </si>
  <si>
    <r>
      <t>14.</t>
    </r>
    <r>
      <rPr>
        <sz val="10"/>
        <color rgb="FF000000"/>
        <rFont val="Georgia"/>
        <family val="1"/>
      </rPr>
      <t> </t>
    </r>
    <r>
      <rPr>
        <sz val="10"/>
        <color rgb="FF008770"/>
        <rFont val="Franklin Gothic Medium"/>
        <family val="2"/>
      </rPr>
      <t>equanimity</t>
    </r>
  </si>
  <si>
    <t>resilience</t>
  </si>
  <si>
    <t>fragility, rigidity, inflexibility</t>
  </si>
  <si>
    <t>The more you get back up after being knocked down, the more your needs resolve.</t>
  </si>
  <si>
    <t xml:space="preserve">Avoid assuming each painful circumstance shall hold you back. Try bouncing back as soon as possible. Get back on your feet while it still hurts. Realize you can typically endure more discomfort than you likely give me yourself credit. Stretch your capacity to take punishing blows by leaning more on your social supports. Find how resilience allows you to resolve more needs. </t>
  </si>
  <si>
    <t>Phil 4:13; Eph 6:10-14; 1 Thes 5:16-18; Josh 1:9; Rom 8:28</t>
  </si>
  <si>
    <r>
      <t>15.</t>
    </r>
    <r>
      <rPr>
        <sz val="10"/>
        <color rgb="FF000000"/>
        <rFont val="Georgia"/>
        <family val="1"/>
      </rPr>
      <t> </t>
    </r>
    <r>
      <rPr>
        <sz val="10"/>
        <color rgb="FF008770"/>
        <rFont val="Franklin Gothic Medium"/>
        <family val="2"/>
      </rPr>
      <t>resilience</t>
    </r>
  </si>
  <si>
    <t>patience</t>
  </si>
  <si>
    <t>impatience, false urgency</t>
  </si>
  <si>
    <t>The longer you can wait for what you rightfully expect, the more your needs resolve.</t>
  </si>
  <si>
    <t xml:space="preserve">Allow more time for anticipated results. Wait as long as possible to more fully resolve a need. Avoid rushing into easier alter_x001F_natives that can keep you from your full potential. Take as much time as necessary to regard all the needs involved. Yet, remain wary of expecting unrealistic results in the name of patience. And avoid exploiting the patience of others. See how properly disciplined patience resolves more needs. </t>
  </si>
  <si>
    <t>For excellence:</t>
  </si>
  <si>
    <t>1 Cor 13:4-5; Eph 4:2; Rom 8:25; 15:1-5; Gal 6:9</t>
  </si>
  <si>
    <r>
      <t>16.</t>
    </r>
    <r>
      <rPr>
        <sz val="10"/>
        <color rgb="FF000000"/>
        <rFont val="Georgia"/>
        <family val="1"/>
      </rPr>
      <t> </t>
    </r>
    <r>
      <rPr>
        <sz val="10"/>
        <color rgb="FF008770"/>
        <rFont val="Franklin Gothic Medium"/>
        <family val="2"/>
      </rPr>
      <t>patience</t>
    </r>
  </si>
  <si>
    <t>trustworthiness</t>
  </si>
  <si>
    <t>untrustworthiness, betrayal</t>
  </si>
  <si>
    <t>The more you keep your word and do as you say, the more your needs resolve.</t>
  </si>
  <si>
    <t xml:space="preserve">Let others faithfully count on you. Build your reputation for being reliable. Be there consistently when you agree to support them in their hour of need. Avoid expecting others to trust you until they can experience you repeatedly supporting what they need of you. Promptly warn others of unrealistic expectations of you, to safeguard your trust_x001F_worthiness. </t>
  </si>
  <si>
    <t>Luke 16:10-12; 1 Cor 4:1-2; Luke 12:48; 1 Tim 3:8; Titus 1:7</t>
  </si>
  <si>
    <r>
      <t>17.</t>
    </r>
    <r>
      <rPr>
        <sz val="10"/>
        <color rgb="FF000000"/>
        <rFont val="Georgia"/>
        <family val="1"/>
      </rPr>
      <t> </t>
    </r>
    <r>
      <rPr>
        <sz val="10"/>
        <color rgb="FF008770"/>
        <rFont val="Franklin Gothic Medium"/>
        <family val="2"/>
      </rPr>
      <t>trustworthiness</t>
    </r>
  </si>
  <si>
    <t>generosity</t>
  </si>
  <si>
    <t>selfishness, paternalism</t>
  </si>
  <si>
    <t>The more you give of yourself to others in need, the more your needs resolve.</t>
  </si>
  <si>
    <t>Let goods and services flow through you. Be a conduit through which others can find what they require to resolve their needs. Trust you will receive what your life requires the more you offer what you can give to satisfy what others require. Accumulate only to give. Discover how giving adds meaning to possessing stuff, as your generosity resolves more needs.</t>
  </si>
  <si>
    <t>Gal 6:2; Luke 6:38; 12:33; 1 John 3:17; Prov 18:27</t>
  </si>
  <si>
    <r>
      <t>18.</t>
    </r>
    <r>
      <rPr>
        <sz val="10"/>
        <color rgb="FF000000"/>
        <rFont val="Georgia"/>
        <family val="1"/>
      </rPr>
      <t> </t>
    </r>
    <r>
      <rPr>
        <sz val="10"/>
        <color rgb="FF008770"/>
        <rFont val="Franklin Gothic Medium"/>
        <family val="2"/>
      </rPr>
      <t>generosity</t>
    </r>
  </si>
  <si>
    <t>antipathy, hostility, alienation</t>
  </si>
  <si>
    <t>The more you see through the eyes of others, the more your needs resolve.</t>
  </si>
  <si>
    <t xml:space="preserve">Understand others through their own eyes, and less through the lens of your own expectations. Relate to them on their level. Feel their hurt when they are in pain. Feel their joy when life is in sync for them. Encounter their needs as if they were your needs in the moment. Look at life through their experiences, their daily challenges, and their needs in the moment. Let others empathize more with you by being less guarded. Feel more needs resolve with more empathy. </t>
  </si>
  <si>
    <t>Eph 2:3-4; 1 Cor 8:2; Rom 12:15; Gal 6:2-3; 1 Cor 10:24; 1 Pet 3:8</t>
  </si>
  <si>
    <r>
      <t>19.</t>
    </r>
    <r>
      <rPr>
        <sz val="10"/>
        <color rgb="FF000000"/>
        <rFont val="Georgia"/>
        <family val="1"/>
      </rPr>
      <t> </t>
    </r>
    <r>
      <rPr>
        <sz val="10"/>
        <color rgb="FF008770"/>
        <rFont val="Franklin Gothic Medium"/>
        <family val="2"/>
      </rPr>
      <t>empathy</t>
    </r>
  </si>
  <si>
    <t>love</t>
  </si>
  <si>
    <t>hate, animosity, outrage</t>
  </si>
  <si>
    <t>The more positive regard you show toward others, the more your needs resolve.</t>
  </si>
  <si>
    <t>Value life simply for its existence. Regard each other with high esteem. Honor their needs as you would have them honor yours. As much as it depends on you, and as much as you can, put their needs ahead of your own. At least in the moment when they are most in need. Model to others how you are to be treated by proactively valuing them and their current needs. Be known and affirmed for who you authentically are, as you do the same toward others. Bond with those closest to you. Reinforce each other's positive regard to spread love.</t>
  </si>
  <si>
    <t>1 John 3:11; 4:16-21; 1 Cor 13:1-13; John 15:9-12,17; Matt 22:37-40</t>
  </si>
  <si>
    <r>
      <t>20.</t>
    </r>
    <r>
      <rPr>
        <sz val="10"/>
        <color rgb="FF000000"/>
        <rFont val="Georgia"/>
        <family val="1"/>
      </rPr>
      <t> </t>
    </r>
    <r>
      <rPr>
        <sz val="10"/>
        <color rgb="FF008770"/>
        <rFont val="Franklin Gothic Medium"/>
        <family val="2"/>
      </rPr>
      <t>love</t>
    </r>
  </si>
  <si>
    <t>SELECT ITEM</t>
  </si>
  <si>
    <t>SELECT ITEM AT RIGHT:</t>
  </si>
  <si>
    <t>Optional</t>
  </si>
  <si>
    <t>Bible</t>
  </si>
  <si>
    <t>LIKERT SCALE:</t>
  </si>
  <si>
    <t>Quran</t>
  </si>
  <si>
    <t>Islam</t>
  </si>
  <si>
    <t>Hinduism</t>
  </si>
  <si>
    <t>very unsatisfactory</t>
  </si>
  <si>
    <t>Buddhism</t>
  </si>
  <si>
    <t>somewhat adequate</t>
  </si>
  <si>
    <t>Sikhism</t>
  </si>
  <si>
    <t>very satisfactory</t>
  </si>
  <si>
    <t>Jainism</t>
  </si>
  <si>
    <t>Daoism</t>
  </si>
  <si>
    <t>Indigenous</t>
  </si>
  <si>
    <t>Torah</t>
  </si>
  <si>
    <t>Judaism</t>
  </si>
  <si>
    <t/>
  </si>
  <si>
    <t>I found this easy to do.</t>
  </si>
  <si>
    <t>I found this challenging to do.</t>
  </si>
  <si>
    <t>I found this difficult to do.</t>
  </si>
  <si>
    <t>I found this next to impossible to do.</t>
  </si>
  <si>
    <t>I found this impossible to do.</t>
  </si>
  <si>
    <t xml:space="preserve">First select an option from the dropdown list above. Then follow the instructions you see here. </t>
  </si>
  <si>
    <t>Choose from this dropdown list something I can personally do for you, to be more responsive to your needs.</t>
  </si>
  <si>
    <t>Go to AnankelogyFoundation.org</t>
  </si>
  <si>
    <t>Anankelogy</t>
  </si>
  <si>
    <t>Foundation</t>
  </si>
  <si>
    <r>
      <t xml:space="preserve">The </t>
    </r>
    <r>
      <rPr>
        <b/>
        <sz val="14"/>
        <color theme="0"/>
        <rFont val="Tahoma"/>
        <family val="2"/>
      </rPr>
      <t>Anankelogy Foundation</t>
    </r>
    <r>
      <rPr>
        <sz val="14"/>
        <color theme="0"/>
        <rFont val="Tahoma"/>
        <family val="2"/>
      </rPr>
      <t xml:space="preserve"> introduces you to this new social science for understanding your needs. And its application in the new professional field of "need-response". To resolve needs, remove pain and restore wellness.</t>
    </r>
  </si>
  <si>
    <t>Need help with this?</t>
  </si>
  <si>
    <t>If planning to roll this into a wellness campaign, starting gathering feedback from those you serve. You can suggest this simple format for a testimonial: 1) Situation prior to being serves; 2) what it was like being served (including any noted room to improve on this); and 3) any lasting results. Be sure to thank them for their helpful feedback.</t>
  </si>
  <si>
    <t>2)  Speak in your own informal conversational tone.</t>
  </si>
  <si>
    <t>3)  Share how it was before, how it was during, and any improved relations since.</t>
  </si>
  <si>
    <t>Let these examples inspire you to write your own testimonial.</t>
  </si>
  <si>
    <t>Please let me know how this may have helped you. I invite you to leave a brief testimonial. Your feedback could be immensely helpful. Here are some tips and ideas to consider when leaving your testimonial.</t>
  </si>
  <si>
    <t xml:space="preserve">Learn more at AnankelogyFoundation.org. See how this revolutionary tool can improve your life. </t>
  </si>
  <si>
    <t>Was this helpful?</t>
  </si>
  <si>
    <t>After completing all the forms, save this document. Then send a copy back to the sender. You will then be on your way to improving your understanding of each other's needs!</t>
  </si>
  <si>
    <t>Instructions for sender</t>
  </si>
  <si>
    <t>Instructions for recipient</t>
  </si>
  <si>
    <t>https://www.anankelogyfoundation.org/forum/testimonials</t>
  </si>
  <si>
    <t>Thank you for agreeing to continue this exchange. Feel free to add comments in the space provided to you below. Then please return your completed version back to me. Thank you.</t>
  </si>
  <si>
    <t>Thank you for being open to continue this exchange. Feel free to share any concerns in the space provided to you below. Then please return your completed version back to me. Thank you.</t>
  </si>
  <si>
    <t>Thank you for your honest reply. I'd be glad to send you more info about this. Feel free to share any concerns in the space provided to you below. Then please return your completed version back to me. Thank you.</t>
  </si>
  <si>
    <t>Thank you for your honest reply. Feel free to share any concerns in the space provided to you below. Then please return your completed version back to me. Thank you.</t>
  </si>
  <si>
    <t>Thank you for agreeing to continue this exchange. You can discontinue at any time. Feel free to add comments in the space provided to you below. Then please return your completed version back to me. Thank you.</t>
  </si>
  <si>
    <t>Thank you for being open to continue this exchange. You can discontinue it at any time. Feel free to share any concerns in the space provided to you below. Then please return your completed version back to me. Thanks.</t>
  </si>
  <si>
    <t>I invite you to take this a step further. And provide some social proof of my responsiveness to your needs.</t>
  </si>
  <si>
    <t>After drafting your testimonial, click the button below to post it online. Thank you.</t>
  </si>
  <si>
    <t>You must be online with access to the Internet to complete this step.</t>
  </si>
  <si>
    <t>START A DEEPER CONVERSATION AROUND EACH OTHER'S NEEDS</t>
  </si>
  <si>
    <t xml:space="preserve">Send the link to </t>
  </si>
  <si>
    <t xml:space="preserve"> to use this tool to actively engage both of your needs. Or to invite </t>
  </si>
  <si>
    <t xml:space="preserve"> to proactively serve the needs of another. </t>
  </si>
  <si>
    <t xml:space="preserve"> a deeper conversation around each other's needs.</t>
  </si>
  <si>
    <t xml:space="preserve">Use this tool to grow your relationships. Consider your options to connect with </t>
  </si>
  <si>
    <t xml:space="preserve"> on deeper level. </t>
  </si>
  <si>
    <t>Save as</t>
  </si>
  <si>
    <t>Response Register</t>
  </si>
  <si>
    <t>Sender</t>
  </si>
  <si>
    <t>Receiver</t>
  </si>
  <si>
    <t>Msg#</t>
  </si>
  <si>
    <t>Date sent</t>
  </si>
  <si>
    <t>Date reply</t>
  </si>
  <si>
    <t>Response</t>
  </si>
  <si>
    <t>How well do others know what you specifically need? How well do you know what they need of you? Use this interactive tool to replace any alienation with mutual engagement of each other's affected needs.</t>
  </si>
  <si>
    <t>If frustrated by disappointment and feeling your needs repeatedly ignored, proactively convey what you actually need from others. Encourage them to proactively convey their needs to you. Turn any mutual estrangement into an opportunity for mutual support.</t>
  </si>
  <si>
    <t>Enter your first name in the Sender field on the right. Enter the recipient's first name in the field on the left. Find more detailed instructions online by clicking on the button below.</t>
  </si>
  <si>
    <r>
      <t xml:space="preserve">Save a version of this as a PDF. Send the PDF to the recipient. Click </t>
    </r>
    <r>
      <rPr>
        <b/>
        <sz val="11"/>
        <color rgb="FF0070C0"/>
        <rFont val="Cambria"/>
        <family val="1"/>
      </rPr>
      <t>here</t>
    </r>
    <r>
      <rPr>
        <sz val="11"/>
        <rFont val="Cambria"/>
        <family val="1"/>
      </rPr>
      <t xml:space="preserve"> for further helpful instructions.</t>
    </r>
  </si>
  <si>
    <t xml:space="preserve"> wants to serve you better. While you are under no obligation to respond, you should find it in your best interests to receive this "gift" of humanity.</t>
  </si>
  <si>
    <t xml:space="preserve">Welcome to a new kind of service. You are receiving this because </t>
  </si>
  <si>
    <t xml:space="preserve"> aims to turn over a new leaf, per se. To replace alienation with a better understanding of each other's needs. To improve relations. </t>
  </si>
  <si>
    <t xml:space="preserve"> May you find this a meaningful blessing to your life.</t>
  </si>
  <si>
    <t xml:space="preserve"> wants to know…</t>
  </si>
  <si>
    <t xml:space="preserve">Apply one of 20 character traits to add depth to your offering. After reading its description, try to apply it to your message to </t>
  </si>
  <si>
    <t>. This optional step may make all the difference.</t>
  </si>
  <si>
    <t>But if the white space above is empty, then I am opting out of this first item for now. Please skip to the 2nd item. Thank you.</t>
  </si>
  <si>
    <t xml:space="preserve">I'm adding this universal character principle to add depth to my request. </t>
  </si>
  <si>
    <t xml:space="preserve">Please think of </t>
  </si>
  <si>
    <t xml:space="preserve"> when responding to my request, as I explain here. </t>
  </si>
  <si>
    <t>This could remain a one-off. Simply respond to this one and be done. No hassles. No commitments. Perhaps this first one is enough to get an informal exchange going. Or you prefer not interact in this way, or in anyway. That's completely up to you.</t>
  </si>
  <si>
    <t>Thank you for selecting the "</t>
  </si>
  <si>
    <t>.</t>
  </si>
  <si>
    <t xml:space="preserve">" </t>
  </si>
  <si>
    <t xml:space="preserve">Yes, this was helpful. </t>
  </si>
  <si>
    <t xml:space="preserve">Maybe, when I can find the time. </t>
  </si>
  <si>
    <t xml:space="preserve">Unsure. Could use more info about this. </t>
  </si>
  <si>
    <t xml:space="preserve">Not right now, but maybe later. </t>
  </si>
  <si>
    <t xml:space="preserve">No thank you. </t>
  </si>
  <si>
    <t xml:space="preserve">If you find value in this new engaging tool, you can download your own copy. See the full version that </t>
  </si>
  <si>
    <t xml:space="preserve"> can see. You can use it to personalize your reply. </t>
  </si>
  <si>
    <t xml:space="preserve">1. Go to File. </t>
  </si>
  <si>
    <t>3. Click browse. Pick a location.</t>
  </si>
  <si>
    <t>4. Click on Excel Workbook after Save as type:</t>
  </si>
  <si>
    <t>5. Select PDF</t>
  </si>
  <si>
    <t>Scroll through the list toward the bottom. Select PDF.</t>
  </si>
  <si>
    <t>6. Click save</t>
  </si>
  <si>
    <t>Check PDF</t>
  </si>
  <si>
    <t>2.  Go to Save as.</t>
  </si>
  <si>
    <t>1.  Go to File.</t>
  </si>
  <si>
    <t>3.  Click browse. Pick a location on your device.</t>
  </si>
  <si>
    <t>4.  Click on Excel Workbook after Save as type:</t>
  </si>
  <si>
    <t>5.  Select PDF.</t>
  </si>
  <si>
    <t>6.  Click save.</t>
  </si>
  <si>
    <t>Go to File in upper left corner to get ready to save as a PDF.</t>
  </si>
  <si>
    <r>
      <t xml:space="preserve">Go to </t>
    </r>
    <r>
      <rPr>
        <b/>
        <sz val="12"/>
        <color theme="1"/>
        <rFont val="Arial"/>
        <family val="2"/>
      </rPr>
      <t>Save As</t>
    </r>
    <r>
      <rPr>
        <sz val="12"/>
        <color theme="1"/>
        <rFont val="Arial"/>
        <family val="2"/>
      </rPr>
      <t xml:space="preserve"> in the menu on the left.</t>
    </r>
  </si>
  <si>
    <t>2. Go to Save As</t>
  </si>
  <si>
    <r>
      <t xml:space="preserve">Then go to </t>
    </r>
    <r>
      <rPr>
        <b/>
        <sz val="12"/>
        <color theme="1"/>
        <rFont val="Arial"/>
        <family val="2"/>
      </rPr>
      <t>Browse</t>
    </r>
    <r>
      <rPr>
        <sz val="12"/>
        <color theme="1"/>
        <rFont val="Arial"/>
        <family val="2"/>
      </rPr>
      <t xml:space="preserve"> to pick a location where you want to save the PDF for later.</t>
    </r>
  </si>
  <si>
    <r>
      <t xml:space="preserve">After editing the file name in the </t>
    </r>
    <r>
      <rPr>
        <b/>
        <sz val="12"/>
        <color theme="1"/>
        <rFont val="Arial"/>
        <family val="2"/>
      </rPr>
      <t>File name:</t>
    </r>
    <r>
      <rPr>
        <sz val="12"/>
        <color theme="1"/>
        <rFont val="Arial"/>
        <family val="2"/>
      </rPr>
      <t xml:space="preserve"> field, click on </t>
    </r>
    <r>
      <rPr>
        <sz val="12"/>
        <color rgb="FF0070C0"/>
        <rFont val="Arial"/>
        <family val="2"/>
      </rPr>
      <t>Excel Workbook</t>
    </r>
    <r>
      <rPr>
        <sz val="12"/>
        <color theme="1"/>
        <rFont val="Arial"/>
        <family val="2"/>
      </rPr>
      <t xml:space="preserve"> in the </t>
    </r>
    <r>
      <rPr>
        <b/>
        <sz val="12"/>
        <color theme="1"/>
        <rFont val="Arial"/>
        <family val="2"/>
      </rPr>
      <t>Save as type:</t>
    </r>
    <r>
      <rPr>
        <sz val="12"/>
        <color theme="1"/>
        <rFont val="Arial"/>
        <family val="2"/>
      </rPr>
      <t xml:space="preserve"> field.</t>
    </r>
  </si>
  <si>
    <r>
      <t xml:space="preserve">Click the </t>
    </r>
    <r>
      <rPr>
        <b/>
        <sz val="12"/>
        <color theme="1"/>
        <rFont val="Arial"/>
        <family val="2"/>
      </rPr>
      <t>Save</t>
    </r>
    <r>
      <rPr>
        <sz val="12"/>
        <color theme="1"/>
        <rFont val="Arial"/>
        <family val="2"/>
      </rPr>
      <t xml:space="preserve"> button at the lower right.</t>
    </r>
  </si>
  <si>
    <t>The saved PDF should now show up in your PDF reader. But only the portion to send to the recipient. Remember its location for later when you're ready to send it.</t>
  </si>
  <si>
    <t>a great candidate to invite to response reputation</t>
  </si>
  <si>
    <t>a good candidate to introduce to response reputation</t>
  </si>
  <si>
    <t xml:space="preserve"> could be a great candidate to invite to an ongoing need-responsive dialogue. </t>
  </si>
  <si>
    <t xml:space="preserve"> could be a good candidate to introduce to an ongoing need-responsive dialogue.</t>
  </si>
  <si>
    <t xml:space="preserve"> appears to be a poor candidate for an ongoing need-responsive dialogue.</t>
  </si>
  <si>
    <t xml:space="preserve"> might be a good candidate to introduce to an ongoing need-responsive dialogue.</t>
  </si>
  <si>
    <t xml:space="preserve"> is unlikely to be a good candidate to introduce to an ongoing need-responsive dialogue.</t>
  </si>
  <si>
    <t xml:space="preserve"> might be interested in an ongoing need-responsive dialogue. </t>
  </si>
  <si>
    <t xml:space="preserve">It has been </t>
  </si>
  <si>
    <t xml:space="preserve">. Perhaps </t>
  </si>
  <si>
    <t xml:space="preserve">Consider inviting </t>
  </si>
  <si>
    <t xml:space="preserve">Use this space to track your </t>
  </si>
  <si>
    <t>Example 1: "You know, Bill, we didn't really understand each other all that well. Thanks to this Personally Responsive tool, I can say I now know you quite better. Glad you asked me to participate!"</t>
  </si>
  <si>
    <t>Example 2: "At first, Anna, this was awkward. But now I'm sure glad I did and played along. Didn't realize how many of my assumptions were just plain wrong. Now I feel we can be so much closer."</t>
  </si>
  <si>
    <t>Example 3: "Maria, I'm glad we can agree to be more forgiving and merciful toward each other. Glad you had me participate. I'm going to try this tool myself, to see if I can improve my relations with my family."</t>
  </si>
  <si>
    <t>Professionally Responsive</t>
  </si>
  <si>
    <t>Vulnerable sender's name</t>
  </si>
  <si>
    <t>Professional recipient's name</t>
  </si>
  <si>
    <t>Public vulnerability</t>
  </si>
  <si>
    <t>Professional recipient</t>
  </si>
  <si>
    <t>Vulnerable sender</t>
  </si>
  <si>
    <t>Wherever people cannot provide for themselves something they need, they are left vulnerable to others who can. They can simply negotiate with those they personally know. But they're largely stuck with the transactional terms of professionals like you.</t>
  </si>
  <si>
    <t>Affected wellness</t>
  </si>
  <si>
    <t>Such norms rarely convey all of their vulnerable needs. While starting to serve something good, laws can slip into "toxic legalism" in at least these five ways.</t>
  </si>
  <si>
    <t>Toxic legalism</t>
  </si>
  <si>
    <r>
      <t xml:space="preserve">Laws hold us personally accountable. When misapplied, we drift into </t>
    </r>
    <r>
      <rPr>
        <b/>
        <i/>
        <sz val="11"/>
        <rFont val="Cambria"/>
        <family val="1"/>
      </rPr>
      <t>hyper-individualism</t>
    </r>
    <r>
      <rPr>
        <sz val="11"/>
        <rFont val="Cambria"/>
        <family val="1"/>
      </rPr>
      <t>. We objectify each other as "personally responsible" apart from social contexts.</t>
    </r>
  </si>
  <si>
    <r>
      <t xml:space="preserve">Laws rationally check our emotions. When misapplied, we drift into </t>
    </r>
    <r>
      <rPr>
        <b/>
        <i/>
        <sz val="11"/>
        <rFont val="Cambria"/>
        <family val="1"/>
      </rPr>
      <t>hyperrationalism</t>
    </r>
    <r>
      <rPr>
        <sz val="11"/>
        <rFont val="Cambria"/>
        <family val="1"/>
      </rPr>
      <t>. We then evade illuminating vulnerability with self-righteous arguments.</t>
    </r>
  </si>
  <si>
    <r>
      <t xml:space="preserve">Laws are kept vague to apply to various situations and contexts. When misapplied, we drift into </t>
    </r>
    <r>
      <rPr>
        <b/>
        <i/>
        <sz val="11"/>
        <rFont val="Cambria"/>
        <family val="1"/>
      </rPr>
      <t>overgeneralizing</t>
    </r>
    <r>
      <rPr>
        <sz val="11"/>
        <rFont val="Cambria"/>
        <family val="1"/>
      </rPr>
      <t xml:space="preserve">. We then overlook relevant nuance essential to identify our needs. </t>
    </r>
  </si>
  <si>
    <r>
      <t xml:space="preserve">Laws are kept impersonal to avoid favoritism. When misapplied, we drift into pain </t>
    </r>
    <r>
      <rPr>
        <b/>
        <i/>
        <sz val="11"/>
        <rFont val="Cambria"/>
        <family val="1"/>
      </rPr>
      <t>avoidance</t>
    </r>
    <r>
      <rPr>
        <sz val="11"/>
        <rFont val="Cambria"/>
        <family val="1"/>
      </rPr>
      <t xml:space="preserve">. We then stay alienated from each other instead of addressing our needs. </t>
    </r>
  </si>
  <si>
    <r>
      <t xml:space="preserve">Laws are kept punitive to incentivize compliance. When misapplied, we drift into mutually distructive </t>
    </r>
    <r>
      <rPr>
        <b/>
        <i/>
        <sz val="11"/>
        <rFont val="Cambria"/>
        <family val="1"/>
      </rPr>
      <t>adversarialism</t>
    </r>
    <r>
      <rPr>
        <sz val="11"/>
        <rFont val="Cambria"/>
        <family val="1"/>
      </rPr>
      <t xml:space="preserve">. We then oppose each other instead of resolving our needs. </t>
    </r>
  </si>
  <si>
    <t>Their interactions with professionals like you tend to be transactional.  The less you personally know them, the more you tend to focus on impersonal exchanges of value. Instead of personally relating to their needs, you rely more on impersonal norms and laws. And these can turn toxic.</t>
  </si>
  <si>
    <t>Your interactions with professionals tend to be transactional.  The less they personally know you, the more they tend to focus on impersonal exchanges of value. Instead of personally relating to your needs, they rely more on impersonal norms and laws. And these can turn toxic.</t>
  </si>
  <si>
    <t>Each of these five elements result in fewer of their needs resolving. They cannot function as well. They stay in pain. They're kept at a disadvantaged with you. They ironically rely more on norms to avoid letting anything get worse. Changing the law helps little.</t>
  </si>
  <si>
    <t>Each of these five elements result in fewer of your needs resolving. You cannot function as well. You tend to stay in pain. You're kept at a disadvantaged with professionals. You must rely more on norms to avoid letting anything get worse. Changing the law helps little.</t>
  </si>
  <si>
    <t>You tend to extract concessions from them under color of law. You consciously or unconsciously "extract' value from them in legally permissive yet ethically questionable ways. Toxic legalism easily makes it worse. Their needs go unresolved, and their wellness declines. The law provides them little to no effective recourse.</t>
  </si>
  <si>
    <t>Responsivism answers this problem with the Exaction Invoice.  It quickly converts invisible costs into visible data. It illuminates the hidden costs of toxic legalism. While not a billable invoice, it captures transactional costs otherwise ignored. This helps professionals like you to see how you unwittingly affect poor wellness outcomes like anxiety, depression, addictions, and even suicide.</t>
  </si>
  <si>
    <t>Responsivism answers this problem with the Exaction Invoice.  It quickly converts invisible costs into visible data. It illuminates the hidden costs of toxic legalism. While not a billable invoice, it captures transactional costs otherwise ignored. This helps professionals see how they unwittingly affect poor wellness outcomes like anxiety, depression, addictions, and even suicide.</t>
  </si>
  <si>
    <t>This nonbillable invoice gives you opportunity to improve your branding. First, by recognizing the power you have over others' wellbeing. Second, by agreeing to respond better to their vulnable needs. Then third, by earning testimonials from them when your improved responsiveness to their vulnerable needs results in their improved wellness.</t>
  </si>
  <si>
    <t>This nonbillable invoice gives opportunity to professionals to improve their branding. First, by recognizing the power they have over others' wellbeing. Second, by agreeing to respond better to those vulnable needs. Then third, by earning testimonials from you when their improved responsiveness to your vulnerable needs results in your improved wellness.</t>
  </si>
  <si>
    <t>Let's proceed.</t>
  </si>
  <si>
    <t>Transactional costs</t>
  </si>
  <si>
    <t>Provoked powerlessness</t>
  </si>
  <si>
    <t>Extracting value</t>
  </si>
  <si>
    <t>Exaction Invoice</t>
  </si>
  <si>
    <t>Wellness Impact Opportunity</t>
  </si>
  <si>
    <t xml:space="preserve">Wherever you cannot provide for yourself something that you need, you are left vulnerable to others who can. You can simply negotiate with those you personally know. But you're largely stuck with the transactional terms of professionals you depend upon. </t>
  </si>
  <si>
    <t>Impacting each other's needs</t>
  </si>
  <si>
    <t>How well do professionals address your specific needs? How well do you address what professionals require of you? Use this interactive tool to replace any alienation with mutual engagement of each other's impacted needs.</t>
  </si>
  <si>
    <t>How well do you as a professional address the needs of those vulnerable to you? How well do they address whatever you require of them? Use this interactive tool to replace any alienation with mutual engagement of each other's impacted needs.</t>
  </si>
  <si>
    <t>Enter your first name in the 'Vulnerable sender's name' field on the right. Enter the 'Professional recipient's first name' in the field on the left. Find more detailed instructions online by clicking on the button below.</t>
  </si>
  <si>
    <t>Find the sender's first name in the field on the right. Find your name as the recipient's in the field on the left. You can learn more about this unique communication tool online by clicking on the button below.</t>
  </si>
  <si>
    <t>Welcome to this new way to mutually create value. As a professional, you impact others in ways you cannot fully know. This tool goes beyond addressing the resulting problems by offering a mutual solution.</t>
  </si>
  <si>
    <t>Welcome to this new way to mutually create value. Professionals impact you in ways they cannot fully know. This tool goes beyond addressing the resulting problems by offering a mutual solution.</t>
  </si>
  <si>
    <t>Introduction</t>
  </si>
  <si>
    <t>Select who this speaks to from the dropdown list. Or leave blank to address the vulnerable sender.</t>
  </si>
  <si>
    <t>I often feel personally responsible whenever I break a law.</t>
  </si>
  <si>
    <t>I always feel personally responsible whenever I break a law.</t>
  </si>
  <si>
    <t>I occasionally feel personally responsible whenever I break a law.</t>
  </si>
  <si>
    <t>I rarely feel personally responsible whenever I break a law.</t>
  </si>
  <si>
    <t>I never feel personally responsible whenever I break a law.</t>
  </si>
  <si>
    <t>I often blame myself whenever breaking some rule, but consider what's limiting my options.</t>
  </si>
  <si>
    <t>I avoid breaking any rule, but always consider my honest capacity to faithfully comply.</t>
  </si>
  <si>
    <t>I can only blame myself whenever I break some rule, and can never fault society.</t>
  </si>
  <si>
    <t>I rarely blame myself whenever violating some rule when I know my options are limited.</t>
  </si>
  <si>
    <t>Assess your level of feeling personally accountable to comply with laws.</t>
  </si>
  <si>
    <t>I mostly blame myself whenever I break some rule, but wonder if anything limits my options.</t>
  </si>
  <si>
    <t>I often rely on rules to curb my irrational tendencies, but without repressing my affected feelings.</t>
  </si>
  <si>
    <t>I heavily depend upon rules to keep my irrational feelings and behaviors fully in check.</t>
  </si>
  <si>
    <t>I frequently rely upon rules to curb my irrational tendencies, to keep me from acting on my feelings.</t>
  </si>
  <si>
    <t>I try to drop my guard to relate more directly to emotionally affected needs our laws exist to serve.</t>
  </si>
  <si>
    <t>I stay vulnerably open to relate directly to the emotionally affected needs our laws exist to serve.</t>
  </si>
  <si>
    <t xml:space="preserve">Honestly answer these five items to help gage how much you've been impacted by toxic legalism. </t>
  </si>
  <si>
    <t>1. Kept personally accountable, but risks hyper-individualism</t>
  </si>
  <si>
    <t>2. Kept behavior rational, but risks hyperrational defensiveness</t>
  </si>
  <si>
    <t>5. Kept compliant, but risks provoking mutual hostilities</t>
  </si>
  <si>
    <t>4. Kept impartial, but risks alienation to avoid discomfort</t>
  </si>
  <si>
    <t>I trust the law covers everything necessary for us all to get along.</t>
  </si>
  <si>
    <t>I count on laws to cover most things for us all to basically get along.</t>
  </si>
  <si>
    <t>3. Kept vague, but risks overgeneralizing</t>
  </si>
  <si>
    <t>I think laws can only address some but not all situations I face.</t>
  </si>
  <si>
    <t>I see laws applying to few situations, so I must learn what's specifically needed.</t>
  </si>
  <si>
    <t>I only defer to laws where I cannot know what another specifically needs of me.</t>
  </si>
  <si>
    <t>I habitually avoid disturbing the personal space of those I hardly know.</t>
  </si>
  <si>
    <t>I ask others what they need before assuming any laws aptly applies to them.</t>
  </si>
  <si>
    <t>I rely on laws to convey what others expect of me and rarely ask if that's enough.</t>
  </si>
  <si>
    <t>I doubt laws rightly covers what others need and don't know how to ask if that's enough.</t>
  </si>
  <si>
    <t>I prefer to ask others what's rightly expected of me but don't know how to ask.</t>
  </si>
  <si>
    <t>Others will likely act selfishly or in bad faith without legal pressures.</t>
  </si>
  <si>
    <t>It's best to assume others will always act in bad faith without legal pressures.</t>
  </si>
  <si>
    <t>It's best to assume others will always act in bad faith unless pressured by laws.</t>
  </si>
  <si>
    <t>Others may act in bad faith without direction to consider other's need.</t>
  </si>
  <si>
    <t>Others would likely act in bad faith if thinking there's no legal consequences.</t>
  </si>
  <si>
    <t>We would all rely less on laws if we only knew what we needed of each other.</t>
  </si>
  <si>
    <t>Assessing toxic legalism's impact</t>
  </si>
  <si>
    <t>text</t>
  </si>
  <si>
    <t>This nonbillable invoice gives you opportunity to improve your branding.</t>
  </si>
  <si>
    <t>This nonbillable invoice gives opportunity to professionals to improve their branding.</t>
  </si>
  <si>
    <t>First, by recognizing the power you have over others' wellbeing.</t>
  </si>
  <si>
    <t>First, by recognizing the power they have over others' wellbeing.</t>
  </si>
  <si>
    <t>Second, by agreeing to respond better to their vulnable needs.</t>
  </si>
  <si>
    <t>Second, by agreeing to respond better to those vulnable needs.</t>
  </si>
  <si>
    <t>Third, by earning testimonials from them when your improved responsiveness to their vulnerable needs results in their improved wellness.</t>
  </si>
  <si>
    <t>Third, by earning testimonials from you when their improved responsiveness to your vulnerable needs results in your improved wellness.</t>
  </si>
  <si>
    <t xml:space="preserve">The more you must rely solely on yourself to deal with professionals, the more you likely internalize the Western myth of being personally responsible for everything occuring to you. Just follow the rules, they tell you. You increasingly feel personally responsible for things beyond your control, and this affects your wellbeing. </t>
  </si>
  <si>
    <t xml:space="preserve">The more you trust professionals to follow established rules, the more vulnerable you become to problems when they stray into ethically questionable behavior. You emotionally react. But you or they may assume you're being irrational and simply must follow the rules. </t>
  </si>
  <si>
    <t>Assess your level of being rational and/or vulnerable with this professional.</t>
  </si>
  <si>
    <t xml:space="preserve">The less this professional knows you personally, the more you both gravitate toward impersonal norms to figure things out. They likely have the upper hand. They tend to generalize in ways that skip details important to you. This includes interpreting laws more to their advantage than yours. </t>
  </si>
  <si>
    <t>Assess your level of confidence that any cited norm adequately fits your situation.</t>
  </si>
  <si>
    <t xml:space="preserve">The less often you interact with this professional, the more the professional tends to impose impersonal norms that compel concessions from you. When trying to raise concerns, they find privileged ways to not respond. You likely give up and just give them what they ask. </t>
  </si>
  <si>
    <t>I always avoid others I do not personally know, to avoid disturbing their privacy.</t>
  </si>
  <si>
    <t>Assess your level of relying upon rules to fill this gap of alienation.</t>
  </si>
  <si>
    <t xml:space="preserve">The less productive the results between you, the more each of you may assume bad faith in the other. You and this professional may consider how to coerce your compliance with any written consequences for noncompliance. The professional tends to hold the upper punitive hand. </t>
  </si>
  <si>
    <t>Assess your level of assuming bad faith and trusting written laws to curb it.</t>
  </si>
  <si>
    <t>THIS IS NOT A BILLABLE INVOICE. THIS IS STRICTLY TO CONVEY INCURRED COSTS.</t>
  </si>
  <si>
    <t>ITEM</t>
  </si>
  <si>
    <t>UNIT COST</t>
  </si>
  <si>
    <t>SUBTOTAL</t>
  </si>
  <si>
    <t>NO.</t>
  </si>
  <si>
    <t>Branding Investment</t>
  </si>
  <si>
    <t>WELLNESS IMPACT DATA</t>
  </si>
  <si>
    <t>Professionals tend to extract concessions from you legally, under color of law. They consciously or unconsciously "extract' value from you in legally permissive yet ethically questionable ways. Toxic legalism easily makes it worse. Your needs go unresolved, and your wellness declines. The law provides you little to no effective recourse.</t>
  </si>
  <si>
    <t>Next, you assess how much the professional has impacted you in terms of toxic legalism.</t>
  </si>
  <si>
    <t>growing frustration</t>
  </si>
  <si>
    <t>lose concentration</t>
  </si>
  <si>
    <t>lose interest in pleasure</t>
  </si>
  <si>
    <t>draining energy</t>
  </si>
  <si>
    <t>continually restless</t>
  </si>
  <si>
    <t>trouble sleeping</t>
  </si>
  <si>
    <t>inexplicable guilt</t>
  </si>
  <si>
    <t>grinding hopelessness</t>
  </si>
  <si>
    <t>overwhelming emptiness</t>
  </si>
  <si>
    <t>Depression symptoms</t>
  </si>
  <si>
    <t>Anxiety symptoms</t>
  </si>
  <si>
    <t>I experience this about half the time.</t>
  </si>
  <si>
    <t>I experience this most of the time.</t>
  </si>
  <si>
    <t>I experience this all of the time.</t>
  </si>
  <si>
    <t>indecisiveness</t>
  </si>
  <si>
    <t>restlessness</t>
  </si>
  <si>
    <t>losing focus</t>
  </si>
  <si>
    <t>easily irritable</t>
  </si>
  <si>
    <t>brace for worst</t>
  </si>
  <si>
    <t>Addictive behaviors</t>
  </si>
  <si>
    <t>unable to stop using</t>
  </si>
  <si>
    <t>Top 3 Anxiety Symptoms</t>
  </si>
  <si>
    <t>require certainty</t>
  </si>
  <si>
    <t>fatigue or exhaustion</t>
  </si>
  <si>
    <t>APPLICABILITY DEGREE</t>
  </si>
  <si>
    <t>SYMPTOM</t>
  </si>
  <si>
    <t>Top 3 Depression Symptoms</t>
  </si>
  <si>
    <t>Top 3 Addiction Symptoms</t>
  </si>
  <si>
    <t>You answers these items to demonstrate how professionals impact your anxiety level.</t>
  </si>
  <si>
    <t>You answers these to demonstrate how professionals impact your depression level.</t>
  </si>
  <si>
    <t>You answers these items without ever having to reveal your specific addictions.</t>
  </si>
  <si>
    <t>taking unnecessary risks</t>
  </si>
  <si>
    <t>Pick from the dropdown list above the top symptom that best applies to you. Then select from the next dropdown list above how often you experience this symptom.</t>
  </si>
  <si>
    <t>Pick from the dropdown list above the 2nd symptom that best applies to you. Then select from the next dropdown list above how often you experience this symptom.</t>
  </si>
  <si>
    <t>Pick from the dropdown list above the 3rd symptom that best applies to you. Then select from the next dropdown list above how often you experience this symptom.</t>
  </si>
  <si>
    <t>overwhelmed by pain</t>
  </si>
  <si>
    <t>using something to cope</t>
  </si>
  <si>
    <t>using at least once a day</t>
  </si>
  <si>
    <t>money problems</t>
  </si>
  <si>
    <t>feeling powerless</t>
  </si>
  <si>
    <t>unethical behavior</t>
  </si>
  <si>
    <t>social withdrawal</t>
  </si>
  <si>
    <t>declining health</t>
  </si>
  <si>
    <t>increasing usage</t>
  </si>
  <si>
    <r>
      <t xml:space="preserve">Your responses here factor into the calculations of the following </t>
    </r>
    <r>
      <rPr>
        <b/>
        <sz val="11"/>
        <rFont val="Cambria"/>
        <family val="1"/>
      </rPr>
      <t>exaction invoice</t>
    </r>
    <r>
      <rPr>
        <sz val="11"/>
        <rFont val="Cambria"/>
        <family val="1"/>
      </rPr>
      <t xml:space="preserve">. Let it illuminate the often hidden costs from these five </t>
    </r>
    <r>
      <rPr>
        <b/>
        <i/>
        <sz val="11"/>
        <rFont val="Cambria"/>
        <family val="1"/>
      </rPr>
      <t>toxic legalism</t>
    </r>
    <r>
      <rPr>
        <sz val="11"/>
        <rFont val="Cambria"/>
        <family val="1"/>
      </rPr>
      <t xml:space="preserve"> elements. First, you show some appreciation.</t>
    </r>
  </si>
  <si>
    <t>TOXIC LEGALISM IMPACT FACTOR</t>
  </si>
  <si>
    <t>These capture a conservative estimate of wellness costs. While not scientifically valid, this data serves more like a benchmark to address overlooked needs. And the the results on wellness.</t>
  </si>
  <si>
    <t>Turn negatives into a positive for all sides</t>
  </si>
  <si>
    <t xml:space="preserve">We now turn this challenge into a mutually beneficial opportunity. Instead of remitting the </t>
  </si>
  <si>
    <t>We incentivize the professional to support your wellness needs. You provide social proof to the professional of their helpful support, to boost their branding. Win-win.</t>
  </si>
  <si>
    <t xml:space="preserve"> prefers to cultivate mutual support over mutual hostilities of their legal options. Instead of reacting in anger to your apparent insensitivities to them, this seeks to respond to the needs on all sides.</t>
  </si>
  <si>
    <t xml:space="preserve">Welcome to this new kind of service. You are receiving this because </t>
  </si>
  <si>
    <t xml:space="preserve">Welcome, </t>
  </si>
  <si>
    <t xml:space="preserve">, to this new kind of service. You are receiving this because </t>
  </si>
  <si>
    <t>productivity</t>
  </si>
  <si>
    <t>Click here for more instructions online</t>
  </si>
  <si>
    <t xml:space="preserve">, we invite you to co-create value of improved wellness on all sides. </t>
  </si>
  <si>
    <t xml:space="preserve"> must roll back the creeping normalcy of tolerating more and more needs left unresolved. The less their needs can resolve, the less responsive they can be to you.</t>
  </si>
  <si>
    <t xml:space="preserve"> identifies you as negatively impacting their needs in some privileged way. But prefers a cooperative solution over antagonstic legal options. Instead of reacting in anger to your apparent insensitivities, this seeks to respond to the needs on all sides.</t>
  </si>
  <si>
    <t>Welcome</t>
  </si>
  <si>
    <t>to this pioneering alternative to failed legal options. Use this engaging alternative to address your neglected needs better than any legal system can. Incentivize professionals impacting you to respond better to your vulnerable needs.</t>
  </si>
  <si>
    <t xml:space="preserve">Invite </t>
  </si>
  <si>
    <t>Invite the professional recipient</t>
  </si>
  <si>
    <t>to try this alternative. Incentivize their responsiveness by honoring their needs on par with them honoring yours. Be ready to provide them social proof of any positive results. Mutually support each other's wellness.</t>
  </si>
  <si>
    <t>As a professional interacting with countless people, you can't know every vulnerable need you impact. This tool uses the professional communication format of sandwhiching any negative news between two positives. Click the button below if needing further guidance.</t>
  </si>
  <si>
    <t xml:space="preserve">'s needs. </t>
  </si>
  <si>
    <t xml:space="preserve">As a professional interacting with countless people, you can't know everyone's specific need. Simply following the rules easily overlooks many of </t>
  </si>
  <si>
    <t>Click the button below if needing further guidance.</t>
  </si>
  <si>
    <t xml:space="preserve">Professionals cannot possibly know your every need. Simply following the rules easily overlooks each other's needs. This tool fills that gap. </t>
  </si>
  <si>
    <t>References</t>
  </si>
  <si>
    <t>Link to wellness outcomes you can positively impact</t>
  </si>
  <si>
    <t>Coordinate a path to mutually address each other's needs</t>
  </si>
  <si>
    <t>persistent worrying</t>
  </si>
  <si>
    <t>frequent stomachaches</t>
  </si>
  <si>
    <t>I never experience this.</t>
  </si>
  <si>
    <t>I rarely experience this.</t>
  </si>
  <si>
    <t>you end up worrying about your own overlooked needs.</t>
  </si>
  <si>
    <t xml:space="preserve">The more you yield to pressures from </t>
  </si>
  <si>
    <t xml:space="preserve"> or others, the more </t>
  </si>
  <si>
    <t>you find yourself obsessing over a worst-case scenario.</t>
  </si>
  <si>
    <t>you feel you cannot make a firm decision on your own.</t>
  </si>
  <si>
    <t>you feel continually on edge and unable to remain calm.</t>
  </si>
  <si>
    <t>you find it difficult to stay focused on other important matters.</t>
  </si>
  <si>
    <t>you become easily upset with others or even with yourself.</t>
  </si>
  <si>
    <t>you experience any difficulties maintaining your sleep rhythm.</t>
  </si>
  <si>
    <t>you experience frequent indigestion or heartburn.</t>
  </si>
  <si>
    <t>you feel exhausted or tired all the time.</t>
  </si>
  <si>
    <t>you feel you must be absolutely sure about matters.</t>
  </si>
  <si>
    <t>greater impulsivity</t>
  </si>
  <si>
    <t>socially withdrawn</t>
  </si>
  <si>
    <t xml:space="preserve">The more you concede to </t>
  </si>
  <si>
    <t xml:space="preserve">'s or others' expectations, the less </t>
  </si>
  <si>
    <t>energy you find to do much of anything else.</t>
  </si>
  <si>
    <t>you can attend to your own needs without disruption.</t>
  </si>
  <si>
    <t>less you can effectively attend to other areas in your life.</t>
  </si>
  <si>
    <t>you’re able to fully focus on other things.</t>
  </si>
  <si>
    <t>optimism you hold for your own immediate future.</t>
  </si>
  <si>
    <t>you enjoy those things that once gave you pleasure.</t>
  </si>
  <si>
    <t>disciplined as immediate pain-relief matters more than a doubtful future.</t>
  </si>
  <si>
    <t>you’re able to keep up with 	your responsibilities to others.</t>
  </si>
  <si>
    <t>you feel in control of your own life and more like an empty shell.</t>
  </si>
  <si>
    <t>you want to be around others expecting more than you can give.</t>
  </si>
  <si>
    <t xml:space="preserve">The more in turmoil when feeling pressured by </t>
  </si>
  <si>
    <t>more you feel overwhelmed by your emotional anguish.</t>
  </si>
  <si>
    <t>more you ease the pain with something that’s likely addictive.</t>
  </si>
  <si>
    <t>more you frequently indulge in pain-relieving activities or substances.</t>
  </si>
  <si>
    <t>less able to give up what provides you some semblance of relief.</t>
  </si>
  <si>
    <t>more you engage in addictive activity to maintain the same level of relief.</t>
  </si>
  <si>
    <t>less in control and more powerless you feel over situations in your life.</t>
  </si>
  <si>
    <t>more secretive or dishonest behavior to indulge in self-satisfying stuff.</t>
  </si>
  <si>
    <t>less you interact with others not participating in your indulgent activities.</t>
  </si>
  <si>
    <t>more you spend beyond what you can reasonably afford.</t>
  </si>
  <si>
    <t>more health issues pop up after prioritizing relief from the emotional pain.</t>
  </si>
  <si>
    <t xml:space="preserve"> or others, the </t>
  </si>
  <si>
    <t>Identifying needs overlooked by laws and social customs</t>
  </si>
  <si>
    <t>SOCIAL PROOF OF CO-CREATING POSITIVE RESULTS</t>
  </si>
  <si>
    <t>Baseline</t>
  </si>
  <si>
    <t>Capturing the responsive level at the start</t>
  </si>
  <si>
    <t>1)  Firm yes - eager to proceed as planned</t>
  </si>
  <si>
    <t>2)  Soft yes - proceed with some hesitation</t>
  </si>
  <si>
    <t>4)  Soft no - cannot commit at this time</t>
  </si>
  <si>
    <t>5)  Firm no - rejects trying this alternative</t>
  </si>
  <si>
    <t>Milestone</t>
  </si>
  <si>
    <t>Documenting any changes from start</t>
  </si>
  <si>
    <t>equivocal</t>
  </si>
  <si>
    <t>firm yes</t>
  </si>
  <si>
    <t>soft no</t>
  </si>
  <si>
    <t>firm no</t>
  </si>
  <si>
    <t>soft yes</t>
  </si>
  <si>
    <t>SOCIAL PROOF OF CO-CREATING POSITIVE RESULTS?</t>
  </si>
  <si>
    <t>DOCUMENTATION OF POOR RESULTS</t>
  </si>
  <si>
    <t>Responsivism serves as the incentivizing carrot. Resorting to adversarial options becomes the stick.</t>
  </si>
  <si>
    <t>1)  Strong cooperation</t>
  </si>
  <si>
    <t>2)  Weak cooperation</t>
  </si>
  <si>
    <t>3)  Unproductive interactions</t>
  </si>
  <si>
    <t>4)  Significant resistance</t>
  </si>
  <si>
    <t>5)  Hostile resistance</t>
  </si>
  <si>
    <t>Testimonial 1</t>
  </si>
  <si>
    <t>Testimonial 2</t>
  </si>
  <si>
    <t>Characterization 1</t>
  </si>
  <si>
    <t>Characterization 2</t>
  </si>
  <si>
    <t>strong cooperation</t>
  </si>
  <si>
    <t>weak cooperation</t>
  </si>
  <si>
    <t>unproductive interactions</t>
  </si>
  <si>
    <t>significant resistance</t>
  </si>
  <si>
    <t>hostile interactions</t>
  </si>
  <si>
    <t>good faith of all sides</t>
  </si>
  <si>
    <t>bad faith on all sides</t>
  </si>
  <si>
    <t>more good faith than bad</t>
  </si>
  <si>
    <t>more bad faith than good</t>
  </si>
  <si>
    <t>half good and bad faith</t>
  </si>
  <si>
    <t>2)  More good faith than bad</t>
  </si>
  <si>
    <t>1)  Good faith on all sides</t>
  </si>
  <si>
    <t>3)  Half good and bad faith</t>
  </si>
  <si>
    <t>4)  More bad faith than good</t>
  </si>
  <si>
    <t>5)  Bad faith on all sides</t>
  </si>
  <si>
    <t>Reliability</t>
  </si>
  <si>
    <t xml:space="preserve">, </t>
  </si>
  <si>
    <t xml:space="preserve"> previously </t>
  </si>
  <si>
    <t>warmly embraced</t>
  </si>
  <si>
    <t>hesitantly considered</t>
  </si>
  <si>
    <t>mostly resisted</t>
  </si>
  <si>
    <t>firmly resisted</t>
  </si>
  <si>
    <t>equivocated over</t>
  </si>
  <si>
    <t xml:space="preserve"> this need-responsive alternative to try to improve this situation.</t>
  </si>
  <si>
    <t>Testimonial?</t>
  </si>
  <si>
    <t>3)  Equivocal - apparently indecisive</t>
  </si>
  <si>
    <t>testimonial</t>
  </si>
  <si>
    <t>characterization</t>
  </si>
  <si>
    <t xml:space="preserve">Draft </t>
  </si>
  <si>
    <t>yelled angrily at me on the job. Then I warned him how this easily demotivates me. As an intrinsically motivated worker, such emotionally charged reactions tend to decrease my productivity</t>
  </si>
  <si>
    <t xml:space="preserve">. But </t>
  </si>
  <si>
    <t xml:space="preserve"> has now </t>
  </si>
  <si>
    <t>Appreciation</t>
  </si>
  <si>
    <t xml:space="preserve">We begin this process by affirming </t>
  </si>
  <si>
    <t xml:space="preserve">'s value to </t>
  </si>
  <si>
    <t>supervisor</t>
  </si>
  <si>
    <t>manager</t>
  </si>
  <si>
    <t>employer</t>
  </si>
  <si>
    <t>attorney</t>
  </si>
  <si>
    <t>lawyer</t>
  </si>
  <si>
    <t>consultant</t>
  </si>
  <si>
    <t>doctor</t>
  </si>
  <si>
    <t>therapist</t>
  </si>
  <si>
    <t>teacher</t>
  </si>
  <si>
    <t>instructor</t>
  </si>
  <si>
    <t>professor</t>
  </si>
  <si>
    <t>tutor</t>
  </si>
  <si>
    <t>trainer</t>
  </si>
  <si>
    <t>nurse</t>
  </si>
  <si>
    <t>homecare assistant</t>
  </si>
  <si>
    <t>primary caregiver</t>
  </si>
  <si>
    <t>pharmacist</t>
  </si>
  <si>
    <t>counselor</t>
  </si>
  <si>
    <t>social worker</t>
  </si>
  <si>
    <t>case manager</t>
  </si>
  <si>
    <t>service provider</t>
  </si>
  <si>
    <t>representative</t>
  </si>
  <si>
    <t>administrator</t>
  </si>
  <si>
    <t>law enforcement official</t>
  </si>
  <si>
    <t xml:space="preserve">What is </t>
  </si>
  <si>
    <t>'s professional position?</t>
  </si>
  <si>
    <t>enter it here</t>
  </si>
  <si>
    <t>Enter in the professional position in the next field.</t>
  </si>
  <si>
    <t>User's "other" professional position:</t>
  </si>
  <si>
    <t>quality</t>
  </si>
  <si>
    <t>compliance</t>
  </si>
  <si>
    <t>team cohesion</t>
  </si>
  <si>
    <t>company morale</t>
  </si>
  <si>
    <t>customer service</t>
  </si>
  <si>
    <t>safety</t>
  </si>
  <si>
    <t>'s affected professional goal?</t>
  </si>
  <si>
    <t>Recipient's profession:</t>
  </si>
  <si>
    <t>Flexible norms do not address every inflexible need affected in a professional relationship. Responsivism goes beyond overgeneralizing norms to identify and honor each other's specific needs. Solutions freely emerge.</t>
  </si>
  <si>
    <t>The less we personally appreciate each other and one another's inflexible needs, the more we tend to rely on impersonal norms. Instead of honoring each other's specific needs, we defer to imposing rules to compel minimal respect for each other. Problems arise.</t>
  </si>
  <si>
    <t xml:space="preserve">'s professional position and professional goal or goals. </t>
  </si>
  <si>
    <t>one-off</t>
  </si>
  <si>
    <t>static</t>
  </si>
  <si>
    <t>dynamic</t>
  </si>
  <si>
    <t>applies only to this single exchange</t>
  </si>
  <si>
    <t>applies as needed or when requested</t>
  </si>
  <si>
    <t>applies ongoing in scheduled intervals</t>
  </si>
  <si>
    <t>Select the frequency for applying this</t>
  </si>
  <si>
    <t>Identifying costs of power relations</t>
  </si>
  <si>
    <t>presenteeism (working while unwell)</t>
  </si>
  <si>
    <t>contacting the NLRB to report labor issue</t>
  </si>
  <si>
    <t>Avoidance option e.g.</t>
  </si>
  <si>
    <t>Adversarial option e.g.</t>
  </si>
  <si>
    <t>not pay legal bills</t>
  </si>
  <si>
    <t>report to ethics board</t>
  </si>
  <si>
    <t xml:space="preserve">Responsivism incentivizes us to appreciate each other's inflexible needs. We start here by identifying </t>
  </si>
  <si>
    <t>Your exchange options</t>
  </si>
  <si>
    <t xml:space="preserve">The more </t>
  </si>
  <si>
    <t xml:space="preserve"> has weighed their "avoidance options" and "adversarial options". </t>
  </si>
  <si>
    <t xml:space="preserve">To avoid unpleasant consequences, such as </t>
  </si>
  <si>
    <t>Unpleasant consequences</t>
  </si>
  <si>
    <t>discrimination</t>
  </si>
  <si>
    <t>Avoidance options</t>
  </si>
  <si>
    <t>Adversarial options</t>
  </si>
  <si>
    <t xml:space="preserve">Eventually, the situation proves too much to bear. </t>
  </si>
  <si>
    <t>Overlooked power struggle</t>
  </si>
  <si>
    <t xml:space="preserve"> entertains their "avoidance options" like </t>
  </si>
  <si>
    <t xml:space="preserve"> swings to the other extreme of their "adversarial options", such as </t>
  </si>
  <si>
    <t xml:space="preserve">. Or complain online, and negatively affect the </t>
  </si>
  <si>
    <t xml:space="preserve"> professional reputation. Responsivism channels this negative energy into something good: mutually identifying and addressing each other's affected needs. </t>
  </si>
  <si>
    <t>. One that eventually benefits you.</t>
  </si>
  <si>
    <t>but now with the knowledget that you are underusing my potential</t>
  </si>
  <si>
    <t xml:space="preserve">opportunity to optimize my contributory value </t>
  </si>
  <si>
    <t>Thank you</t>
  </si>
  <si>
    <t xml:space="preserve">for all your professional contributions to </t>
  </si>
  <si>
    <t xml:space="preserve"> life. As a </t>
  </si>
  <si>
    <t>This leaves you open to their coercive influences. You typically must accept less than ideal options. Your unresolved needs can leave you anxious and depressed. To cope with the mounting pain, you likely opt for some pain-relieving addictive behaviors. Despite these professionals complying with legal standards, you still suffer.</t>
  </si>
  <si>
    <t>This leaves them open to your coercive influences. They typically must accept less than ideal options. Their unresolved needs can leave them anxious and depressed. To cope with the mounting pain, they likely opt for some pain-relieving addictive behaviors. Despite your compliance with legal standards, they still suffer.</t>
  </si>
  <si>
    <t xml:space="preserve"> </t>
  </si>
  <si>
    <t xml:space="preserve"> for all the good things you do as </t>
  </si>
  <si>
    <t xml:space="preserve">, I appreciate that you carry a lot of responsibilities. </t>
  </si>
  <si>
    <t>Responsivism incentivizes all sides in a conflict to resolve their mutually affected needs, with mutual cooperation. Unlike activism or other antagnostic options, responsivism holds each other mutually accountable to the wellness results. Your participation is already appreciated.</t>
  </si>
  <si>
    <t>. Whenever I express my dissatisfaction about something under your watch, please realize how I do not take you for granted. I convey my discontent when I can trust your professionality to effectively address the matter.</t>
  </si>
  <si>
    <t>I appreciate how the last thing you need to deal with is another conflict. But you know as a professional, conflicts are inevitable. I am trying 'responsivism' as a preferable way to handle any conflicts I have with you. Responsivism can turn the negative of a conflict into a positive for both of us.</t>
  </si>
  <si>
    <t>Instructions for using the Exaction Invoice</t>
  </si>
  <si>
    <t xml:space="preserve">For each of the three wellness areas, select the top three symptoms which you frquently experience. Then select how frequently you experience it. Finally, estimate how much of your anxiety and depression you can asribe to this situation. </t>
  </si>
  <si>
    <t xml:space="preserve">Short-term gain can create long-term loss. </t>
  </si>
  <si>
    <t xml:space="preserve">, the more you get your way in your professional interactions with those vulnerable to you, the more you inevitably "exact" a less apparent price from them. This busts the myth that mental health challenges like anxiety and depression are merely internal. Responsivism estimates the quantifiable costs from external pressures upon their wellbeing. Then presents an alternative to continually imposing such unnecessary costs upon </t>
  </si>
  <si>
    <t>Think about your "favorite" addictions. Alcohol? Binge watching? Junk food? Shopping? You don't share your actual addictions here. Just need to be honest with yourself when picking your top three symptoms. Then select how often you experience it. Let the form calcuate the estimated costs this exacts from you. That's it!</t>
  </si>
  <si>
    <t>Mutual Problem-Solving</t>
  </si>
  <si>
    <t>Here is a sampling of the academic literature. Click to view online. Mouse over the number to view each article’s abstract.</t>
  </si>
  <si>
    <t>Guinote (in press). How power affects people: Activating, wanting and goal seeking. Annual Review of Psychology.</t>
  </si>
  <si>
    <r>
      <rPr>
        <b/>
        <sz val="12"/>
        <color theme="1"/>
        <rFont val="Calibri"/>
        <family val="2"/>
        <scheme val="minor"/>
      </rPr>
      <t>“Accountability—the sense that one’s actions are personally identifiable and subject to the evaluation of others—often acts as a constraint on unchecked power. Individuals in power who know they will be held accountable are more likely to consider social consequences and take others’ interests into account.” (</t>
    </r>
    <r>
      <rPr>
        <b/>
        <sz val="12"/>
        <color theme="10"/>
        <rFont val="Calibri"/>
        <family val="2"/>
        <scheme val="minor"/>
      </rPr>
      <t>Keltner, et al., 2003</t>
    </r>
    <r>
      <rPr>
        <b/>
        <sz val="12"/>
        <color theme="1"/>
        <rFont val="Calibri"/>
        <family val="2"/>
        <scheme val="minor"/>
      </rPr>
      <t>)</t>
    </r>
  </si>
  <si>
    <t>Check my assumption on your professional need</t>
  </si>
  <si>
    <t>Firm yes</t>
  </si>
  <si>
    <t>Soft yes</t>
  </si>
  <si>
    <t>Equivocal</t>
  </si>
  <si>
    <t>Soft no</t>
  </si>
  <si>
    <t>Firm no</t>
  </si>
  <si>
    <t>No reply</t>
  </si>
  <si>
    <t>Willing yet hesitant to try this problem-solving approach</t>
  </si>
  <si>
    <t>Unsure if this different approach can make a difference</t>
  </si>
  <si>
    <t>Needs more information before committing much to this</t>
  </si>
  <si>
    <t>Definitely not be participating in this untested alternative</t>
  </si>
  <si>
    <t>No timely response to make a determination</t>
  </si>
  <si>
    <t>Your actual response given to me:</t>
  </si>
  <si>
    <t>Response I can currently give you:</t>
  </si>
  <si>
    <t>Response I am expecting from you:</t>
  </si>
  <si>
    <t xml:space="preserve">If leaving </t>
  </si>
  <si>
    <t xml:space="preserve"> to rely on laws or the legal system, we step up this process with the next responsive tool: Powerfully Responsive.</t>
  </si>
  <si>
    <t>placeholder</t>
  </si>
  <si>
    <t>If you must rely on laws or the legal system, we can step up this process with the next responsive tool: Powerfully Responsive.</t>
  </si>
  <si>
    <t>Response you expected from THEM:</t>
  </si>
  <si>
    <t xml:space="preserve">Enter in the space below the specific situation affected by </t>
  </si>
  <si>
    <t xml:space="preserve"> impacting </t>
  </si>
  <si>
    <t xml:space="preserve">. Include actionable steps how </t>
  </si>
  <si>
    <t xml:space="preserve"> can help resolve this. Consider how you will affirm their responsiveness in a follow-up testimonial.</t>
  </si>
  <si>
    <t>Wikka</t>
  </si>
  <si>
    <t>2. Character trait RECIPIENT encourages SENDER to develop</t>
  </si>
  <si>
    <t xml:space="preserve"> reports this situation evokes</t>
  </si>
  <si>
    <t>alienation</t>
  </si>
  <si>
    <t>anger</t>
  </si>
  <si>
    <t>confusion</t>
  </si>
  <si>
    <t>depression</t>
  </si>
  <si>
    <t>disappointment</t>
  </si>
  <si>
    <t>disgust</t>
  </si>
  <si>
    <t>embarrassment</t>
  </si>
  <si>
    <t>fear</t>
  </si>
  <si>
    <t>frustration</t>
  </si>
  <si>
    <t>grief</t>
  </si>
  <si>
    <t>guilt</t>
  </si>
  <si>
    <t>insecurity</t>
  </si>
  <si>
    <t>jealousy</t>
  </si>
  <si>
    <t>loneliness</t>
  </si>
  <si>
    <t>powerlessness</t>
  </si>
  <si>
    <t>regret</t>
  </si>
  <si>
    <t>sadness</t>
  </si>
  <si>
    <t>shame</t>
  </si>
  <si>
    <t>stress</t>
  </si>
  <si>
    <t>Apart from a need to remove something offensive, you feel no disgust.</t>
  </si>
  <si>
    <t xml:space="preserve">Apart from a need to make sense of something, </t>
  </si>
  <si>
    <t xml:space="preserve">Apart from a need to redirect your energies, </t>
  </si>
  <si>
    <t xml:space="preserve">Apart from a need for others to be trustworthy, </t>
  </si>
  <si>
    <t xml:space="preserve">Apart from a need to remove something offensive, </t>
  </si>
  <si>
    <t xml:space="preserve">Apart from a need to cover something exposed, </t>
  </si>
  <si>
    <t xml:space="preserve">Apart from a need to handle something menacing, </t>
  </si>
  <si>
    <t xml:space="preserve">Apart from a need to have things go as planned, </t>
  </si>
  <si>
    <t xml:space="preserve">Apart from a need to adjust to a deep loss, </t>
  </si>
  <si>
    <t xml:space="preserve">Apart from a need to restore your respect for others, </t>
  </si>
  <si>
    <t xml:space="preserve">Apart from a need to avoid any risk of harm, </t>
  </si>
  <si>
    <t xml:space="preserve">Apart from a need to enjoy what others enjoy, </t>
  </si>
  <si>
    <t xml:space="preserve">Apart from a need to connect with someone, </t>
  </si>
  <si>
    <t xml:space="preserve">Apart from a need to control your situation, </t>
  </si>
  <si>
    <t xml:space="preserve">Apart from a need to rethink your actions, </t>
  </si>
  <si>
    <t xml:space="preserve">Apart from a need to promptly get something done, </t>
  </si>
  <si>
    <t xml:space="preserve">Apart from a need to deal with some loss, </t>
  </si>
  <si>
    <t xml:space="preserve">Apart from a need to guard your social image, </t>
  </si>
  <si>
    <t xml:space="preserve">Apart from a need to meet some high expectation, </t>
  </si>
  <si>
    <t>There is no way for you to feel alienated apart from your need to connect more deeply with others. If no one bothers to approach you during a cocktail party, for example, you naturally feel alienated. You may wonder if others are intentionally avoiding you. You might even feel lonely at a moment you’re not even alone.</t>
  </si>
  <si>
    <t>Your emotional discomfort goads you to do something about being disconnected from others. Stumbling through life while isolated threatens your wellbeing. You intuitively realize you will need to call on someone for something you cannot fully do for yourself.</t>
  </si>
  <si>
    <t>Perhaps you enjoy some social connections, but they lack depth. You then likely feel a mild sense of disconnection, of tolerable alienation. Or if you get lost at a foreign airport and don’t know the local language, and no one can speak your language, you naturally feel intense alienation.</t>
  </si>
  <si>
    <t xml:space="preserve">Apart from a need to connect more deeply with others, </t>
  </si>
  <si>
    <t xml:space="preserve"> reports this situation provokes some </t>
  </si>
  <si>
    <t xml:space="preserve"> feels no alienation. </t>
  </si>
  <si>
    <t xml:space="preserve"> feels no anger. </t>
  </si>
  <si>
    <t xml:space="preserve"> feels no confusion. </t>
  </si>
  <si>
    <t xml:space="preserve"> feels no depression. </t>
  </si>
  <si>
    <t xml:space="preserve"> feels no disappointment. </t>
  </si>
  <si>
    <t xml:space="preserve"> feels no disgust. </t>
  </si>
  <si>
    <t xml:space="preserve"> feels no embarrassment. </t>
  </si>
  <si>
    <t xml:space="preserve"> feels no fear. </t>
  </si>
  <si>
    <t xml:space="preserve"> feels no frustration. </t>
  </si>
  <si>
    <t xml:space="preserve"> feels no grief. </t>
  </si>
  <si>
    <t xml:space="preserve"> feels no guilt. </t>
  </si>
  <si>
    <t xml:space="preserve"> feels no insecurity. </t>
  </si>
  <si>
    <t xml:space="preserve"> feels no jealousy. </t>
  </si>
  <si>
    <t xml:space="preserve"> feels no loneliness. </t>
  </si>
  <si>
    <t xml:space="preserve"> feels no powerlessness. </t>
  </si>
  <si>
    <t xml:space="preserve"> feels no regret. </t>
  </si>
  <si>
    <t xml:space="preserve"> feels no restlessness. </t>
  </si>
  <si>
    <t xml:space="preserve"> feels no sadness. </t>
  </si>
  <si>
    <t xml:space="preserve"> feels no shame. </t>
  </si>
  <si>
    <t xml:space="preserve"> feels no stress. </t>
  </si>
  <si>
    <t>Wellness Impact on Affected Needs</t>
  </si>
  <si>
    <r>
      <t>1. Do It Yourself option</t>
    </r>
    <r>
      <rPr>
        <sz val="14"/>
        <color theme="1"/>
        <rFont val="Tahoma"/>
        <family val="2"/>
      </rPr>
      <t xml:space="preserve"> - TOTALLY FREE</t>
    </r>
  </si>
  <si>
    <r>
      <t xml:space="preserve">2. Peer Support option </t>
    </r>
    <r>
      <rPr>
        <sz val="14"/>
        <color theme="1"/>
        <rFont val="Tahoma"/>
        <family val="2"/>
      </rPr>
      <t>- FREE</t>
    </r>
    <r>
      <rPr>
        <b/>
        <sz val="14"/>
        <color theme="1"/>
        <rFont val="Tahoma"/>
        <family val="2"/>
      </rPr>
      <t xml:space="preserve"> </t>
    </r>
    <r>
      <rPr>
        <sz val="14"/>
        <color theme="1"/>
        <rFont val="Tahoma"/>
        <family val="2"/>
      </rPr>
      <t>SUPPORT</t>
    </r>
  </si>
  <si>
    <t>learn more</t>
  </si>
  <si>
    <t>instructions</t>
  </si>
  <si>
    <t>1. Your alienation personally conveys your need for deeper connections.</t>
  </si>
  <si>
    <t>1. Your anger personally conveys your need to reject what's unacceptable.</t>
  </si>
  <si>
    <t>Your emotionally charged need for deeper social connections compels you to act. The more you can promptly resolve your need for deeper connections, the quicker your feelings of alienation can fade away.</t>
  </si>
  <si>
    <t>The less you can resolve your need for deeper social connections, the more your feelings of alienation linger. If you can partially ease your need, like getting social media “likes”, you feel a little less alienated.</t>
  </si>
  <si>
    <t>If deeper connections elude you, you likely feel compelled to seek relief from the mounting pain of alienation. You can get stuck struggling without any deep social connections. Dysfunction then sets in as your ability to function declines.</t>
  </si>
  <si>
    <t>Your alienation feelings are supposed to be your personal responsibility, even in situations beyond your personal control.</t>
  </si>
  <si>
    <t>You’re expected to remain rational and not act on your intensifying alienation or affected beliefs.</t>
  </si>
  <si>
    <t>You’re to obey laws that rarely address the specifics in the situation provoking your alienation.</t>
  </si>
  <si>
    <t>You could oppose those seemingly causing your alienation, but that rarely resolves your need for deeper connections and likely leaves you in more pain.</t>
  </si>
  <si>
    <t xml:space="preserve">As the pain of your alienation grows intense, your ability to function declines. The longer you remain at only a shallow level with everyone, the less you can count on anyone to appropriately help you during an emotional crisis. </t>
  </si>
  <si>
    <t>Your wellness risks deteriorating into mental health challenges the further you go without forging any deeper social connections. You may end up resorting to addictive behaviors to cope with the unending pain.</t>
  </si>
  <si>
    <t>As you connect more deeply with others, your body has less cause to warn you, as this threat goes away. When your body registers that the threat of alienation is completely gone, you no longer feel any disturbing alienation.</t>
  </si>
  <si>
    <t>Instead of latching onto something temporarily pleasurable to distract you from the pain of alienation, you function more wholly as you interact more meaningfully with others. You enjoy more of life with your deeper relationships. Responsivism encourages all sides to respond better to each other's need for deeper social connections.</t>
  </si>
  <si>
    <t xml:space="preserve">Top emotion </t>
  </si>
  <si>
    <t>Next significant emotion this evokes</t>
  </si>
  <si>
    <t>TAKEAWAY</t>
  </si>
  <si>
    <t>The more THE SENDER suffers EMOTION and other painful emotions from this situation under YOUR| THE RECIPIENT’s control, the more strained THE SENDER’s wellness. These provoked emotions all warn THE SENDER that their vulnerable needs are not being properly addressed or resolved. Which reduces their wellness, as their capacity to function declines the less their needs resolve. The less they can function, the less they can do for others or for YOU|THE RECIPIENT. And the more drawn to pain coping behaviors that tend to be addictive.</t>
  </si>
  <si>
    <t xml:space="preserve"> suffers </t>
  </si>
  <si>
    <t xml:space="preserve"> and other painful emotions from this situation under </t>
  </si>
  <si>
    <t xml:space="preserve"> control, the more strained </t>
  </si>
  <si>
    <t xml:space="preserve">’s wellness. These provoked emotions all warn </t>
  </si>
  <si>
    <t xml:space="preserve"> invited to take advantage of this opportunity to improve the lives of us all.</t>
  </si>
  <si>
    <t xml:space="preserve">Only this responsive alternative aims to address the affected needs of all involved in this situation. Any other option typically spurs more painful problems. Only responsivism cultivates mutual support for each other’s inflexible needs. </t>
  </si>
  <si>
    <t xml:space="preserve"> or for others. And the more drawn to pain coping behaviors that tend to be addictive.</t>
  </si>
  <si>
    <t xml:space="preserve"> that their vulnerable needs are not being properly addressed or resolved. The less their affected needs can resolve, their wellness (or capacity to function) declines. The less they can function, the less they can do for </t>
  </si>
  <si>
    <t>Click here to indicate how applicable to your experience. </t>
  </si>
  <si>
    <t xml:space="preserve"> confirms this fully captures their impacted wellness.</t>
  </si>
  <si>
    <t xml:space="preserve"> confirms this mostly captures their impacted wellness.</t>
  </si>
  <si>
    <t xml:space="preserve"> acknowledges this adequately captures their impacted wellness.</t>
  </si>
  <si>
    <t xml:space="preserve"> admits this poorly captures their impacted wellness.</t>
  </si>
  <si>
    <t>You confirm this fully captures your impacted wellness.</t>
  </si>
  <si>
    <t>You confirm this mostly captures your impacted wellness.</t>
  </si>
  <si>
    <t>You acknowledge this adequately captures your impacted wellness.</t>
  </si>
  <si>
    <t xml:space="preserve">Click here, </t>
  </si>
  <si>
    <t>, to indicate how applicable to your experience. </t>
  </si>
  <si>
    <t xml:space="preserve"> admits this doesn't capture their impacted wellness.</t>
  </si>
  <si>
    <t>There is no way for you to feel anger apart from your need to remove a threat from something you cannot accept. If you cannot accept someone habitually arriving late, for example, you naturally feel angry. You may feel angry toward feeling disappointed again. Anger often covers for deeper feelings you find hard to accept.</t>
  </si>
  <si>
    <t>You can hardly go one if something no longer makes sense to you. A risk of making a terrible mistake rapidly rises. You quickly become eager to clear up any cloudy ideas. Only by clearly understanding something impactful can you safely proceed.</t>
  </si>
  <si>
    <t>1. Your confusion personally conveys your need to for clarity.</t>
  </si>
  <si>
    <t>1. Your depression personally conveys your need to redirect your life’s energies.</t>
  </si>
  <si>
    <t>1. Your disappointment personally conveys your need for others to be trustworthy.</t>
  </si>
  <si>
    <t>You suffer a major letdown after trusting someone. Or some entity fails their commitment to you. You depended upon them to do their part, and now you can’t fully do your part. You’re likely upset. Disappointment typically sparks anger, as you cannot accept such failed arrangements.</t>
  </si>
  <si>
    <t>What we once called melancholy we now label as depression, but soon may revise as immobilization. Your body short-circuits your efforts to misplace your energies. Your vitality screeches to a halt. You’re compelled to address some overlooked items. Your body will not let you continually neglect yourself.</t>
  </si>
  <si>
    <t>Carrot &amp; Stick approach</t>
  </si>
  <si>
    <t>PUSH and PULL</t>
  </si>
  <si>
    <t>avoid risking [their standing with] RECIPIENT</t>
  </si>
  <si>
    <t>1. Your emotions personally convey your needs affected by a powerful situation.</t>
  </si>
  <si>
    <t xml:space="preserve">Professionals like </t>
  </si>
  <si>
    <t>Your emotionally charged needs compel you to act. The more you can promptly resolve your needs, the quicker your intense feelings can fade away. Then you can feel you have more open choices in life.</t>
  </si>
  <si>
    <t>The less you can resolve your needs, the more your feelings linger. If you can partially ease your needs, you can then feel a little less uncomfortable. But your feelings never go completely away.</t>
  </si>
  <si>
    <t>If hindered from resolving your affected needs, you likely feel compelled to seek relief from the mounting pain. You can get stuck struggling with ever increasing pain. Dysfunction then sets in as your ability to function declines.</t>
  </si>
  <si>
    <t>You’re expected to remain rational and not act on your intensifying feelings or affected beliefs.</t>
  </si>
  <si>
    <t>You often grow dependent on less healthy ways to relieve the pain of your ignored feelings.</t>
  </si>
  <si>
    <t>The more you overlook the threats your feeling warns you to remove, the more those threats can build to provoke more intense emotions. Your body warns you of threats that painfully limit your ability to fully function. Something must give.</t>
  </si>
  <si>
    <t>The less urgent the reported need, then the accompanying feeling tends to be minimal. The more urgent or intense the alarm, the more naturally intense your affected feelings. And the more obsessed to do something to relieve them. Your emotions run the gamut between these polar extremes.</t>
  </si>
  <si>
    <t>As the pain of your feelings intensify, your ability to function typically declines. The longer you remain unable to resolve your affected needs, the less you can fully function.</t>
  </si>
  <si>
    <t>Your wellness risks deteriorating into mental health challenges the further your needs remain squashed. You may end up resorting to addictive behaviors to cope with the mounting emotional agony.</t>
  </si>
  <si>
    <t>The sooner you can identify and start addressing your affected needs, the sooner the painful emotions can fade away. Once all of your needs get fully resolved, your body no longer has cause to send you any pain. Differentiating between what you can and cannot do about your situation helps to soften the agony. Responsivism equips you to do more about your life situations.</t>
  </si>
  <si>
    <t>As you get to know the needs of others and indicate your willingness to respect them, they’re likely more inclined to respect your affected needs. We then can help each other reduce and even remove more of the pain in our lives.</t>
  </si>
  <si>
    <t>Your emotionally charged need for rejecting what’s unacceptable compels you to act. The more you can promptly resolve your need to make things acceptable, the quicker your feelings of anger can fade away.</t>
  </si>
  <si>
    <t>Your emotionally charged need for clarity compels you to act. The more you can promptly resolve your need to make sense of the seemingly senseless, the quicker your feelings of confusion can fade away.</t>
  </si>
  <si>
    <t>Your underserved need to attend to your own integrity compels your body to react. The quicker you get back to your driving purpose in life, the less your body shuts down.</t>
  </si>
  <si>
    <t>Your emotionally charged need to counter such unreliability compels you to act. The quicker you can promptly adjust your expectations to something more trustworthy, the quicker your disappointment can fade away.</t>
  </si>
  <si>
    <t>The less you can remove what you find unacceptable, the more your feelings of anger linger. If you can partially ease your need, like removing yourself as far as you can, you feel a little less angry.</t>
  </si>
  <si>
    <t>The less you can resolve your need for understanding, the more your feelings of confusion linger. If you can partially ease your need, like understanding a part of the situation, you feel a little less confused.</t>
  </si>
  <si>
    <t>The more distracted by social commitments, the more your depression lingers. It paralyzes you if habitually misdirecting your energies to serve what doesn’t reciprocally serve what’s left of you.</t>
  </si>
  <si>
    <t>The less you can resolve your need to vulnerable count on others, the more your feelings of disappointment linger. If you can partially ease your need, like lowering your expectations, you feel a little less disappointed.</t>
  </si>
  <si>
    <t>If acceptability remains elusive, you likely feel compelled to seek relief from the mounting pain of irritation. You can get stuck in a grinding state of outrage. Dysfunction then sets in, as your ability to function declines.</t>
  </si>
  <si>
    <t>If little if any clarity can be found, you likely feel compelled to seek relief from the mounting pain of confusion. You can get stuck utterly confused. Dysfunction then sets in as your ability to function declines.</t>
  </si>
  <si>
    <t>The more locked out of any purposeful living, the harder to find the energy to even get out of bed. You can get trapped by long-term pain relief that does little to reenergize you. Dysfunction then sets in as your ability to function declines.</t>
  </si>
  <si>
    <t>If trustworthiness eludes you, you likely feel compelled to seek relief from the stabbing pain of disappointment. You can get stuck being repeatedly exploited. Dysfunction then sets in as your ability to function declines.</t>
  </si>
  <si>
    <t>Your feelings of anger are supposed to be your personal responsibility, even in situations beyond your personal control.</t>
  </si>
  <si>
    <t>Your feelings of confusion are supposed to be your personal responsibility, even in situations beyond your personal control.</t>
  </si>
  <si>
    <t>Your feelings of depression are supposed to be your personal responsibility, even in situations beyond your personal control.</t>
  </si>
  <si>
    <t>Your feelings of disappointment are assumed to be your personal responsibility, even in situations beyond your personal control.</t>
  </si>
  <si>
    <t>You’re expected to remain rational and not act on your intensifying confusion of affected beliefs.</t>
  </si>
  <si>
    <t>You’re expected to remain rational and not react upon your depression-affected beliefs.</t>
  </si>
  <si>
    <t>You’re expected to remain rational and simply adjust your beliefs to avoid feeling so easily disappointed.</t>
  </si>
  <si>
    <t>You’re to obey laws that rarely address the specifics in the situation provoking your anger.</t>
  </si>
  <si>
    <t>You’re to obey laws that rarely address the specifics in the situation complicating your confusion.</t>
  </si>
  <si>
    <t>You’re to obey laws that rarely address the specifics in the situation provoking your depression.</t>
  </si>
  <si>
    <t>You’re to obey laws that rarely address the specifics in the situation leaving you exposed to disappointment.</t>
  </si>
  <si>
    <t>You often grow dependent on less healthy ways to relieve the pain of your ignored anger.</t>
  </si>
  <si>
    <t>You often grow dependent on less healthy ways to relieve the pain of your puzzling confusion.</t>
  </si>
  <si>
    <t>You often grow dependent on less healthy ways to relieve the painful weight of your smothering depression.</t>
  </si>
  <si>
    <t>You often grow dependent on less healthy ways to relieve the annoyance of repeated disappointment.</t>
  </si>
  <si>
    <t>You could oppose those seemingly causing your anger, but that rarely resolves your need for removing what’s unacceptable, and likely leaves you in more pain.</t>
  </si>
  <si>
    <t>You could oppose those seemingly causing your confusion, but that rarely resolves your need for understanding, and likely leaves you in more pain.</t>
  </si>
  <si>
    <t>You likely blame yourself, or grab for explanations that it’s just bad brain chemistry. But neither effectively resolves your need for energy, and easily leaves you in more anguish.</t>
  </si>
  <si>
    <t>You could oppose those seemingly causing your disappointment, but that rarely resolves your need for trustworthy commitments, and that likely leaves you exposed to more painful disappointments.</t>
  </si>
  <si>
    <t>The more you overlook the threats your anger warns you to remove, the more those threats can build to provoke more anger. Sometimes all you can do is remove yourself from the threat. You cannot accept someone’s taunts, for example, you leave.</t>
  </si>
  <si>
    <t>You cannot afford any bad surprises. Something not making sense to you could throw you a curve ball. You must remove this risk of being shocked and thrown for a loop. You simply must get answers before leaving yourself painfully exposed in the dark.</t>
  </si>
  <si>
    <t>You cannot fully function while socially overcommitted. Too many obligations to others threatens your wellbeing. You must receive something in return to balance all you’ve invested in others. Depression counters this threat of lapsing into emotional exhaustion.</t>
  </si>
  <si>
    <t>You cannot expose yourself again to this threat of being disenchanted. You likely remember to never vulnerably trust this person or entity again. You reexamine the terms of who or what you will trust again, in order to remove the risk of suffering another let down.</t>
  </si>
  <si>
    <t>If you could plausibly accept it but prefer not to, you experience some mild irritation. If you absolutely must reject the apparently unacceptable threat, you experience rage. You likely encountered the full range in between many times throughout your disrespected life.</t>
  </si>
  <si>
    <t>You could be mildly confused when simply missing a few minor points. You could then proceed and perhaps find clarity along the way. Other times, you could be utterly perplexed. You can become overwhelmed and dumfounded to learn you have things completely backwards.</t>
  </si>
  <si>
    <t>Your life could temporarily hit a speedbump which successfully redirects your focus. Or you could slip into major depression that paralyzes your life. We all experience something in between these extremes. Seek professional help from a qualified counselor if suffering from chronic or major depression.</t>
  </si>
  <si>
    <t>You could be lightly let down. A slight inconvenience you can adjust your day around. Or your whole life could be painfully upended by someone or something not falling rightly into place.</t>
  </si>
  <si>
    <t>As the pain of your anger intensifies, your ability to function declines. The longer you remain stuck with something truly unacceptable, the less you can authentically function.</t>
  </si>
  <si>
    <t>As the pain of your confusion intensifies, your ability to function declines. The longer you remain perplexed by something you need to understand, the less you can cognitively process your way through a troubling situation.</t>
  </si>
  <si>
    <t>As the pain of your depression intensifies, your ability to function declines. The longer you remain trapped by external expectations, the less energy your body affords when consequently neglecting the integrity of your own wellbeing.</t>
  </si>
  <si>
    <t>As the pain of your disappointment intensifies, your ability to function declines. The deeper you remain stuck in unfaithful arrangements, the less you can sustainably deliver for others counting on you.</t>
  </si>
  <si>
    <t>Your wellness risks deteriorating into mental health challenges the further you must cope with that unacceptable threat. You may end up resorting to addictive behaviors to cope with the unending pain.</t>
  </si>
  <si>
    <t>Your wellness risks deteriorating into mental health challenges the further you’re overwhelmed by a cloud of confusing details that don’t seem to fit together. You may end up resorting to addictive behaviors to cope with the mystifying disturbance.</t>
  </si>
  <si>
    <t>Your wellness risks deteriorating into mental health challenges, like major depression, the further your life gets misdirected to serve others. You may end up resorting to addictive behaviors to cope with the mounting emotional agony.</t>
  </si>
  <si>
    <t>Your wellness risks deteriorating into mental health challenges the further you’re exposed to repeated disappointments. You may end up resorting to addictive behaviors to cope with the devastating pain of disenchantment.</t>
  </si>
  <si>
    <t>The more you can remove the threat, or fully remove yourself, the more the pain of your anger fades. Differentiating between what you can and cannot accept can soften the agony from this threat. The more we can address the full context provoking your anger, the more we can resolve your need for keeping things acceptable to remove the pain.</t>
  </si>
  <si>
    <t>As soon as you can find some meaningful answers, your uncomfortable confusion starts to fade. You shift from feeling unbearably perplexed to euphoric clarity and deeper understanding. The more we can address the full context provoking your confusion, the more we can resolve your need for clarity to remove the pain.</t>
  </si>
  <si>
    <t>Conventional psychiatry helps to relieve the symptoms of various kinds of depression without identifying its reason for being. Anankelogy recognizes there is no such thing as pain, including depression, apart from unmet needs. The more we can address the full context provoking your depression, the more we can resolve your need for revitalization to remove the pain.</t>
  </si>
  <si>
    <t>The more you can reduce your exposure to those repeatedly violating their commitments, the more your disappointment can fade. Removing the threat of exploitation softens the agony of disillusionment.</t>
  </si>
  <si>
    <t>Your troubling confusion starts clearing up as soon as you understand things better. The sooner you can find meaningful answers, the less your body signals the uncomfortable confusion.</t>
  </si>
  <si>
    <t>Holding others accountable to their commitments can help disabuse them of assuming they can promise more than they deliver. Your ability to stay true to their expectations relies on their good faith toward you.</t>
  </si>
  <si>
    <t>You often must let go of your old ways of understanding. Then replace trusted generalizations with relevant specifics. You admit you’ve been wrong about a few things. This opens the door wide open for clarity.</t>
  </si>
  <si>
    <t>The more you can regain your focus on why you exist, the less your body warns of misdirection with depression. A simple act of kindness for others, who then show their appreciation, can pull you out of your debilitating shell and into the light of a more energic existence.</t>
  </si>
  <si>
    <t>The more you convey your distrust of anyone failing their commitments even once, you set the standard for earning your trust. You insist they show themselves trustworthy in small ways before allowing yourself to be vulnerable to their more demanding commitments.</t>
  </si>
  <si>
    <t>What you often find angrily unacceptable is one of these other painful emotions. Dig down and know yourself. Change what you can, without trying to change others. You enjoy more of life when you can accept things just as they are. Responsivism encourages all sides to respond better to each other's need for keeping out what’s unacceptable.</t>
  </si>
  <si>
    <t>Once you begin to see things in a whole new way, the scales start to drop away from your eyes. You let go of rigid beliefs that block your view. This replaces your debilitating bewilderment with fresh insights and illuminating epiphanies. You finally see important details you never noticed before. Responsivism encourages all sides to respond better to each other's need for clarity.</t>
  </si>
  <si>
    <t>You assess the reputation of institutions. No point in accepting another’s word if they can’t be true to others. You only trust societal structures and established social norms when they can reliably demonstrate positive outcomes. You save your trust for those entities that actually earn their legitimacy. Responsivism encourages all sides to remain accountable to each other.</t>
  </si>
  <si>
    <t>Your feelings are awareness of your emotions. Your emotions are the awareness and response to your provoked needs. Before you act upon any feeling, identify those alerted need. Your feelings often suggest a rash act just in case your survival is on the line. But that rarely occurs. The more you reflect before you act, the better your life.</t>
  </si>
  <si>
    <t xml:space="preserve">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t>
  </si>
  <si>
    <t xml:space="preserve"> feels no emotional pain. </t>
  </si>
  <si>
    <t xml:space="preserve">Apart from unresolved needs, </t>
  </si>
  <si>
    <t>to be added later</t>
  </si>
  <si>
    <t>Making visible power's hidden "exacted" costs</t>
  </si>
  <si>
    <t>Growing research points to power relations as an overlooked source of anxiety and depression. This offers you opportunity to turn your potent influence to produce such negative outcomes to proactively cultivate positive outcomes. Your professional reputation improves as you receive testimonials of how you helped them improve their wellness by being more responsive to their vulnerable needs.</t>
  </si>
  <si>
    <t>POWERHOLDER</t>
  </si>
  <si>
    <t>VULNERABLE</t>
  </si>
  <si>
    <t>Professionals become powerholders over the vulnerable</t>
  </si>
  <si>
    <t xml:space="preserve"> feels angered by the situation, the further they run through their coping options. Research into power relations find the vulnerable tend to vacillate between "avoiding" and "approaching" the powerholder. This suggets </t>
  </si>
  <si>
    <t xml:space="preserve"> is less likely to express their negatively affected inflexible need(s). Not while intensely upset. Later, after calming down, they may tell themselves that it isn't worth bringing up anyways. Maybe it won't happen again, they tell themself. That's when </t>
  </si>
  <si>
    <t>Incentivizing responsiveness to each other's wellness needs</t>
  </si>
  <si>
    <t>Carrot &amp; Stick</t>
  </si>
  <si>
    <t>Absent of RECIPIENT's responsiveness, SENDER has adversarial and avoidant options for dealing with this situation. None of them supports their optimal wellness. All are on hold awaiting RECIPIENT's responsiveness.</t>
  </si>
  <si>
    <t xml:space="preserve">Absent of </t>
  </si>
  <si>
    <t xml:space="preserve">'s responsiveness, </t>
  </si>
  <si>
    <t>'s adversarial options</t>
  </si>
  <si>
    <t>not considered or not applicable</t>
  </si>
  <si>
    <t>remotely considered, on hold</t>
  </si>
  <si>
    <t>open to considering, on hold</t>
  </si>
  <si>
    <t>strongly considering, put on hold</t>
  </si>
  <si>
    <t>started pursuing, ready to hold</t>
  </si>
  <si>
    <t>complain directly to professional</t>
  </si>
  <si>
    <t>'s avoidant options</t>
  </si>
  <si>
    <t>complain to other vulnerable coworkers</t>
  </si>
  <si>
    <t>complain on social media</t>
  </si>
  <si>
    <t>other:</t>
  </si>
  <si>
    <t>warn friends &amp; family not to work here</t>
  </si>
  <si>
    <t>complain to Human Resources</t>
  </si>
  <si>
    <t>complain to professional’s superior</t>
  </si>
  <si>
    <t>leave bad reviews online (Indeed.com)</t>
  </si>
  <si>
    <t>report to industry ethics board</t>
  </si>
  <si>
    <t>contact local representative</t>
  </si>
  <si>
    <t>attorney put on retainer</t>
  </si>
  <si>
    <t>report issue to government agency (e.g., NLRB)</t>
  </si>
  <si>
    <t>give minimal effort (work just enough not to get fired)</t>
  </si>
  <si>
    <t>presenteeism (work while unwell)</t>
  </si>
  <si>
    <t>seek transfer within same employer</t>
  </si>
  <si>
    <t>quit position or department</t>
  </si>
  <si>
    <t>quit &amp; seek a different job</t>
  </si>
  <si>
    <t>do nothing and hope problem goes away</t>
  </si>
  <si>
    <t>do nothing and resign to fate of recurring problem</t>
  </si>
  <si>
    <t>relieve resulting pain with addictive habits</t>
  </si>
  <si>
    <t>seek another job and then quit</t>
  </si>
  <si>
    <t>give two weeks’ notice</t>
  </si>
  <si>
    <t>take vacation &amp; never return</t>
  </si>
  <si>
    <t>walk out in the middle of a shift</t>
  </si>
  <si>
    <t>Select from the dropdown list how applicable each option is for you.</t>
  </si>
  <si>
    <t>publicize the failure to apply best practices</t>
  </si>
  <si>
    <t xml:space="preserve"> remotely, </t>
  </si>
  <si>
    <t xml:space="preserve"> openly, </t>
  </si>
  <si>
    <t xml:space="preserve"> strongly, </t>
  </si>
  <si>
    <t xml:space="preserve">Adversarial options considered: </t>
  </si>
  <si>
    <t xml:space="preserve"> started pursuing</t>
  </si>
  <si>
    <t xml:space="preserve">. Avoidant options considered: </t>
  </si>
  <si>
    <t xml:space="preserve"> awaits your responsiveness to put all their unpleasant options on hold, to give this mutual support process a chance. </t>
  </si>
  <si>
    <t xml:space="preserve">Select each adversarial and avoidant option you have considered. And the degree you have considered it. Otherwise, leave as "not considered or not applicable". This can show </t>
  </si>
  <si>
    <t>' wellness.</t>
  </si>
  <si>
    <t xml:space="preserve">. This is a free sample of 'impact data'. More is available if investing in </t>
  </si>
  <si>
    <t xml:space="preserve"> how urgent of a matter this has become for you. You also demonstrate your willingness to try a mutuality option. And </t>
  </si>
  <si>
    <t xml:space="preserve"> receives this as an 'impact data' sample, to incentivize them to invest in your wellbeing.</t>
  </si>
  <si>
    <t>Your unpleasant options serve as a stick to help incentivize the carrot of investing in your wellness.</t>
  </si>
  <si>
    <t>'s unpleasant options serve as a stick to help incentivize you to invest in their wellness.</t>
  </si>
  <si>
    <t xml:space="preserve"> has adversarial and avoidant options for dealing with the exacted costs. None of these options support optimal wellness. All are on hold awaiting </t>
  </si>
  <si>
    <t>'s responsiveness. Supporting their wellness ultimately supports your own.</t>
  </si>
  <si>
    <t>Action Plan</t>
  </si>
  <si>
    <t>Problems tend to evoke some strong emotions. Emotions point to affected needs. The more we overlook or neglect those needs, the more such emotions intensify. And our wellness suffers. Instead of suppressing such emotions in the name of rationality, this process engages each affected emotion to learn more about the situation-affected needs.</t>
  </si>
  <si>
    <r>
      <rPr>
        <b/>
        <sz val="13"/>
        <color theme="1"/>
        <rFont val="Arial"/>
        <family val="2"/>
      </rPr>
      <t>Respond</t>
    </r>
    <r>
      <rPr>
        <sz val="13"/>
        <color theme="1"/>
        <rFont val="Times New Roman"/>
        <family val="1"/>
      </rPr>
      <t>. Acknowledge you have received and gone through this worksheet.</t>
    </r>
  </si>
  <si>
    <r>
      <rPr>
        <b/>
        <sz val="13"/>
        <color theme="1"/>
        <rFont val="Arial"/>
        <family val="2"/>
      </rPr>
      <t>Decide</t>
    </r>
    <r>
      <rPr>
        <sz val="13"/>
        <color theme="1"/>
        <rFont val="Times New Roman"/>
        <family val="1"/>
      </rPr>
      <t>. Ask us any questions to help you try this alternative to legal options.</t>
    </r>
  </si>
  <si>
    <r>
      <rPr>
        <b/>
        <sz val="13"/>
        <color theme="1"/>
        <rFont val="Arial"/>
        <family val="2"/>
      </rPr>
      <t>Receive</t>
    </r>
    <r>
      <rPr>
        <sz val="13"/>
        <color theme="1"/>
        <rFont val="Times New Roman"/>
        <family val="1"/>
      </rPr>
      <t>. You earn social proof with a testimonial of your successful results.</t>
    </r>
  </si>
  <si>
    <r>
      <rPr>
        <b/>
        <sz val="13"/>
        <color theme="1"/>
        <rFont val="Arial"/>
        <family val="2"/>
      </rPr>
      <t>Start</t>
    </r>
    <r>
      <rPr>
        <sz val="13"/>
        <color theme="1"/>
        <rFont val="Times New Roman"/>
        <family val="1"/>
      </rPr>
      <t>. Contact us when ready to proceed, and the onboarding process begins.</t>
    </r>
  </si>
  <si>
    <r>
      <rPr>
        <b/>
        <sz val="13"/>
        <color theme="1"/>
        <rFont val="Arial"/>
        <family val="2"/>
      </rPr>
      <t>Engage</t>
    </r>
    <r>
      <rPr>
        <sz val="13"/>
        <color theme="1"/>
        <rFont val="Times New Roman"/>
        <family val="1"/>
      </rPr>
      <t xml:space="preserve">. </t>
    </r>
    <r>
      <rPr>
        <sz val="13"/>
        <color theme="1"/>
        <rFont val="Times New Roman"/>
        <family val="2"/>
      </rPr>
      <t>Learn how to respond better to each other's needs for better impact.</t>
    </r>
  </si>
  <si>
    <t>Brief Overview</t>
  </si>
  <si>
    <t>6. Exaction Invoice</t>
  </si>
  <si>
    <t>11. Was this helpful?</t>
  </si>
  <si>
    <t>12. Reference</t>
  </si>
  <si>
    <t>Feel-Reactive or Need-Responsive</t>
  </si>
  <si>
    <t>Responsivism applies universal character principles to more effectively respond to identified needs.</t>
  </si>
  <si>
    <t>Between 0% to 5% of these effects can be ascribed to this professional</t>
  </si>
  <si>
    <t>Between 5% to 10% of these effects can be ascribed to this professional</t>
  </si>
  <si>
    <t>Between 10% to 15% of these effects can be ascribed to this professional</t>
  </si>
  <si>
    <t>Between 15% to 20% of these effects can be ascribed to this professional</t>
  </si>
  <si>
    <t>Between 20% to 25% of these effects can be ascribed to this professional</t>
  </si>
  <si>
    <t>Between 25% to 30% of these effects can be ascribed to this professional</t>
  </si>
  <si>
    <t>Between 30% to 35% of these effects can be ascribed to this professional</t>
  </si>
  <si>
    <t>Between 35% to 40% of these effects can be ascribed to this professional</t>
  </si>
  <si>
    <t>Between 45% to 50% of these effects can be ascribed to this professional</t>
  </si>
  <si>
    <t>Between 55% to 60% of these effects can be ascribed to this professional</t>
  </si>
  <si>
    <t>Between 40% to 45% of these effects can be ascribed to this professional</t>
  </si>
  <si>
    <t>Between 50% to 55% of these effects can be ascribed to this professional</t>
  </si>
  <si>
    <t>Between 75% to 80% of these effects can be ascribed to this professional</t>
  </si>
  <si>
    <t>Between 60% to 65% of these effects can be ascribed to this professional</t>
  </si>
  <si>
    <t>Between 65% to 70% of these effects can be ascribed to this professional</t>
  </si>
  <si>
    <t>Between 70% to 75% of these effects can be ascribed to this professional</t>
  </si>
  <si>
    <t>Between 80% to 85% of these effects can be ascribed to this professional</t>
  </si>
  <si>
    <t>Between 85% to 90% of these effects can be ascribed to this professional</t>
  </si>
  <si>
    <t>Between 90% to 95% of these effects can be ascribed to this professional</t>
  </si>
  <si>
    <t>Between 95% to 100% of these effects can be ascribed to this professional</t>
  </si>
  <si>
    <t>None of these effects can be ascribed to this impactful professional</t>
  </si>
  <si>
    <t>your productivity</t>
  </si>
  <si>
    <t>workplace safety</t>
  </si>
  <si>
    <t>your wellbeing</t>
  </si>
  <si>
    <t>something not listed here</t>
  </si>
  <si>
    <t>workplace compliance</t>
  </si>
  <si>
    <t>quality outcomes</t>
  </si>
  <si>
    <t>workplace morale</t>
  </si>
  <si>
    <t>Click on the white field below and select an issue that you seek to raise.</t>
  </si>
  <si>
    <t xml:space="preserve"> that you likely have some significant impact.</t>
  </si>
  <si>
    <t xml:space="preserve"> invites you to recognize this issue about </t>
  </si>
  <si>
    <t xml:space="preserve">their productivity </t>
  </si>
  <si>
    <t>their wellbeing</t>
  </si>
  <si>
    <t>something specific</t>
  </si>
  <si>
    <t>'s productivity</t>
  </si>
  <si>
    <t xml:space="preserve">Your apparent impact on </t>
  </si>
  <si>
    <t>'s workplace safety</t>
  </si>
  <si>
    <t>'s workplace compliance</t>
  </si>
  <si>
    <t>'s quality performace</t>
  </si>
  <si>
    <t>'s team effectiveness</t>
  </si>
  <si>
    <t>'s morale</t>
  </si>
  <si>
    <t>'s wellbeing</t>
  </si>
  <si>
    <t>Raising an issue affecting productivity</t>
  </si>
  <si>
    <t>Raising an issue affecting workplace safety</t>
  </si>
  <si>
    <t>Raising an issue affecting workplace compliance</t>
  </si>
  <si>
    <t>Raising an issue affecting quality outcomes</t>
  </si>
  <si>
    <t>Raising an issue affecting team cohesion</t>
  </si>
  <si>
    <t>Raising an issue affecting workplace morale</t>
  </si>
  <si>
    <t>Raising an issue affecting wellbeing</t>
  </si>
  <si>
    <t>Raise an issue not listed here</t>
  </si>
  <si>
    <r>
      <t xml:space="preserve">This is mainly for identifying </t>
    </r>
    <r>
      <rPr>
        <b/>
        <sz val="12"/>
        <color rgb="FF007828"/>
        <rFont val="Tahoma"/>
        <family val="2"/>
      </rPr>
      <t>vulnerable needs</t>
    </r>
    <r>
      <rPr>
        <sz val="12"/>
        <color rgb="FF007828"/>
        <rFont val="Tahoma"/>
        <family val="2"/>
      </rPr>
      <t xml:space="preserve"> overlooked by laws or social customs.</t>
    </r>
  </si>
  <si>
    <t>Responsivism invites you to mutually address issues you should care about.</t>
  </si>
  <si>
    <t>The selected issue then serves as a subtitle to this section.</t>
  </si>
  <si>
    <t>Risking repurcussions</t>
  </si>
  <si>
    <t>Any retaliation could warrant SENDER to suspend this process and pursue their available legal options.</t>
  </si>
  <si>
    <t>Conflicts stir up many unpleasant emotions. This responsive process will now address these.</t>
  </si>
  <si>
    <t>Mutual Understanding</t>
  </si>
  <si>
    <t>Mutual Support</t>
  </si>
  <si>
    <t>Mutual Solution</t>
  </si>
  <si>
    <t>Mutual Interests</t>
  </si>
  <si>
    <t xml:space="preserve">Actionable response requested from </t>
  </si>
  <si>
    <t xml:space="preserve">Actionable response invited from </t>
  </si>
  <si>
    <t xml:space="preserve">Actionable response recommended from </t>
  </si>
  <si>
    <t xml:space="preserve">Actionable response desired from </t>
  </si>
  <si>
    <t xml:space="preserve">Actionable response needed from </t>
  </si>
  <si>
    <t>Risking retaliation</t>
  </si>
  <si>
    <t>Risking situation made worse</t>
  </si>
  <si>
    <t>Risking embarrassment</t>
  </si>
  <si>
    <t xml:space="preserve">Apart from a need to reject something unacceptable, </t>
  </si>
  <si>
    <t>2. Your alienation warns you of a threat to remove.</t>
  </si>
  <si>
    <t>2. Your anger warns you of a threat to remove.</t>
  </si>
  <si>
    <t>2. Your confusion warns you of a threat to remove.</t>
  </si>
  <si>
    <t>2. Your depression warns you of a threat to remove.</t>
  </si>
  <si>
    <t>2. Your disappointment warns you of a threat to remove.</t>
  </si>
  <si>
    <t>2. Each feeling warns you of a threat to remove.</t>
  </si>
  <si>
    <t>The more authentically you relate to others, beyond shallow interactions, the further the pain of alienation fades. Facing the threat softens the agony of suffering this moment of alienation. The more we can address the full context provoking your alienation, the more we can resolve your need for deeper social connections and remove the pain.</t>
  </si>
  <si>
    <t>Once whatever is unacceptable is completely gone, your body has less cause to warn you. When your body registers that the threat has been removed, you then feel no more irritation or annoyance. You can then return to wellness.</t>
  </si>
  <si>
    <t>3. Your feelings occur along a spectrum.</t>
  </si>
  <si>
    <t>3. Your alienation occurs along a spectrum.</t>
  </si>
  <si>
    <t>3. Your anger occurs along a spectrum.</t>
  </si>
  <si>
    <t>3. Your confusion occurs along a spectrum.</t>
  </si>
  <si>
    <t>3. Your depression occurs along a spectrum.</t>
  </si>
  <si>
    <t>3. Your disappointment occurs along a spectrum.</t>
  </si>
  <si>
    <t>4. Your need-conveying emotions drive your behavior.</t>
  </si>
  <si>
    <t>The less control over what the situation does to you, the greater your risk of becoming overwhelmed by intensifying emotions.</t>
  </si>
  <si>
    <t>5. The better you express your feeling, the better the wellness outcomes.</t>
  </si>
  <si>
    <t>The less control over the situation’s impact, the greater your risk of becoming addicted to coping behaviors.</t>
  </si>
  <si>
    <t>As others know you more deeply and accept you, your painful sense of alienation gives way to pleasures of social acceptance and meaningful existence. Especially if resolving your need to deepen your relations without disturbing any other need.</t>
  </si>
  <si>
    <t>Sometimes all you must do is change your perspective, and alter your expectations, to reduce or even remove your disturbing anger. The more intense the anger, the less room to reflect. “Is this really as unacceptable as I initially perceive?”</t>
  </si>
  <si>
    <t>4. Your anger sparks your behavior, to promptly remove whatever’s unacceptable.</t>
  </si>
  <si>
    <t>4. Your alienation incites your behavior, to connect deeper with others.</t>
  </si>
  <si>
    <t>4. Your depression compels your behavior, to redirect your energies inward.</t>
  </si>
  <si>
    <t>4. Your disappointment stirs your behavior, to avoid damage from unreliability.</t>
  </si>
  <si>
    <t>4. Your confusion promptss your behavior, to try to clarify matters.</t>
  </si>
  <si>
    <t>5. The better you express your alienation, the better the wellness outcomes.</t>
  </si>
  <si>
    <t>5. The better you express your anger, the better the wellness outcomes.</t>
  </si>
  <si>
    <t>5. The better you express your confusion, the better the wellness outcomes.</t>
  </si>
  <si>
    <t>5. The better you express your depression, the better the wellness outcomes.</t>
  </si>
  <si>
    <t>5. The better you express your disappointment, the better the wellness outcomes.</t>
  </si>
  <si>
    <t>Report your feelings as affected by others. Address how they specifically impact your inflexible needs. You can choose how to express your needs, but can never choose not to experience your needs.</t>
  </si>
  <si>
    <t>You put the need ahead of your emotional reaction. You can seek temporary relief If a must. But steer clear of any long-term relief. Stay tuned to each affected need.</t>
  </si>
  <si>
    <t>You own your emotional reaction. You link it to your affected need(s). And then offer actionable steps for others to properly respond to your need, to restore wellness. You simultaneously respect their needs.</t>
  </si>
  <si>
    <t>You stay open to courteous correction. Let others help you address any misperceptions, blind spots, or overreactions. Encourage others to respond more to your specific need than your immediate generalized reaction.</t>
  </si>
  <si>
    <t xml:space="preserve">You encourage mutuality. The less others can effectively respond to your inflexible need affecting your wellbeing, the less you can function well enough to effectively respond to their inflexible needs. </t>
  </si>
  <si>
    <t xml:space="preserve">Report how the situation elicits your alienation. Then link your gut reaction to your inflexible need to connect more deeply with someone. Address how they can help respond to that inflexible need behind your feeling. </t>
  </si>
  <si>
    <t>You prioritize your need for deeper connections ahead of any feelings about it. You can seek temporary relief If you must, but avoid any long-term relief. Address the need more than the feeling.</t>
  </si>
  <si>
    <t>You own your alienation. You link it to your need to relate more deeply with others. And then offer actionable steps for how others could relate a little deeper with you, to restore wellness. You reciprocate by affirming their depths.</t>
  </si>
  <si>
    <t>You stay open to courteous correction. Let others kindly address any of your misperceptions, blind spots, or overreactions. Encourage others to respond more to your specific need than your immediate generalized reactions.</t>
  </si>
  <si>
    <t xml:space="preserve">You encourage mutuality. The less anyone can relate to you on a deeper level, the less you can function well enough to relate to them on a deeper level. </t>
  </si>
  <si>
    <t>You tersely but respectfully report what you cannot accept. Whatever you suggest another can do to respond to what you find unacceptable must be actionable, and best arise from their own motivations.</t>
  </si>
  <si>
    <t xml:space="preserve">You put the need ahead of your emotional reaction. For example, “I find your tardiness unacceptable. If you expect us to keep meeting like this, I need you to contact me if you’re running late.” </t>
  </si>
  <si>
    <t>You own your emotional reaction. You link it to your affected need(s). And then offer actionable steps for others to properly respond to your need to change what you find reasonably unacceptable, after you properly respond to their needs.</t>
  </si>
  <si>
    <t>You stay open to courteous correction. Let others help you see how to accept what your anger currently insists as unacceptable. Encourage others to respond more to your specific need than your emotional reaction.</t>
  </si>
  <si>
    <t>You encourage mutuality. The less others can effectively respond to your inflexible need to remove what’s unacceptable to your wellbeing, the less you can function well enough to effectively respond to their inflexible needs.</t>
  </si>
  <si>
    <t>Report how the situation confuses you. Then link your gut reaction to your inflexible need to clear up any misunderstanding. Address how they can help respond to that inflexible need behind your feeling.</t>
  </si>
  <si>
    <t>You prioritize your need for clarity ahead of any feelings about it. You can seek temporary relief If you must, but avoid any long-term relief. Address the need more than the feeling.</t>
  </si>
  <si>
    <t>You own your confusion. You link it to your need to understand things better. And then offer actionable steps for how others could provide clarity, to restore wellness. You reciprocate by keeping yourself understandable.</t>
  </si>
  <si>
    <t>You encourage mutuality. The more confusing your demands for answers, the less you likely can function well enough to find the answers you specifically need.</t>
  </si>
  <si>
    <t>Report how the situation could be contributing to your depression. Not to blame others, or yourself, but to encourage others to recognize how the situation might contribute to your dispirited self.</t>
  </si>
  <si>
    <t>You prioritize your need to assert your neglected self. If you must get some relief from the anguish of your depressed mood, then keep it short. Any long-term relief could trap you in debilitating exhaustion. Address the need more than the feelings.</t>
  </si>
  <si>
    <t>Appreciate your depressed mood. Link it to your need to address your neglected self-needs. Suggest actionable steps for how others could be giving you more space to explore your authentic self.</t>
  </si>
  <si>
    <t>Encourage mutuality. Affirm their authentic self-expressions to model how they can appreciate your poorly affirmed authenticity.</t>
  </si>
  <si>
    <t>Politely report how the situation, or those in it, disappoint you. Tie your gut reaction to how vulnerable you were, and likely still are, to their dependability. Address what you require of them to be more reliable.</t>
  </si>
  <si>
    <t>You prioritize your need for dependability ahead of any feelings about it. You can seek temporary relief If you must, but avoid any long-term relief. Address the need more than the feeling.</t>
  </si>
  <si>
    <t>You own your disappointment. You link it to your need for other’s trustworthiness. And then offer actionable steps for how others could keep their word. Or what can be changed to follow through on agreements.</t>
  </si>
  <si>
    <t>You stay open to gracious correction. Let others kindly address any of your misperceptions, blind spots, or overreactions. Encourage others to respond more to your specific need than your immediate generalized reactions.</t>
  </si>
  <si>
    <t>You encourage mutuality. The less others hold to their commitments to you, the harder for you to follow through on your commitments to them, or to others.</t>
  </si>
  <si>
    <t>6. Consider this example for how you responsibly express your feeling.</t>
  </si>
  <si>
    <t>You can say to them, “I accept my responsibility to do my part, to address my need. But depend upon you to do your part to help address what’s beyond my personal control. Just as I would responsibly respect your need by doing whatever I can to help.</t>
  </si>
  <si>
    <t>“I invite you to graciously point out any of my blind spots around my evoked emotions. Just as I would respectfully illuminate something about your emotions, which you may seem less aware.</t>
  </si>
  <si>
    <t>“If something I did or failed to do prompted your feelings, I hold you accountable to express it properly. Your expectation of me to respect the underlying need must be actionable, as my expectations of you must be actionable.</t>
  </si>
  <si>
    <t>“With your cooperation, I can commit myself to properly address each other’s affected needs instead of passively relieving its discomfort. I prefer mutual cooperation over provoking mutual defensiveness.</t>
  </si>
  <si>
    <t>“I invite you to replace our anti-wellness habits with improved responsiveness to the needs behind our feelings, which are measurably more pro-wellness.”</t>
  </si>
  <si>
    <t>6. Consider this example for how you responsibly express your alienation.</t>
  </si>
  <si>
    <t>You can say to them, “I accept my responsibility to relate more vulnerably with you. But I depend on you to reciprocate my acceptance of you by accepting me for who I honestly am. I’m trying to befriend you by being more boldly honest with you about things I rarely share with others.</t>
  </si>
  <si>
    <t>“I welcome you to gently point out where I seem less forthcoming, or needlessly defensive, or disclosing too much. And let me know if you find my efforts too invasive. Warn me kindly if there’s no point in continuing.</t>
  </si>
  <si>
    <t>“If there is anything I did or failed to do that pushed you away, please inform me in a respectful way. Alienation easily persists when stuck in a guessing game. Please keep your feedback discernable and actionable.</t>
  </si>
  <si>
    <t>“With your cooperation, I can commit myself to properly address each other’s need to be understood as well as understand others, instead of trying to ease the pain of feeling alienated. Any mutual defensiveness risk intensifying alienation.</t>
  </si>
  <si>
    <t>“I invite you to replace any habitual avoidance of each other with bold acts of personally engaging each other, where each one is honestly at. I encourage us all to improve our wellness outcomes.”</t>
  </si>
  <si>
    <t>6. Consider this example for how you responsibly express your anger.</t>
  </si>
  <si>
    <t xml:space="preserve">You can say to them, “I accept my responsibility to do my part, to accept as much as I can. But depend upon you to do your part to remove what’s reasonably unacceptable. Just as I would responsibly respect your need not to confront you with something you find reasonably unacceptable. </t>
  </si>
  <si>
    <t>“I invite you to graciously point out any of my blind spots around my evoked anger. Just as I would respectfully illuminate something about your anger which you may seem less aware.</t>
  </si>
  <si>
    <t>“If something I did or failed to do provokes your anger, I hold you accountable to express it properly. Your expectation of me to remove what’s unacceptable must be actionable, as my expectations of you must be actionable.</t>
  </si>
  <si>
    <t>“With your cooperation, I can commit myself to properly address each other’s affected needs instead of passively relieving the anguish of my uncomfortable level of anger. Then we can both accept the results.</t>
  </si>
  <si>
    <t>“I invite you to replace our anti-wellness habits with improved responsiveness to anger that is measurably more pro-wellness.”</t>
  </si>
  <si>
    <t>6. Consider this example for how you responsibly express your confusion.</t>
  </si>
  <si>
    <t>6. Consider this example for how you responsibly express your depression.</t>
  </si>
  <si>
    <t>You can say to them, “I do what I can just to get out of bed and fulfill my commitments. But something always knocks me down. Like an invisible hand pulling me back. I cannot promise what I no longer have to give.</t>
  </si>
  <si>
    <t>“I sure hope you can understand. I can’t explain everything I’m suffering. Sometimes I can’t even find the energy to put all into words. Any pressure from you risks deepening the void that I can never seem to fill.</t>
  </si>
  <si>
    <t>“Sometimes, I can hardly think straight. Or remember what you told me. Some things easily irritate me, in ways I can’t make plain. I just can’t enjoy life anymore. My life feels mostly empty and worthless.</t>
  </si>
  <si>
    <t>“With your encouraging cooperation, I intend to focus more on my neglected self-needs: self-determination, bodily integrity, self-purpose, authentic being, self-worth, and the like. I might have to cancel some prior commitments.</t>
  </si>
  <si>
    <t>“I invite you to empathize with what I’m specifically going through right now. That includes understanding how you, or this situation, can complicate or contribute to my lingering depression. I need you to support my wellness.”</t>
  </si>
  <si>
    <t>6. Consider this example for how you responsibly express your disappointment.</t>
  </si>
  <si>
    <t>You can say to them, “I accept my responsibility to fulfill my commitments, but trust you to follow through with your end of each agreement. Sometimes, that reveals misunderstandings and false expectations to clear up.</t>
  </si>
  <si>
    <t>“I invite you to graciously point out any misunderstandings. Do we share the same understanding of what we expect of each other? Or what can be reasonably anticipated from this shared situation?</t>
  </si>
  <si>
    <t>“If I miscommunicated my expectations of you, I welcome your clarification. Let’s negotiate and not cling to assumptions. Let’s admit together how conditions can change enough to make it impossible to follow through on prior commitments.</t>
  </si>
  <si>
    <t>With your cooperation, I aim to improve our responsiveness to each other. Or recognize when we must end any premature agreements. I cannot risk repeated disappointments. Or suffer exploitation.</t>
  </si>
  <si>
    <t>I invite you improve our understanding of our expectations of each other. Previous expectations may need to be revisited to reflect abrupt changes. I seek to rely only on sound terms that supports both of our wellness needs.”</t>
  </si>
  <si>
    <t>7. Persistent emotions from unmet needs affect your wellness level.</t>
  </si>
  <si>
    <t>7. Persistent alienation affects your wellness level.</t>
  </si>
  <si>
    <t>7. Persistent anger affects your wellness level.</t>
  </si>
  <si>
    <t>7. Persistent confusion affects your wellness level.</t>
  </si>
  <si>
    <t>7. Persistent depression affects your wellness level.</t>
  </si>
  <si>
    <t>7. Persistent disappointment affects your wellness level.</t>
  </si>
  <si>
    <t>8. Power relations with professionals can inhibit healthy processing of your feelings.</t>
  </si>
  <si>
    <t>Your feelings of supposed to be your personal responsibility, even in situations beyond your personal control.</t>
  </si>
  <si>
    <t>You’re to obey laws that rarely address the specifics in a situation provoking your feelings.</t>
  </si>
  <si>
    <t>You could oppose those in power relations who seemingly cause you emotional pain. But that rarely resolves your affected needs, and likely leaves you in more pain.</t>
  </si>
  <si>
    <t>9. Responsivism enables you both to address the needs evoked by your feelings.</t>
  </si>
  <si>
    <t>While emotions personally convey your affected emotions, professionals rely mostly on laws to impersonally convey your likely needs. Such laws, policies and industry norms seldom address your situation-specific needs. Responsivism fills this neglected gap, by addressing the needs that laws, rules and norms exist to serve.</t>
  </si>
  <si>
    <t>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t>
  </si>
  <si>
    <t>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t>
  </si>
  <si>
    <t>8. Power relations with professionals can inhibit healthy processing of your alienation.</t>
  </si>
  <si>
    <t>You often grow dependent on less healthy ways to relieve the pain of your overlooked alienation.</t>
  </si>
  <si>
    <t>9. Responsivism enables you both to address the needs evoked by alienation.</t>
  </si>
  <si>
    <t>You’re expected to remain rational and not act on your intensifying anger or affected beliefs.</t>
  </si>
  <si>
    <t>9. Responsivism enables you both to address the needs evoked by anger.</t>
  </si>
  <si>
    <t>8. Power relations with professionals can inhibit healthy processing of your anger.</t>
  </si>
  <si>
    <t>8. Power relations with professionals can inhibit healthy processing of your confusion.</t>
  </si>
  <si>
    <t>9. Responsivism enables you both to address the needs evoked by confusion.</t>
  </si>
  <si>
    <t>8. Power relations with professionals can inhibit healthy processing of your depression.</t>
  </si>
  <si>
    <t>9. Responsivism enables you both to address the needs evoked by depression.</t>
  </si>
  <si>
    <t>Follow this with replenishing your inner batteries with something you require to live more fully. Revitalize yourself as you follow your redirected energies into a more purposeful path for being. Responsivism encourages all sides to respond better to each other's need to autonomously direct their own energies.</t>
  </si>
  <si>
    <t>8. Power relations with professionals can inhibit healthy processing of your disappointment.</t>
  </si>
  <si>
    <t>9. Responsivism enables you both to address the needs evoked by disappointment.</t>
  </si>
  <si>
    <t>Apart from unresolved needs, you feel no pain. You indicate this power relation prompts some pain.</t>
  </si>
  <si>
    <t>Apart from a need to reject what you find unacceptable, you feel no anger. This power relation elicits your anger.</t>
  </si>
  <si>
    <t>Apart from a need to redirect your energies, you feel no depression. This power relation affects your depression.</t>
  </si>
  <si>
    <t>Apart from a need to connect more deeply with others, you feel no alienation. This power relation impacts your alienation.</t>
  </si>
  <si>
    <t>Apart from a need to make sense of something, you feel no confusion. This power relation elicits your confusion.</t>
  </si>
  <si>
    <t>Apart from a need for others to be trustworthy, you feel no disappointment. This situation prompts disappointment.</t>
  </si>
  <si>
    <t>Apart from a need to cover something exposed, you feel no embarrassment. This power relation elicits your embarrassment.</t>
  </si>
  <si>
    <t>Apart from a need to handle something menacing, you feel no fear. This power relation elicits your fear.</t>
  </si>
  <si>
    <t>Apart from a need to have things go as planned, you feel no frustration. This power relation elicits your frustration.</t>
  </si>
  <si>
    <t>Apart from a need to adjust to a deep loss, you feel no grief. This power relation elicits your grief.</t>
  </si>
  <si>
    <t>Apart from a need to restore your respect for others, you feel no guilt. This power relation elicits your guilt.</t>
  </si>
  <si>
    <t>Apart from a need to avoid any risk of harm, you feel no insecurity. This power relation elicits your insecurity.</t>
  </si>
  <si>
    <t>Apart from a need to enjoy what others enjoy, you feel no jealousy. This power relation elicits your jealousy.</t>
  </si>
  <si>
    <t>Apart from a need to connect with someone, you feel no loneliness. This power relation elicits your loneliness.</t>
  </si>
  <si>
    <t>Apart from a need to control your situation, you feel no powerlessness. This power relation elicits your powerlessness.</t>
  </si>
  <si>
    <t>Apart from a need to rethink your actions, you feel no regret. This power relation elicits your regret.</t>
  </si>
  <si>
    <t>Apart from a need to promptly get something done, you feel no restlessness. This power relation elicits your restlessness.</t>
  </si>
  <si>
    <t>Apart from a need to deal with some loss, you feel no sadness. This power relation elicits your sadness.</t>
  </si>
  <si>
    <t>Apart from a need to guard your social image, you feel no shame. This power relation elicits your shame.</t>
  </si>
  <si>
    <t>Apart from a need to meet some high expectation, you feel no stress. This power relation elicits your stress.</t>
  </si>
  <si>
    <t>Trying to ease its intensity with legal options often backfires. Pitting us against each other ensures we don’t address each other’s emotions or needs. Responsivism encourages mutual regard for each other’s affected emotions.</t>
  </si>
  <si>
    <t>Key emotion this situation brings up in you:</t>
  </si>
  <si>
    <t>Select a key emotion this situation elicits.</t>
  </si>
  <si>
    <t xml:space="preserve">Responsivism is the belief and practice that responding to each other's needs produces far better results than hostile legal options. </t>
  </si>
  <si>
    <t xml:space="preserve">We incentivize you as the professional to support </t>
  </si>
  <si>
    <t>SENDER</t>
  </si>
  <si>
    <t>'s wellness needs. They provide you social proof of your helpful support, to boost your professional branding. Win-win.</t>
  </si>
  <si>
    <t>Invite them to assess your understanding of their professional need</t>
  </si>
  <si>
    <t xml:space="preserve">Invite them to respond how </t>
  </si>
  <si>
    <t>Responsive Reputation</t>
  </si>
  <si>
    <t>completely free</t>
  </si>
  <si>
    <t>free, with donation requests</t>
  </si>
  <si>
    <t>paid subscription</t>
  </si>
  <si>
    <t>How responsive is each to the identified needs of each other?</t>
  </si>
  <si>
    <t>FIRST RATE ABOVE A DESIRABLE CHARACTER TRAIT</t>
  </si>
  <si>
    <t>FIRST RATE ABOVE THE CURRENT QUALITY OF CHARACTER TRAIT</t>
  </si>
  <si>
    <t>click to rate the quality of the helpful character trait</t>
  </si>
  <si>
    <t>rate current quality of character trait to improve</t>
  </si>
  <si>
    <t xml:space="preserve">1. Respond to needs with character traits </t>
  </si>
  <si>
    <t>Respond to the needs instead of reacting to the pain by applying universal character principles</t>
  </si>
  <si>
    <t xml:space="preserve"> when responding to my needs, as I explain here. </t>
  </si>
  <si>
    <t>Apply character traits to proactively respond to these situational needs more than react to their pain</t>
  </si>
  <si>
    <t>1. Select a character trait that best enhances a response to the need</t>
  </si>
  <si>
    <t>1. Apply a character trait to improve responsiveness to the need</t>
  </si>
  <si>
    <t>2. Apply another trait to improve responsiveness to the need</t>
  </si>
  <si>
    <t xml:space="preserve">2. Character trait </t>
  </si>
  <si>
    <t>RECIPIENT</t>
  </si>
  <si>
    <t xml:space="preserve"> encourages </t>
  </si>
  <si>
    <t xml:space="preserve"> to apply to situation</t>
  </si>
  <si>
    <t>'s situation</t>
  </si>
  <si>
    <t xml:space="preserve">1. Character trait to improve your responsiveness to </t>
  </si>
  <si>
    <t>1. Apply a character trait to improve responsiveness to your need</t>
  </si>
  <si>
    <t>Holding each other accountable</t>
  </si>
  <si>
    <t xml:space="preserve">Once contacted and offered this free service to address a vulnerable need that you’ve been identified to impact, this process assesses the level of your responsiveness. This serves as a baseline of what this process regards as your “responsive reputation”. </t>
  </si>
  <si>
    <t>After you offer this amicable alternative to your legal options, to address your affected need, this process assesses their level of responsiveness. This serves as a baseline to their ongoing “responsive reputation”.</t>
  </si>
  <si>
    <t>Once contacted and offered this free service to address a vulnerable need that you’ve been identified to impact, this process assesses your level of responsiveness. This serves as a baseline to your “responsive reputation”.</t>
  </si>
  <si>
    <r>
      <rPr>
        <b/>
        <sz val="11"/>
        <color rgb="FF739A26"/>
        <rFont val="Arial"/>
        <family val="2"/>
      </rPr>
      <t>Improving responsiveness</t>
    </r>
    <r>
      <rPr>
        <sz val="11"/>
        <rFont val="Cambria"/>
        <family val="1"/>
      </rPr>
      <t xml:space="preserve"> – you hesitantly try this alternative with lackluster commitment.</t>
    </r>
  </si>
  <si>
    <r>
      <rPr>
        <b/>
        <sz val="11"/>
        <color rgb="FFC00000"/>
        <rFont val="Arial"/>
        <family val="2"/>
      </rPr>
      <t>Violently reactive</t>
    </r>
    <r>
      <rPr>
        <sz val="11"/>
        <rFont val="Cambria"/>
        <family val="1"/>
      </rPr>
      <t xml:space="preserve"> – you become hostile toward our pro-wellness alternative.</t>
    </r>
  </si>
  <si>
    <r>
      <rPr>
        <b/>
        <sz val="11"/>
        <color rgb="FFC00000"/>
        <rFont val="Arial"/>
        <family val="2"/>
      </rPr>
      <t>Unresponsive</t>
    </r>
    <r>
      <rPr>
        <sz val="11"/>
        <rFont val="Cambria"/>
        <family val="1"/>
      </rPr>
      <t xml:space="preserve"> – you never respond to our invitations.</t>
    </r>
  </si>
  <si>
    <r>
      <rPr>
        <b/>
        <sz val="11"/>
        <color theme="5" tint="-0.249977111117893"/>
        <rFont val="Arial"/>
        <family val="2"/>
      </rPr>
      <t>Substandard responsiveness</t>
    </r>
    <r>
      <rPr>
        <sz val="11"/>
        <rFont val="Cambria"/>
        <family val="1"/>
      </rPr>
      <t xml:space="preserve"> – you drag your feet and resist cooperation under color of law.</t>
    </r>
  </si>
  <si>
    <r>
      <rPr>
        <b/>
        <sz val="11"/>
        <color theme="7" tint="-0.249977111117893"/>
        <rFont val="Arial"/>
        <family val="2"/>
      </rPr>
      <t>Minimal responsiveness</t>
    </r>
    <r>
      <rPr>
        <sz val="11"/>
        <rFont val="Cambria"/>
        <family val="1"/>
      </rPr>
      <t xml:space="preserve"> – you follow through with what is minimally required by law.</t>
    </r>
  </si>
  <si>
    <r>
      <rPr>
        <b/>
        <sz val="11"/>
        <color rgb="FF00B050"/>
        <rFont val="Arial"/>
        <family val="2"/>
      </rPr>
      <t>Exemplary responsiveness</t>
    </r>
    <r>
      <rPr>
        <sz val="11"/>
        <rFont val="Cambria"/>
        <family val="1"/>
      </rPr>
      <t xml:space="preserve"> – you enthusiastically explore how this alternative can help us all.</t>
    </r>
  </si>
  <si>
    <t xml:space="preserve">Once </t>
  </si>
  <si>
    <t xml:space="preserve"> turns down this offer of a more responsive alternative to legal options, you begin applying legal options. You then gage effects on your wellness needs. You proceed to assess their responsive reputation without their input, as an expression of your First Amendment rights.</t>
  </si>
  <si>
    <t xml:space="preserve">Once you turn down this offer for a more responsive alternative to legal options, </t>
  </si>
  <si>
    <t xml:space="preserve">Everyone falls short of their wellness potential, at least part of the time and on some level. Most shortcomings are structural: beyond any individual's control. </t>
  </si>
  <si>
    <t>Responsivism provides a mutually beneficial process to identify every affected need. And then incentivizes all inolved to resolve those needs.</t>
  </si>
  <si>
    <t>The more responsive to those needs you can impact, the greater your opportunities to improve our responsiveness to other needs. Overall wellness can then measurably improve.</t>
  </si>
  <si>
    <t xml:space="preserve">If open to this amicable process, and prefer to avoid </t>
  </si>
  <si>
    <t xml:space="preserve">The more responsive you are to </t>
  </si>
  <si>
    <t xml:space="preserve"> begins applying their legal options. They will then assess the effects on their wellness needs. Your "responsive reputation" proceeds without your input, asserting their First Amendment rights.</t>
  </si>
  <si>
    <t>improving responsiveness</t>
  </si>
  <si>
    <t>substandard responsiveness</t>
  </si>
  <si>
    <t>hostile to this alternative</t>
  </si>
  <si>
    <t>unresponsive</t>
  </si>
  <si>
    <t>exemplary responsiveness</t>
  </si>
  <si>
    <t>minimal responsiveness</t>
  </si>
  <si>
    <t>'s offer?</t>
  </si>
  <si>
    <t>'s needs?</t>
  </si>
  <si>
    <t xml:space="preserve">: How responsive is </t>
  </si>
  <si>
    <t xml:space="preserve"> to your offer?</t>
  </si>
  <si>
    <t xml:space="preserve"> to your needs?</t>
  </si>
  <si>
    <t>You're already onto a good start!</t>
  </si>
  <si>
    <t>You're already showing some promise.</t>
  </si>
  <si>
    <t>You might need some encouragement.</t>
  </si>
  <si>
    <t>Maybe this is not a good fit for you.</t>
  </si>
  <si>
    <t>Those legal options may being shortly.</t>
  </si>
  <si>
    <t>If not replying after a couple of tries, we must move on without you.</t>
  </si>
  <si>
    <t>Looks like we''ll have to move on without you.</t>
  </si>
  <si>
    <t>They might need some encouragement.</t>
  </si>
  <si>
    <t>Maybe this is not a good fit for them.</t>
  </si>
  <si>
    <t>Get your legal options ready.</t>
  </si>
  <si>
    <t>Looks like they're not ready.</t>
  </si>
  <si>
    <t>You're onto a strong start!</t>
  </si>
  <si>
    <t>Looks like you're not ready.</t>
  </si>
  <si>
    <t xml:space="preserve">'s needs, the more likely they will be open to this more amicable alternative. And consider the following Action Plan. </t>
  </si>
  <si>
    <t xml:space="preserve">'s harsher legal options, then you're invited to consider the following Action Plan. </t>
  </si>
  <si>
    <t>A wellness tool by the</t>
  </si>
  <si>
    <t>Previous provocation</t>
  </si>
  <si>
    <t>Risking re-traumatization</t>
  </si>
  <si>
    <t xml:space="preserve">This alternative process seeks to resolve needs to remove their cause for emotional pain, and improve overall wellness. </t>
  </si>
  <si>
    <t xml:space="preserve"> to resolve needs that demand some uncomfortable discipline, the more any resistance may betray attachment to familiar yet unhealthy norms, privileged by law. Such norms are trusted to ease the pain of neglected needs, but do little if anything to help resolve those needs. The less a need resolves, the more emotional pain in sends to warn of this threat to wellness. That typically results in poor wellness outcomes under color of law, for which most of us have become acclimated. This also provides useful impact data.</t>
  </si>
  <si>
    <t>Click on the white field below to report the key emotion this situation evokes in you.</t>
  </si>
  <si>
    <t>Read below to realize how your positions of influence can have a significant impact on their wellness.</t>
  </si>
  <si>
    <t>Read below to realize how your influence significantly impacts their wellness.</t>
  </si>
  <si>
    <t xml:space="preserve"> the opportunity here to respond to your cited need(s). The more actionable, the more likely </t>
  </si>
  <si>
    <t xml:space="preserve"> can follow through. </t>
  </si>
  <si>
    <t xml:space="preserve"> encourages you to take these actionable steps to address the cited need. Do let </t>
  </si>
  <si>
    <t xml:space="preserve"> know if these steps are doable or not. </t>
  </si>
  <si>
    <t xml:space="preserve">As a mutually beneficial process, you grant </t>
  </si>
  <si>
    <t xml:space="preserve">As a mutually beneficial process, </t>
  </si>
  <si>
    <t xml:space="preserve">As a sensitive matter, </t>
  </si>
  <si>
    <t xml:space="preserve">As a sensitive matter, give </t>
  </si>
  <si>
    <t xml:space="preserve"> some additional context to help appreciate why you still feel powerless and vulnerable to forces beyond your personal control. </t>
  </si>
  <si>
    <t xml:space="preserve"> provides you some additional context to help you appreciate why they still feel powerless and vulnerable to forces beyond their personal control. </t>
  </si>
  <si>
    <t>click to pick a subheader from this dropdown list</t>
  </si>
  <si>
    <t>First select the topic of your situation. Then indicate how this impacts you. Include actionable steps. Consider how you will affirm their responsiveness with the social proof of a helpful testimonial.</t>
  </si>
  <si>
    <t>Feel free to add more context and relevant details in another document. Note any additions above.</t>
  </si>
  <si>
    <t>Help you grow your responsive reputation</t>
  </si>
  <si>
    <t>Converting negative "exacted" impacts into positive ones</t>
  </si>
  <si>
    <t>If your professional role can influence undesirable outcomes, then we should be able to redirect your influence into shaping positive outcomes. By incentivizing mutually beneficial cooperation.</t>
  </si>
  <si>
    <t>If their professional role can influence undesirable outcomes, then we should be able to redirect their influence into shaping positive outcomes. By incentivizing mutually beneficial cooperation.</t>
  </si>
  <si>
    <t>Eager to proceed with this problem-solving approach</t>
  </si>
  <si>
    <t>Mutually address each other's affected needs</t>
  </si>
  <si>
    <t>Receive impact data of the results</t>
  </si>
  <si>
    <t>A</t>
  </si>
  <si>
    <t>B</t>
  </si>
  <si>
    <t>C</t>
  </si>
  <si>
    <t>D</t>
  </si>
  <si>
    <t>E</t>
  </si>
  <si>
    <t>F</t>
  </si>
  <si>
    <t>Yes, I could benefit from impact data</t>
  </si>
  <si>
    <t>I might benefit from such impact data</t>
  </si>
  <si>
    <t>No, I have no use for such impact data</t>
  </si>
  <si>
    <t>I doubt if I will need such impact data</t>
  </si>
  <si>
    <t>Yes, I could use such a testimonial</t>
  </si>
  <si>
    <t>I might use such a testimonial</t>
  </si>
  <si>
    <t>I may or may not use any testimonial</t>
  </si>
  <si>
    <t>I doubt if I will need any testimonials</t>
  </si>
  <si>
    <t>No, I have no use for any testimonial</t>
  </si>
  <si>
    <t>Yes, I welcome such help</t>
  </si>
  <si>
    <t>I might be interested in such help</t>
  </si>
  <si>
    <t>I doubt if I will take interest</t>
  </si>
  <si>
    <t>Please exclude me from this</t>
  </si>
  <si>
    <t>No, I am not interested</t>
  </si>
  <si>
    <t>I may or may not be interested</t>
  </si>
  <si>
    <t>Yes, I welcome this mutual approach</t>
  </si>
  <si>
    <t>I doubt if I'll try this mutual approach</t>
  </si>
  <si>
    <t>No, I can't use this mutual approach</t>
  </si>
  <si>
    <t>I need to learn more about this first</t>
  </si>
  <si>
    <t>Yes, I'm open to this</t>
  </si>
  <si>
    <t>I'll consider this</t>
  </si>
  <si>
    <t>I'm not sure</t>
  </si>
  <si>
    <t>I have some doubts</t>
  </si>
  <si>
    <t>No, count me out</t>
  </si>
  <si>
    <t>Serving needs of others to serve your own needs</t>
  </si>
  <si>
    <t>Receive testimonial verifying your pro-wellness support</t>
  </si>
  <si>
    <t>I'm uncertain if I'd use such impact data</t>
  </si>
  <si>
    <t xml:space="preserve">, what is your biggest need of </t>
  </si>
  <si>
    <t xml:space="preserve">? </t>
  </si>
  <si>
    <t xml:space="preserve"> to share their biggest need of you.</t>
  </si>
  <si>
    <t>empty</t>
  </si>
  <si>
    <t>all full</t>
  </si>
  <si>
    <t>Help shape this into something of value to you</t>
  </si>
  <si>
    <t xml:space="preserve">Have </t>
  </si>
  <si>
    <t xml:space="preserve"> assess each of the six items above. But keep in mind this a work in progress. With your helpful feedback and theirs, this will likely change to better fit what each of you actually require. For now, the process assumes they will seek what this service currently offers. And you will benefit from their attention to your cited needs. Win-win. </t>
  </si>
  <si>
    <t xml:space="preserve">Please assess each of the six items above. But keep in mind this a work in progress. With your helpful feedback and theirs, this will likely change to better fit what each of you actually require. For now, the process assumes you will seek what this service currently offers. And thy will benefit from your attention to theirr cited needs. Win-win. </t>
  </si>
  <si>
    <t xml:space="preserve"> needs of you. Now we explore some mutual-problem solving.</t>
  </si>
  <si>
    <t xml:space="preserve">Thank you for expressing your need. Now let's proceed with something </t>
  </si>
  <si>
    <t xml:space="preserve">Think you can respond to </t>
  </si>
  <si>
    <t>'s expressed need? It will help you as we now segue into mutual problem-solving.</t>
  </si>
  <si>
    <t>If you have any interest in this mutually beneficial alternative to hostile legal options, then follow these simple steps. Because this is so new, we are making up some of it as we go along. Your engaging feedback could help improve it. So let's get going.</t>
  </si>
  <si>
    <r>
      <t xml:space="preserve">Schaerer, Plessis, Yap, Thau (2018). Low power individuals in social power research: A quantitative review, theoretical framework, and empirical test. </t>
    </r>
    <r>
      <rPr>
        <i/>
        <sz val="10"/>
        <color rgb="FF0064AF"/>
        <rFont val="Arial Narrow"/>
        <family val="2"/>
      </rPr>
      <t>Organizational Behavior and Human Decision Processes, 149</t>
    </r>
    <r>
      <rPr>
        <sz val="10"/>
        <color rgb="FF0064AF"/>
        <rFont val="Arial Narrow"/>
        <family val="2"/>
      </rPr>
      <t>: 73-96.</t>
    </r>
  </si>
  <si>
    <r>
      <t xml:space="preserve">Tost (2015). When, why, and how do powerholders ‘‘feel the power’’? Examining the links between structural and psychological power and reviving the connection between power and responsibility. </t>
    </r>
    <r>
      <rPr>
        <i/>
        <sz val="10"/>
        <color rgb="FF0064AF"/>
        <rFont val="Arial Narrow"/>
        <family val="2"/>
      </rPr>
      <t>Research in Organizational Behavior 35</t>
    </r>
    <r>
      <rPr>
        <sz val="10"/>
        <color rgb="FF0064AF"/>
        <rFont val="Arial Narrow"/>
        <family val="2"/>
      </rPr>
      <t>, 29–56.</t>
    </r>
  </si>
  <si>
    <r>
      <t xml:space="preserve">Berdahl, Martorana (2006). Effects of power on emotion and expression during a controversial group discussion. </t>
    </r>
    <r>
      <rPr>
        <i/>
        <sz val="10"/>
        <color rgb="FF0064AF"/>
        <rFont val="Arial Narrow"/>
        <family val="2"/>
      </rPr>
      <t>Eur. J. Soc. Psychol. 36</t>
    </r>
    <r>
      <rPr>
        <sz val="10"/>
        <color rgb="FF0064AF"/>
        <rFont val="Arial Narrow"/>
        <family val="2"/>
      </rPr>
      <t>, 497–509.</t>
    </r>
  </si>
  <si>
    <r>
      <t xml:space="preserve">Anderson, Berdahl (2002). The experience of power: Examining the effects of power on approach and inhibition tendencies. </t>
    </r>
    <r>
      <rPr>
        <i/>
        <sz val="10"/>
        <color rgb="FF0064AF"/>
        <rFont val="Arial Narrow"/>
        <family val="2"/>
      </rPr>
      <t>Journ. of Personality and Soc. Psych., 83</t>
    </r>
    <r>
      <rPr>
        <sz val="10"/>
        <color rgb="FF0064AF"/>
        <rFont val="Arial Narrow"/>
        <family val="2"/>
      </rPr>
      <t>:6, 1362-1377.</t>
    </r>
  </si>
  <si>
    <r>
      <t xml:space="preserve">Galinsky, Gruenfeld, Magee (2003). From power to action. </t>
    </r>
    <r>
      <rPr>
        <i/>
        <sz val="10"/>
        <color rgb="FF0064AF"/>
        <rFont val="Arial Narrow"/>
        <family val="2"/>
      </rPr>
      <t>Journal of Personality and Social Psychology, 85</t>
    </r>
    <r>
      <rPr>
        <sz val="10"/>
        <color rgb="FF0064AF"/>
        <rFont val="Arial Narrow"/>
        <family val="2"/>
      </rPr>
      <t>: 3, 453– 466.</t>
    </r>
  </si>
  <si>
    <r>
      <t xml:space="preserve">Keltner, Gruenfeld, Anderson (2003). Power, approach, and inhibition. </t>
    </r>
    <r>
      <rPr>
        <i/>
        <sz val="10"/>
        <color rgb="FF0064AF"/>
        <rFont val="Arial Narrow"/>
        <family val="2"/>
      </rPr>
      <t>Psychological Review, 110</t>
    </r>
    <r>
      <rPr>
        <sz val="10"/>
        <color rgb="FF0064AF"/>
        <rFont val="Arial Narrow"/>
        <family val="2"/>
      </rPr>
      <t>:2, 265-284.</t>
    </r>
  </si>
  <si>
    <r>
      <t xml:space="preserve">Smith, Bargh (2008). Nonconscious effects of power on basic approach and avoidance tendencies. </t>
    </r>
    <r>
      <rPr>
        <i/>
        <sz val="10"/>
        <color rgb="FF0064AF"/>
        <rFont val="Arial Narrow"/>
        <family val="2"/>
      </rPr>
      <t>Soc Cogn. 26</t>
    </r>
    <r>
      <rPr>
        <sz val="10"/>
        <color rgb="FF0064AF"/>
        <rFont val="Arial Narrow"/>
        <family val="2"/>
      </rPr>
      <t>:1, 1-24.</t>
    </r>
  </si>
  <si>
    <r>
      <t xml:space="preserve">Kessler, Ronald (2012). The costs of depression. </t>
    </r>
    <r>
      <rPr>
        <i/>
        <sz val="10"/>
        <color theme="1"/>
        <rFont val="Arial Narrow"/>
        <family val="2"/>
      </rPr>
      <t>Psychiatr Clin North Am. 35</t>
    </r>
    <r>
      <rPr>
        <sz val="10"/>
        <color theme="1"/>
        <rFont val="Arial Narrow"/>
        <family val="2"/>
      </rPr>
      <t>(1):1-14.</t>
    </r>
  </si>
  <si>
    <t>Calculating Wellness Costs</t>
  </si>
  <si>
    <r>
      <t xml:space="preserve">Kuhl, Emily A. (2016). Quantifying the cost of depression. </t>
    </r>
    <r>
      <rPr>
        <i/>
        <sz val="10"/>
        <color theme="10"/>
        <rFont val="Arial Narrow"/>
        <family val="2"/>
      </rPr>
      <t>Center for Workplace Mental Health</t>
    </r>
    <r>
      <rPr>
        <sz val="10"/>
        <color theme="10"/>
        <rFont val="Arial Narrow"/>
        <family val="2"/>
      </rPr>
      <t>.</t>
    </r>
  </si>
  <si>
    <t>Power relations research</t>
  </si>
  <si>
    <t xml:space="preserve">This instantly boosts </t>
  </si>
  <si>
    <t>This instantly boosts your responsive reputation. And can enhance your career advancement.</t>
  </si>
  <si>
    <t>'s responsive reputation. And can enhance their career advancement.</t>
  </si>
  <si>
    <t xml:space="preserve">You offer </t>
  </si>
  <si>
    <t xml:space="preserve"> an initial testimonial for simply responding to this amicable alternative.</t>
  </si>
  <si>
    <t xml:space="preserve"> aggrees to provide you an initial testimonial simply for responding to this amicable alternative.</t>
  </si>
  <si>
    <t xml:space="preserve">This improves </t>
  </si>
  <si>
    <t>This improves your responsive reputation. To reach more of your potential.</t>
  </si>
  <si>
    <t>'s responsive reputation. To reach more of their potential.</t>
  </si>
  <si>
    <t xml:space="preserve"> a follow-up testimonial when demonstrating some positive results.</t>
  </si>
  <si>
    <t xml:space="preserve"> offers you a follow-up testimonial when demonstrating some positive results.</t>
  </si>
  <si>
    <t>=IF(OR($F$1109=$K$1098,$F$1110=$K$1099,$F$1110=$K$1100),$P1098,"")</t>
  </si>
  <si>
    <t>'s name.</t>
  </si>
  <si>
    <t xml:space="preserve">1)  Keep it be short and to the point. Include </t>
  </si>
  <si>
    <t>1)  It is kept relatively short. It mentions you by name.</t>
  </si>
  <si>
    <t>2)  It's kept in an informal conversational tone.</t>
  </si>
  <si>
    <t>3)  It usually cites before, during, and after your helpful improvements.</t>
  </si>
  <si>
    <t xml:space="preserve"> is guided to provide you a testimonial with the following tips.</t>
  </si>
  <si>
    <t>Use these three tips to help you draft your testimonial.</t>
  </si>
  <si>
    <t xml:space="preserve">Specific problem to resolve (optional):  </t>
  </si>
  <si>
    <t xml:space="preserve">Or in </t>
  </si>
  <si>
    <t>'s own words (optional)</t>
  </si>
  <si>
    <t>1. Providing social proof of their responsiveness</t>
  </si>
  <si>
    <t>1. Providing social proof of your responsiveness</t>
  </si>
  <si>
    <t>2. Affirming their responsiveness is improving</t>
  </si>
  <si>
    <t>2. Affirming your responsiveness is improving</t>
  </si>
  <si>
    <t xml:space="preserve">Progress notes (by </t>
  </si>
  <si>
    <t>)</t>
  </si>
  <si>
    <t>Costly power dynamics</t>
  </si>
  <si>
    <t>Report any problems you encounter with this tool so we can fix it, thanks.</t>
  </si>
  <si>
    <t>Add any suggestions on how we can improve it to fit your specific needs.</t>
  </si>
  <si>
    <t>Click on the numbered item to quickly go to that section below. 
Once there, you can click on that section header to return to this menu.</t>
  </si>
  <si>
    <t>Testimonials</t>
  </si>
  <si>
    <t>Testimonials?</t>
  </si>
  <si>
    <t>Characterizations</t>
  </si>
  <si>
    <t>Or acknowledge receipt in person, if possible.</t>
  </si>
  <si>
    <t>Use this space to track your Professionally Responsive interactions.</t>
  </si>
  <si>
    <t xml:space="preserve"> Professionally Responsive interactions.</t>
  </si>
  <si>
    <t xml:space="preserve"> to an ongoing need-responsive dialogue.</t>
  </si>
  <si>
    <t>How responsive are you to their wellness needs and to your own?</t>
  </si>
  <si>
    <t>You utilize this communication tool to personally engage each other. You send interact directly with each other, as an email attachment or other means available to you.</t>
  </si>
  <si>
    <t>We tend to act selfishly only when not made aware of what others may need of us.</t>
  </si>
  <si>
    <t>wellbeing</t>
  </si>
  <si>
    <t>You admit this poorly captures your impacted wellness.</t>
  </si>
  <si>
    <t>You admit this doesn't capture your impacted wellness.</t>
  </si>
  <si>
    <t>Risking coercion</t>
  </si>
  <si>
    <t>Post your questions, comments, concerns or suggestions at our forum online. Interact with others who try this new tool. Share your ideas with others. Login required.</t>
  </si>
  <si>
    <r>
      <t>3. Expert Support option</t>
    </r>
    <r>
      <rPr>
        <sz val="14"/>
        <color theme="1"/>
        <rFont val="Tahoma"/>
        <family val="2"/>
      </rPr>
      <t xml:space="preserve"> - start FREE, $60/wk</t>
    </r>
  </si>
  <si>
    <t xml:space="preserve">Receive direct support from the creator of this responsivism tool, with a 25-minute online Zoom session. First to try this can get it free, if scheduling by 9/30/2024.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</si>
</sst>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
    <numFmt numFmtId="165" formatCode="0."/>
    <numFmt numFmtId="166" formatCode="0.000"/>
  </numFmts>
  <fonts count="220" x14ac:knownFonts="1">
    <font>
      <sz val="11"/>
      <color theme="1"/>
      <name val="Calibri"/>
      <family val="2"/>
      <scheme val="minor"/>
    </font>
    <font>
      <u/>
      <sz val="11"/>
      <color theme="10"/>
      <name val="Calibri"/>
      <family val="2"/>
      <scheme val="minor"/>
    </font>
    <font>
      <b/>
      <sz val="64"/>
      <color rgb="FFD2FFE6"/>
      <name val="Tahoma"/>
      <family val="2"/>
    </font>
    <font>
      <sz val="10"/>
      <color theme="1"/>
      <name val="Arial Narrow"/>
      <family val="2"/>
    </font>
    <font>
      <b/>
      <sz val="8"/>
      <color rgb="FF3CFF96"/>
      <name val="Tw Cen MT Condensed Extra Bold"/>
      <family val="2"/>
    </font>
    <font>
      <b/>
      <sz val="40"/>
      <color rgb="FFD2FFE6"/>
      <name val="Tahoma"/>
      <family val="2"/>
    </font>
    <font>
      <sz val="11"/>
      <name val="Cambria"/>
      <family val="1"/>
    </font>
    <font>
      <b/>
      <sz val="20"/>
      <color rgb="FF532476"/>
      <name val="Tahoma"/>
      <family val="2"/>
    </font>
    <font>
      <b/>
      <sz val="20"/>
      <color rgb="FF006432"/>
      <name val="Tahoma"/>
      <family val="2"/>
    </font>
    <font>
      <sz val="10"/>
      <color theme="0"/>
      <name val="Wingdings 3"/>
      <family val="1"/>
      <charset val="2"/>
    </font>
    <font>
      <b/>
      <sz val="14"/>
      <color theme="1"/>
      <name val="Tahoma"/>
      <family val="2"/>
    </font>
    <font>
      <sz val="9"/>
      <color theme="1"/>
      <name val="Arial Narrow"/>
      <family val="2"/>
    </font>
    <font>
      <sz val="11"/>
      <color theme="1"/>
      <name val="Arial"/>
      <family val="2"/>
    </font>
    <font>
      <b/>
      <sz val="11"/>
      <color rgb="FF004623"/>
      <name val="Arial Narrow"/>
      <family val="2"/>
    </font>
    <font>
      <sz val="12"/>
      <color rgb="FF004623"/>
      <name val="Arial"/>
      <family val="2"/>
    </font>
    <font>
      <sz val="12"/>
      <color rgb="FFC00000"/>
      <name val="Arial Narrow"/>
      <family val="2"/>
    </font>
    <font>
      <sz val="12"/>
      <color theme="1"/>
      <name val="Arial"/>
      <family val="2"/>
    </font>
    <font>
      <sz val="11"/>
      <color theme="1"/>
      <name val="Arial Narrow"/>
      <family val="2"/>
    </font>
    <font>
      <sz val="10"/>
      <color rgb="FF008770"/>
      <name val="Arial"/>
      <family val="2"/>
    </font>
    <font>
      <sz val="10"/>
      <color theme="1"/>
      <name val="Arial"/>
      <family val="2"/>
    </font>
    <font>
      <b/>
      <sz val="20"/>
      <color theme="0"/>
      <name val="Wingdings 3"/>
      <family val="1"/>
      <charset val="2"/>
    </font>
    <font>
      <b/>
      <sz val="24"/>
      <color rgb="FF532476"/>
      <name val="Tahoma"/>
      <family val="2"/>
    </font>
    <font>
      <b/>
      <sz val="14"/>
      <color theme="1"/>
      <name val="Arial"/>
      <family val="2"/>
    </font>
    <font>
      <sz val="12"/>
      <color rgb="FF000000"/>
      <name val="Tahoma"/>
      <family val="2"/>
    </font>
    <font>
      <sz val="12"/>
      <color theme="1"/>
      <name val="Tahoma"/>
      <family val="2"/>
    </font>
    <font>
      <b/>
      <sz val="20"/>
      <color rgb="FFC8FFE1"/>
      <name val="Tahoma"/>
      <family val="2"/>
    </font>
    <font>
      <sz val="9"/>
      <color theme="1"/>
      <name val="Tahoma"/>
      <family val="2"/>
    </font>
    <font>
      <sz val="10"/>
      <color theme="1"/>
      <name val="Arial Black"/>
      <family val="2"/>
    </font>
    <font>
      <b/>
      <sz val="10"/>
      <color theme="1"/>
      <name val="Arial Narrow"/>
      <family val="2"/>
    </font>
    <font>
      <sz val="14"/>
      <color theme="1"/>
      <name val="Tahoma"/>
      <family val="2"/>
    </font>
    <font>
      <u/>
      <sz val="8"/>
      <color theme="1"/>
      <name val="Arial Narrow"/>
      <family val="2"/>
    </font>
    <font>
      <sz val="10"/>
      <color rgb="FF008770"/>
      <name val="Franklin Gothic Medium Cond"/>
      <family val="2"/>
    </font>
    <font>
      <sz val="10"/>
      <color rgb="FF008770"/>
      <name val="Franklin Gothic Medium"/>
      <family val="2"/>
    </font>
    <font>
      <sz val="10"/>
      <color rgb="FF000000"/>
      <name val="Georgia"/>
      <family val="1"/>
    </font>
    <font>
      <sz val="10"/>
      <color rgb="FF008770"/>
      <name val="Arial Narrow"/>
      <family val="2"/>
    </font>
    <font>
      <i/>
      <sz val="10"/>
      <color theme="1"/>
      <name val="Arial Narrow"/>
      <family val="2"/>
    </font>
    <font>
      <sz val="11"/>
      <color theme="1"/>
      <name val="Times New Roman"/>
      <family val="1"/>
    </font>
    <font>
      <sz val="11"/>
      <color theme="1"/>
      <name val="Arial Black"/>
      <family val="2"/>
    </font>
    <font>
      <sz val="12"/>
      <color theme="1"/>
      <name val="Times New Roman"/>
      <family val="1"/>
    </font>
    <font>
      <b/>
      <sz val="14"/>
      <color theme="0"/>
      <name val="Tahoma"/>
      <family val="2"/>
    </font>
    <font>
      <b/>
      <sz val="36"/>
      <color rgb="FFD2FFE6"/>
      <name val="Tahoma"/>
      <family val="2"/>
    </font>
    <font>
      <b/>
      <sz val="64"/>
      <color rgb="FF96FFBE"/>
      <name val="Arial Black"/>
      <family val="2"/>
    </font>
    <font>
      <b/>
      <sz val="64"/>
      <color rgb="FFE1C8FF"/>
      <name val="Arial Black"/>
      <family val="2"/>
    </font>
    <font>
      <sz val="14"/>
      <color theme="0"/>
      <name val="Tahoma"/>
      <family val="2"/>
    </font>
    <font>
      <sz val="20"/>
      <color rgb="FF32FFA5"/>
      <name val="Wingdings 3"/>
      <family val="1"/>
      <charset val="2"/>
    </font>
    <font>
      <b/>
      <sz val="14"/>
      <color rgb="FF96FFBE"/>
      <name val="Tahoma"/>
      <family val="2"/>
    </font>
    <font>
      <sz val="11"/>
      <name val="Arial"/>
      <family val="2"/>
    </font>
    <font>
      <sz val="12"/>
      <name val="Times New Roman"/>
      <family val="1"/>
    </font>
    <font>
      <sz val="14"/>
      <color theme="1"/>
      <name val="Arial Black"/>
      <family val="2"/>
    </font>
    <font>
      <b/>
      <sz val="16"/>
      <color theme="0"/>
      <name val="Tahoma"/>
      <family val="2"/>
    </font>
    <font>
      <sz val="12"/>
      <name val="Cambria"/>
      <family val="1"/>
    </font>
    <font>
      <b/>
      <sz val="14"/>
      <color rgb="FF004623"/>
      <name val="Tahoma"/>
      <family val="2"/>
    </font>
    <font>
      <b/>
      <sz val="20"/>
      <color theme="1"/>
      <name val="Tahoma"/>
      <family val="2"/>
    </font>
    <font>
      <b/>
      <sz val="12"/>
      <name val="Arial"/>
      <family val="2"/>
    </font>
    <font>
      <sz val="10"/>
      <name val="Cambria"/>
      <family val="1"/>
    </font>
    <font>
      <b/>
      <sz val="12"/>
      <color theme="0"/>
      <name val="Tahoma"/>
      <family val="2"/>
    </font>
    <font>
      <sz val="24"/>
      <color rgb="FF8CFFC8"/>
      <name val="Arial Black"/>
      <family val="2"/>
    </font>
    <font>
      <sz val="48"/>
      <color rgb="FF8CFFC8"/>
      <name val="Arial Black"/>
      <family val="2"/>
    </font>
    <font>
      <b/>
      <sz val="9"/>
      <color theme="1"/>
      <name val="Arial Narrow"/>
      <family val="2"/>
    </font>
    <font>
      <b/>
      <sz val="24"/>
      <color rgb="FF007828"/>
      <name val="Tahoma"/>
      <family val="2"/>
    </font>
    <font>
      <b/>
      <sz val="34"/>
      <color theme="1" tint="0.249977111117893"/>
      <name val="Tahoma"/>
      <family val="2"/>
    </font>
    <font>
      <b/>
      <sz val="11"/>
      <color rgb="FF0070C0"/>
      <name val="Cambria"/>
      <family val="1"/>
    </font>
    <font>
      <sz val="11"/>
      <color rgb="FF7030A0"/>
      <name val="Tahoma"/>
      <family val="2"/>
    </font>
    <font>
      <b/>
      <sz val="14"/>
      <color rgb="FF2D1441"/>
      <name val="Tahoma"/>
      <family val="2"/>
    </font>
    <font>
      <sz val="12"/>
      <color rgb="FF008770"/>
      <name val="Arial"/>
      <family val="2"/>
    </font>
    <font>
      <b/>
      <sz val="12"/>
      <color rgb="FFE1C8FF"/>
      <name val="Arial Narrow"/>
      <family val="2"/>
    </font>
    <font>
      <b/>
      <sz val="12"/>
      <color theme="1"/>
      <name val="Arial"/>
      <family val="2"/>
    </font>
    <font>
      <sz val="14"/>
      <color rgb="FF000000"/>
      <name val="Arial"/>
      <family val="2"/>
    </font>
    <font>
      <b/>
      <sz val="14"/>
      <color rgb="FF000000"/>
      <name val="Arial"/>
      <family val="2"/>
    </font>
    <font>
      <b/>
      <sz val="16"/>
      <color theme="1"/>
      <name val="Arial"/>
      <family val="2"/>
    </font>
    <font>
      <sz val="12"/>
      <color rgb="FF0070C0"/>
      <name val="Arial"/>
      <family val="2"/>
    </font>
    <font>
      <sz val="9"/>
      <color theme="1"/>
      <name val="Arial"/>
      <family val="2"/>
    </font>
    <font>
      <sz val="9"/>
      <color theme="1"/>
      <name val="Calibri"/>
      <family val="2"/>
      <scheme val="minor"/>
    </font>
    <font>
      <sz val="24"/>
      <color rgb="FF007828"/>
      <name val="Arial Black"/>
      <family val="2"/>
    </font>
    <font>
      <i/>
      <sz val="9"/>
      <color theme="1"/>
      <name val="Arial Narrow"/>
      <family val="2"/>
    </font>
    <font>
      <b/>
      <i/>
      <sz val="9"/>
      <color theme="1"/>
      <name val="Arial Narrow"/>
      <family val="2"/>
    </font>
    <font>
      <b/>
      <sz val="14"/>
      <color rgb="FF004B19"/>
      <name val="Tahoma"/>
      <family val="2"/>
    </font>
    <font>
      <sz val="11"/>
      <color theme="1"/>
      <name val="Calibri"/>
      <family val="2"/>
      <scheme val="minor"/>
    </font>
    <font>
      <b/>
      <sz val="68"/>
      <color rgb="FFD2FFE6"/>
      <name val="Tahoma"/>
      <family val="2"/>
    </font>
    <font>
      <b/>
      <sz val="14"/>
      <name val="Tahoma"/>
      <family val="2"/>
    </font>
    <font>
      <sz val="10"/>
      <color rgb="FF2D1441"/>
      <name val="Arial Narrow"/>
      <family val="2"/>
    </font>
    <font>
      <sz val="10"/>
      <color rgb="FF004B19"/>
      <name val="Arial Narrow"/>
      <family val="2"/>
    </font>
    <font>
      <b/>
      <sz val="11"/>
      <name val="Cambria"/>
      <family val="1"/>
    </font>
    <font>
      <b/>
      <i/>
      <sz val="11"/>
      <name val="Cambria"/>
      <family val="1"/>
    </font>
    <font>
      <b/>
      <sz val="10"/>
      <color theme="1"/>
      <name val="Arial"/>
      <family val="2"/>
    </font>
    <font>
      <sz val="12"/>
      <color theme="1"/>
      <name val="Arial Narrow"/>
      <family val="2"/>
    </font>
    <font>
      <b/>
      <sz val="16"/>
      <color theme="1" tint="0.249977111117893"/>
      <name val="Tahoma"/>
      <family val="2"/>
    </font>
    <font>
      <sz val="14"/>
      <name val="Cambria"/>
      <family val="1"/>
    </font>
    <font>
      <sz val="20"/>
      <name val="Tahoma"/>
      <family val="2"/>
    </font>
    <font>
      <b/>
      <sz val="48"/>
      <color rgb="FFD2FFE6"/>
      <name val="Tahoma"/>
      <family val="2"/>
    </font>
    <font>
      <sz val="48"/>
      <color theme="1"/>
      <name val="Arial Narrow"/>
      <family val="2"/>
    </font>
    <font>
      <b/>
      <sz val="56"/>
      <color rgb="FF8CFFC8"/>
      <name val="Tahoma"/>
      <family val="2"/>
    </font>
    <font>
      <sz val="10"/>
      <color rgb="FF32FFA5"/>
      <name val="Arial Narrow"/>
      <family val="2"/>
    </font>
    <font>
      <b/>
      <sz val="11"/>
      <color rgb="FF32FFA5"/>
      <name val="Tahoma"/>
      <family val="2"/>
    </font>
    <font>
      <sz val="10"/>
      <name val="Arial"/>
      <family val="2"/>
    </font>
    <font>
      <sz val="11"/>
      <name val="Arial Narrow"/>
      <family val="2"/>
    </font>
    <font>
      <sz val="14"/>
      <name val="Arial"/>
      <family val="2"/>
    </font>
    <font>
      <sz val="12"/>
      <name val="Arial"/>
      <family val="2"/>
    </font>
    <font>
      <b/>
      <sz val="40"/>
      <color rgb="FFC89BE1"/>
      <name val="Tahoma"/>
      <family val="2"/>
    </font>
    <font>
      <sz val="11"/>
      <color rgb="FFC89BE1"/>
      <name val="Cambria"/>
      <family val="1"/>
    </font>
    <font>
      <b/>
      <sz val="48"/>
      <color rgb="FFC89BE1"/>
      <name val="Tahoma"/>
      <family val="2"/>
    </font>
    <font>
      <b/>
      <sz val="11"/>
      <color rgb="FFA55ACD"/>
      <name val="Tahoma"/>
      <family val="2"/>
    </font>
    <font>
      <b/>
      <sz val="11"/>
      <color theme="1"/>
      <name val="Arial Narrow"/>
      <family val="2"/>
    </font>
    <font>
      <b/>
      <sz val="11"/>
      <color rgb="FF8C0000"/>
      <name val="Arial Narrow"/>
      <family val="2"/>
    </font>
    <font>
      <b/>
      <sz val="11"/>
      <name val="Arial Narrow"/>
      <family val="2"/>
    </font>
    <font>
      <b/>
      <sz val="11"/>
      <name val="Arial"/>
      <family val="2"/>
    </font>
    <font>
      <sz val="10"/>
      <name val="Arial Narrow"/>
      <family val="2"/>
    </font>
    <font>
      <b/>
      <sz val="14"/>
      <name val="Arial"/>
      <family val="2"/>
    </font>
    <font>
      <b/>
      <sz val="10"/>
      <color rgb="FF009637"/>
      <name val="Arial"/>
      <family val="2"/>
    </font>
    <font>
      <b/>
      <sz val="11"/>
      <color rgb="FF004B19"/>
      <name val="Arial"/>
      <family val="2"/>
    </font>
    <font>
      <sz val="9"/>
      <color rgb="FF004B19"/>
      <name val="Arial"/>
      <family val="2"/>
    </font>
    <font>
      <b/>
      <i/>
      <sz val="10"/>
      <color theme="1"/>
      <name val="Arial Narrow"/>
      <family val="2"/>
    </font>
    <font>
      <sz val="10"/>
      <color rgb="FF502373"/>
      <name val="Arial Narrow"/>
      <family val="2"/>
    </font>
    <font>
      <i/>
      <sz val="11"/>
      <name val="Arial Narrow"/>
      <family val="2"/>
    </font>
    <font>
      <b/>
      <sz val="12"/>
      <name val="Cambria"/>
      <family val="1"/>
    </font>
    <font>
      <sz val="12"/>
      <color rgb="FF004B19"/>
      <name val="Tahoma"/>
      <family val="2"/>
    </font>
    <font>
      <b/>
      <sz val="40"/>
      <color rgb="FFB7FFF3"/>
      <name val="Tahoma"/>
      <family val="2"/>
    </font>
    <font>
      <b/>
      <sz val="10"/>
      <color rgb="FF32FFA5"/>
      <name val="Arial Narrow"/>
      <family val="2"/>
    </font>
    <font>
      <sz val="9"/>
      <color rgb="FF32FFA5"/>
      <name val="Arial Narrow"/>
      <family val="2"/>
    </font>
    <font>
      <b/>
      <sz val="14"/>
      <color rgb="FF32FFA5"/>
      <name val="Tahoma"/>
      <family val="2"/>
    </font>
    <font>
      <sz val="12"/>
      <color theme="0"/>
      <name val="Wingdings 3"/>
      <family val="1"/>
      <charset val="2"/>
    </font>
    <font>
      <b/>
      <sz val="11"/>
      <color theme="1"/>
      <name val="Arial"/>
      <family val="2"/>
    </font>
    <font>
      <b/>
      <sz val="12"/>
      <color theme="1"/>
      <name val="Arial Narrow"/>
      <family val="2"/>
    </font>
    <font>
      <i/>
      <sz val="10"/>
      <color rgb="FF502373"/>
      <name val="Arial Narrow"/>
      <family val="2"/>
    </font>
    <font>
      <sz val="10"/>
      <color rgb="FF502373"/>
      <name val="Wingdings 3"/>
      <family val="1"/>
      <charset val="2"/>
    </font>
    <font>
      <sz val="10"/>
      <color rgb="FF004B19"/>
      <name val="Wingdings 3"/>
      <family val="1"/>
      <charset val="2"/>
    </font>
    <font>
      <b/>
      <sz val="10"/>
      <color indexed="81"/>
      <name val="Tahoma"/>
      <family val="2"/>
    </font>
    <font>
      <sz val="10"/>
      <color indexed="81"/>
      <name val="Tahoma"/>
      <family val="2"/>
    </font>
    <font>
      <b/>
      <sz val="16"/>
      <color rgb="FF007828"/>
      <name val="Tahoma"/>
      <family val="2"/>
    </font>
    <font>
      <b/>
      <sz val="60"/>
      <color rgb="FF004B19"/>
      <name val="Tahoma"/>
      <family val="2"/>
    </font>
    <font>
      <sz val="10"/>
      <color rgb="FF000000"/>
      <name val="Arial Narrow"/>
      <family val="2"/>
    </font>
    <font>
      <b/>
      <sz val="24"/>
      <color rgb="FFC89BE1"/>
      <name val="Wingdings 3"/>
      <family val="1"/>
      <charset val="2"/>
    </font>
    <font>
      <sz val="14"/>
      <color theme="1"/>
      <name val="Arial"/>
      <family val="2"/>
    </font>
    <font>
      <sz val="12"/>
      <color theme="1"/>
      <name val="Arial Black"/>
      <family val="2"/>
    </font>
    <font>
      <sz val="8"/>
      <name val="Calibri"/>
      <family val="2"/>
      <scheme val="minor"/>
    </font>
    <font>
      <sz val="16"/>
      <name val="Arial"/>
      <family val="2"/>
    </font>
    <font>
      <b/>
      <sz val="16"/>
      <name val="Arial"/>
      <family val="2"/>
    </font>
    <font>
      <sz val="12"/>
      <color theme="0"/>
      <name val="Times New Roman"/>
      <family val="1"/>
    </font>
    <font>
      <i/>
      <sz val="10"/>
      <color rgb="FF004B19"/>
      <name val="Arial Narrow"/>
      <family val="2"/>
    </font>
    <font>
      <b/>
      <sz val="12"/>
      <color rgb="FF004B19"/>
      <name val="Arial"/>
      <family val="2"/>
    </font>
    <font>
      <u/>
      <sz val="10"/>
      <color theme="1"/>
      <name val="Arial Narrow"/>
      <family val="2"/>
    </font>
    <font>
      <sz val="9"/>
      <color indexed="81"/>
      <name val="Tahoma"/>
      <family val="2"/>
    </font>
    <font>
      <b/>
      <sz val="16"/>
      <color indexed="81"/>
      <name val="Tahoma"/>
      <family val="2"/>
    </font>
    <font>
      <sz val="11"/>
      <color theme="1"/>
      <name val="Cambria"/>
      <family val="1"/>
    </font>
    <font>
      <b/>
      <sz val="11"/>
      <color theme="1"/>
      <name val="Cambria"/>
      <family val="1"/>
    </font>
    <font>
      <sz val="11"/>
      <color rgb="FF0064AF"/>
      <name val="Cambria"/>
      <family val="1"/>
    </font>
    <font>
      <b/>
      <sz val="12"/>
      <color theme="10"/>
      <name val="Calibri"/>
      <family val="2"/>
      <scheme val="minor"/>
    </font>
    <font>
      <b/>
      <sz val="12"/>
      <color theme="1"/>
      <name val="Calibri"/>
      <family val="2"/>
      <scheme val="minor"/>
    </font>
    <font>
      <b/>
      <sz val="9"/>
      <color indexed="81"/>
      <name val="Tahoma"/>
      <family val="2"/>
    </font>
    <font>
      <sz val="10"/>
      <color rgb="FFA55ACD"/>
      <name val="Arial Narrow"/>
      <family val="2"/>
    </font>
    <font>
      <b/>
      <sz val="12"/>
      <color rgb="FF502373"/>
      <name val="Arial"/>
      <family val="2"/>
    </font>
    <font>
      <sz val="9"/>
      <color theme="1"/>
      <name val="Cambria"/>
      <family val="1"/>
    </font>
    <font>
      <sz val="14"/>
      <name val="Tahoma"/>
      <family val="2"/>
    </font>
    <font>
      <b/>
      <sz val="26"/>
      <color rgb="FF7030A0"/>
      <name val="Tahoma"/>
      <family val="2"/>
    </font>
    <font>
      <sz val="11"/>
      <name val="Cambria"/>
      <family val="2"/>
    </font>
    <font>
      <b/>
      <sz val="14"/>
      <color rgb="FF502373"/>
      <name val="Arial"/>
      <family val="2"/>
    </font>
    <font>
      <b/>
      <sz val="16"/>
      <color rgb="FF2D1441"/>
      <name val="Arial"/>
      <family val="2"/>
    </font>
    <font>
      <b/>
      <sz val="12"/>
      <color rgb="FF2D1441"/>
      <name val="Arial"/>
      <family val="2"/>
    </font>
    <font>
      <b/>
      <sz val="12"/>
      <color rgb="FF2D1441"/>
      <name val="Cambria"/>
      <family val="1"/>
    </font>
    <font>
      <sz val="11"/>
      <color rgb="FFBEFFD7"/>
      <name val="Cambria"/>
      <family val="1"/>
    </font>
    <font>
      <b/>
      <sz val="40"/>
      <color rgb="FFBEFFD7"/>
      <name val="Tahoma"/>
      <family val="2"/>
    </font>
    <font>
      <b/>
      <sz val="48"/>
      <color rgb="FFBEFFD7"/>
      <name val="Tahoma"/>
      <family val="2"/>
    </font>
    <font>
      <b/>
      <i/>
      <sz val="10"/>
      <color rgb="FF004B19"/>
      <name val="Arial Narrow"/>
      <family val="2"/>
    </font>
    <font>
      <b/>
      <sz val="9"/>
      <color rgb="FF7030A0"/>
      <name val="Arial"/>
      <family val="2"/>
    </font>
    <font>
      <b/>
      <sz val="8"/>
      <color rgb="FF00B050"/>
      <name val="Arial"/>
      <family val="2"/>
    </font>
    <font>
      <b/>
      <sz val="18"/>
      <color rgb="FF2D1441"/>
      <name val="Tahoma"/>
      <family val="2"/>
    </font>
    <font>
      <b/>
      <sz val="9"/>
      <name val="Cambria"/>
      <family val="1"/>
    </font>
    <font>
      <sz val="10"/>
      <color rgb="FF1D2228"/>
      <name val="Arial Narrow"/>
      <family val="2"/>
    </font>
    <font>
      <sz val="11"/>
      <color rgb="FFBEFFD7"/>
      <name val="Tahoma"/>
      <family val="2"/>
    </font>
    <font>
      <sz val="13"/>
      <color theme="1"/>
      <name val="Times New Roman"/>
      <family val="2"/>
    </font>
    <font>
      <b/>
      <sz val="13"/>
      <color theme="1"/>
      <name val="Arial"/>
      <family val="2"/>
    </font>
    <font>
      <sz val="13"/>
      <color theme="1"/>
      <name val="Times New Roman"/>
      <family val="1"/>
    </font>
    <font>
      <b/>
      <sz val="24"/>
      <color rgb="FF2D1441"/>
      <name val="Tahoma"/>
      <family val="2"/>
    </font>
    <font>
      <sz val="11"/>
      <color rgb="FF2D1441"/>
      <name val="Tahoma"/>
      <family val="2"/>
    </font>
    <font>
      <sz val="10"/>
      <color rgb="FF7030A0"/>
      <name val="Arial"/>
      <family val="2"/>
    </font>
    <font>
      <u/>
      <sz val="10"/>
      <color rgb="FF32FFA5"/>
      <name val="Arial Narrow"/>
      <family val="2"/>
    </font>
    <font>
      <b/>
      <sz val="10"/>
      <color indexed="38"/>
      <name val="Tahoma"/>
      <family val="2"/>
    </font>
    <font>
      <sz val="12"/>
      <color rgb="FF007828"/>
      <name val="Tahoma"/>
      <family val="2"/>
    </font>
    <font>
      <b/>
      <sz val="12"/>
      <color rgb="FF007828"/>
      <name val="Tahoma"/>
      <family val="2"/>
    </font>
    <font>
      <b/>
      <i/>
      <sz val="10"/>
      <color rgb="FF00B050"/>
      <name val="Arial Narrow"/>
      <family val="2"/>
    </font>
    <font>
      <sz val="10"/>
      <color rgb="FF00B050"/>
      <name val="Arial Narrow"/>
      <family val="2"/>
    </font>
    <font>
      <b/>
      <sz val="10"/>
      <color theme="1"/>
      <name val="Tahoma"/>
      <family val="2"/>
    </font>
    <font>
      <sz val="10"/>
      <color rgb="FFFF0000"/>
      <name val="Arial Narrow"/>
      <family val="2"/>
    </font>
    <font>
      <sz val="9"/>
      <color rgb="FFFF0000"/>
      <name val="Arial Narrow"/>
      <family val="2"/>
    </font>
    <font>
      <b/>
      <sz val="10"/>
      <color rgb="FFFF0000"/>
      <name val="Arial Narrow"/>
      <family val="2"/>
    </font>
    <font>
      <i/>
      <sz val="10"/>
      <color rgb="FF00B050"/>
      <name val="Arial Narrow"/>
      <family val="2"/>
    </font>
    <font>
      <b/>
      <sz val="22"/>
      <color rgb="FF004B19"/>
      <name val="Tahoma"/>
      <family val="2"/>
    </font>
    <font>
      <sz val="10"/>
      <color theme="1" tint="0.249977111117893"/>
      <name val="Arial"/>
      <family val="2"/>
    </font>
    <font>
      <b/>
      <sz val="11"/>
      <color rgb="FF00B050"/>
      <name val="Arial"/>
      <family val="2"/>
    </font>
    <font>
      <b/>
      <sz val="11"/>
      <color rgb="FF739A26"/>
      <name val="Arial"/>
      <family val="2"/>
    </font>
    <font>
      <b/>
      <sz val="11"/>
      <color rgb="FFC00000"/>
      <name val="Arial"/>
      <family val="2"/>
    </font>
    <font>
      <b/>
      <sz val="11"/>
      <color theme="5" tint="-0.249977111117893"/>
      <name val="Arial"/>
      <family val="2"/>
    </font>
    <font>
      <b/>
      <sz val="11"/>
      <color theme="7" tint="-0.249977111117893"/>
      <name val="Arial"/>
      <family val="2"/>
    </font>
    <font>
      <b/>
      <sz val="28"/>
      <color rgb="FF32FFA5"/>
      <name val="Tahoma"/>
      <family val="2"/>
    </font>
    <font>
      <b/>
      <strike/>
      <sz val="10"/>
      <color theme="1"/>
      <name val="Arial Narrow"/>
      <family val="2"/>
    </font>
    <font>
      <b/>
      <i/>
      <strike/>
      <sz val="10"/>
      <color theme="1"/>
      <name val="Arial Narrow"/>
      <family val="2"/>
    </font>
    <font>
      <strike/>
      <sz val="10"/>
      <color theme="1"/>
      <name val="Arial Narrow"/>
      <family val="2"/>
    </font>
    <font>
      <b/>
      <u/>
      <sz val="10"/>
      <color theme="1"/>
      <name val="Arial Narrow"/>
      <family val="2"/>
    </font>
    <font>
      <b/>
      <sz val="14"/>
      <color rgb="FFA55ACD"/>
      <name val="Tahoma"/>
      <family val="2"/>
    </font>
    <font>
      <sz val="11"/>
      <name val="Arial Black"/>
      <family val="2"/>
    </font>
    <font>
      <b/>
      <sz val="10"/>
      <color rgb="FF9E5ECE"/>
      <name val="Arial Narrow"/>
      <family val="2"/>
    </font>
    <font>
      <sz val="10"/>
      <color rgb="FF9E5ECE"/>
      <name val="Arial Narrow"/>
      <family val="2"/>
    </font>
    <font>
      <b/>
      <sz val="11"/>
      <color rgb="FF9E5ECE"/>
      <name val="Arial"/>
      <family val="2"/>
    </font>
    <font>
      <sz val="9"/>
      <color rgb="FF9E5ECE"/>
      <name val="Arial Narrow"/>
      <family val="2"/>
    </font>
    <font>
      <sz val="12"/>
      <color theme="1"/>
      <name val="Cambria"/>
      <family val="1"/>
    </font>
    <font>
      <sz val="10"/>
      <color rgb="FF0064AF"/>
      <name val="Arial Narrow"/>
      <family val="2"/>
    </font>
    <font>
      <i/>
      <sz val="10"/>
      <color rgb="FF0064AF"/>
      <name val="Arial Narrow"/>
      <family val="2"/>
    </font>
    <font>
      <sz val="10"/>
      <color theme="10"/>
      <name val="Arial Narrow"/>
      <family val="2"/>
    </font>
    <font>
      <i/>
      <sz val="10"/>
      <color theme="10"/>
      <name val="Arial Narrow"/>
      <family val="2"/>
    </font>
    <font>
      <i/>
      <sz val="9"/>
      <color indexed="81"/>
      <name val="Tahoma"/>
      <family val="2"/>
    </font>
    <font>
      <b/>
      <sz val="11"/>
      <color indexed="81"/>
      <name val="Tahoma"/>
      <family val="2"/>
    </font>
    <font>
      <sz val="11"/>
      <name val="Times New Roman"/>
      <family val="1"/>
    </font>
    <font>
      <i/>
      <sz val="14"/>
      <color theme="1"/>
      <name val="Times New Roman"/>
      <family val="1"/>
    </font>
    <font>
      <sz val="11"/>
      <color rgb="FF32FFA5"/>
      <name val="Arial Black"/>
      <family val="2"/>
    </font>
    <font>
      <b/>
      <sz val="12"/>
      <color indexed="36"/>
      <name val="Tahoma"/>
      <family val="2"/>
    </font>
    <font>
      <sz val="12"/>
      <color indexed="36"/>
      <name val="Tahoma"/>
      <family val="2"/>
    </font>
    <font>
      <b/>
      <sz val="28"/>
      <color rgb="FF00B050"/>
      <name val="Tahoma"/>
      <family val="2"/>
    </font>
    <font>
      <b/>
      <sz val="16"/>
      <color rgb="FF2D1441"/>
      <name val="Tahoma"/>
      <family val="2"/>
    </font>
    <font>
      <b/>
      <sz val="13"/>
      <color rgb="FF007E39"/>
      <name val="Tahoma"/>
      <family val="2"/>
    </font>
    <font>
      <b/>
      <sz val="10"/>
      <color rgb="FF004B23"/>
      <name val="Arial"/>
      <family val="2"/>
    </font>
  </fonts>
  <fills count="27">
    <fill>
      <patternFill patternType="none"/>
    </fill>
    <fill>
      <patternFill patternType="gray125"/>
    </fill>
    <fill>
      <patternFill patternType="solid">
        <fgColor rgb="FF00823C"/>
        <bgColor indexed="64"/>
      </patternFill>
    </fill>
    <fill>
      <patternFill patternType="solid">
        <fgColor theme="0"/>
        <bgColor indexed="64"/>
      </patternFill>
    </fill>
    <fill>
      <patternFill patternType="solid">
        <fgColor rgb="FFB7FFF3"/>
        <bgColor indexed="64"/>
      </patternFill>
    </fill>
    <fill>
      <patternFill patternType="solid">
        <fgColor rgb="FFE1C8FF"/>
        <bgColor indexed="64"/>
      </patternFill>
    </fill>
    <fill>
      <patternFill patternType="solid">
        <fgColor rgb="FFF0CDFF"/>
        <bgColor indexed="64"/>
      </patternFill>
    </fill>
    <fill>
      <patternFill patternType="solid">
        <fgColor rgb="FF009641"/>
        <bgColor indexed="64"/>
      </patternFill>
    </fill>
    <fill>
      <patternFill patternType="solid">
        <fgColor rgb="FFA0FFCD"/>
        <bgColor indexed="64"/>
      </patternFill>
    </fill>
    <fill>
      <patternFill patternType="solid">
        <fgColor rgb="FF64FFAA"/>
        <bgColor indexed="64"/>
      </patternFill>
    </fill>
    <fill>
      <patternFill patternType="solid">
        <fgColor rgb="FF007828"/>
        <bgColor indexed="64"/>
      </patternFill>
    </fill>
    <fill>
      <patternFill patternType="solid">
        <fgColor rgb="FF009637"/>
        <bgColor indexed="64"/>
      </patternFill>
    </fill>
    <fill>
      <patternFill patternType="solid">
        <fgColor rgb="FF004B19"/>
        <bgColor indexed="64"/>
      </patternFill>
    </fill>
    <fill>
      <patternFill patternType="solid">
        <fgColor rgb="FF8CFFC8"/>
        <bgColor indexed="64"/>
      </patternFill>
    </fill>
    <fill>
      <patternFill patternType="solid">
        <fgColor rgb="FF32FFA5"/>
        <bgColor indexed="64"/>
      </patternFill>
    </fill>
    <fill>
      <patternFill patternType="solid">
        <fgColor rgb="FF2D1441"/>
        <bgColor indexed="64"/>
      </patternFill>
    </fill>
    <fill>
      <patternFill patternType="solid">
        <fgColor rgb="FFF0DDFF"/>
        <bgColor indexed="64"/>
      </patternFill>
    </fill>
    <fill>
      <patternFill patternType="solid">
        <fgColor rgb="FFFFFF00"/>
        <bgColor indexed="64"/>
      </patternFill>
    </fill>
    <fill>
      <patternFill patternType="solid">
        <fgColor rgb="FFA55ACD"/>
        <bgColor indexed="64"/>
      </patternFill>
    </fill>
    <fill>
      <patternFill patternType="solid">
        <fgColor rgb="FFC89BFF"/>
        <bgColor indexed="64"/>
      </patternFill>
    </fill>
    <fill>
      <patternFill patternType="solid">
        <fgColor rgb="FFE6FFF0"/>
        <bgColor indexed="64"/>
      </patternFill>
    </fill>
    <fill>
      <patternFill patternType="solid">
        <fgColor theme="0" tint="-0.249977111117893"/>
        <bgColor indexed="64"/>
      </patternFill>
    </fill>
    <fill>
      <patternFill patternType="solid">
        <fgColor rgb="FFE6BEFF"/>
        <bgColor indexed="64"/>
      </patternFill>
    </fill>
    <fill>
      <patternFill patternType="solid">
        <fgColor rgb="FFBEFFD7"/>
        <bgColor indexed="64"/>
      </patternFill>
    </fill>
    <fill>
      <patternFill patternType="solid">
        <fgColor rgb="FF013C1E"/>
        <bgColor indexed="64"/>
      </patternFill>
    </fill>
    <fill>
      <patternFill patternType="solid">
        <fgColor rgb="FF9FFFEF"/>
        <bgColor indexed="64"/>
      </patternFill>
    </fill>
    <fill>
      <patternFill patternType="solid">
        <fgColor rgb="FFB8FEDD"/>
        <bgColor indexed="64"/>
      </patternFill>
    </fill>
  </fills>
  <borders count="91">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ck">
        <color rgb="FFB7FFF3"/>
      </left>
      <right/>
      <top style="thick">
        <color rgb="FFB7FFF3"/>
      </top>
      <bottom style="thick">
        <color rgb="FFB7FFF3"/>
      </bottom>
      <diagonal/>
    </border>
    <border>
      <left/>
      <right/>
      <top style="thick">
        <color rgb="FFB7FFF3"/>
      </top>
      <bottom style="thick">
        <color rgb="FFB7FFF3"/>
      </bottom>
      <diagonal/>
    </border>
    <border>
      <left/>
      <right style="thick">
        <color rgb="FFB7FFF3"/>
      </right>
      <top style="thick">
        <color rgb="FFB7FFF3"/>
      </top>
      <bottom style="thick">
        <color rgb="FFB7FFF3"/>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rgb="FFE1C8FF"/>
      </right>
      <top style="thick">
        <color theme="0"/>
      </top>
      <bottom style="thick">
        <color theme="0"/>
      </bottom>
      <diagonal/>
    </border>
    <border>
      <left style="thick">
        <color rgb="FFE1C8FF"/>
      </left>
      <right style="thick">
        <color rgb="FFE1C8FF"/>
      </right>
      <top style="thick">
        <color theme="0"/>
      </top>
      <bottom style="thick">
        <color theme="0"/>
      </bottom>
      <diagonal/>
    </border>
    <border>
      <left style="thick">
        <color rgb="FFE1C8FF"/>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top style="thick">
        <color theme="0"/>
      </top>
      <bottom/>
      <diagonal/>
    </border>
    <border>
      <left style="dashed">
        <color rgb="FFEBDCFF"/>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right/>
      <top/>
      <bottom style="thick">
        <color rgb="FF009646"/>
      </bottom>
      <diagonal/>
    </border>
    <border>
      <left style="thin">
        <color rgb="FF32FFA5"/>
      </left>
      <right/>
      <top style="thin">
        <color rgb="FF32FFA5"/>
      </top>
      <bottom style="thin">
        <color rgb="FF32FFA5"/>
      </bottom>
      <diagonal/>
    </border>
    <border>
      <left/>
      <right/>
      <top style="thin">
        <color rgb="FF32FFA5"/>
      </top>
      <bottom style="thin">
        <color rgb="FF32FFA5"/>
      </bottom>
      <diagonal/>
    </border>
    <border>
      <left/>
      <right style="thin">
        <color rgb="FF32FFA5"/>
      </right>
      <top style="thin">
        <color rgb="FF32FFA5"/>
      </top>
      <bottom style="thin">
        <color rgb="FF32FFA5"/>
      </bottom>
      <diagonal/>
    </border>
    <border>
      <left/>
      <right/>
      <top/>
      <bottom style="thick">
        <color rgb="FFB7FFF3"/>
      </bottom>
      <diagonal/>
    </border>
    <border>
      <left style="thick">
        <color rgb="FF009637"/>
      </left>
      <right style="thick">
        <color rgb="FF009637"/>
      </right>
      <top style="thick">
        <color rgb="FF009637"/>
      </top>
      <bottom style="thick">
        <color rgb="FF009637"/>
      </bottom>
      <diagonal/>
    </border>
    <border>
      <left style="thick">
        <color rgb="FF009637"/>
      </left>
      <right/>
      <top style="thick">
        <color rgb="FF009637"/>
      </top>
      <bottom style="thick">
        <color rgb="FF009637"/>
      </bottom>
      <diagonal/>
    </border>
    <border>
      <left/>
      <right/>
      <top style="thick">
        <color rgb="FF009637"/>
      </top>
      <bottom style="thick">
        <color rgb="FF009637"/>
      </bottom>
      <diagonal/>
    </border>
    <border>
      <left/>
      <right style="thick">
        <color rgb="FF009637"/>
      </right>
      <top style="thick">
        <color rgb="FF009637"/>
      </top>
      <bottom style="thick">
        <color rgb="FF009637"/>
      </bottom>
      <diagonal/>
    </border>
    <border>
      <left style="thick">
        <color rgb="FF32FFA5"/>
      </left>
      <right/>
      <top style="thick">
        <color rgb="FF32FFA5"/>
      </top>
      <bottom style="thick">
        <color rgb="FF32FFA5"/>
      </bottom>
      <diagonal/>
    </border>
    <border>
      <left/>
      <right style="thick">
        <color rgb="FF32FFA5"/>
      </right>
      <top style="thick">
        <color rgb="FF32FFA5"/>
      </top>
      <bottom style="thick">
        <color rgb="FF32FFA5"/>
      </bottom>
      <diagonal/>
    </border>
    <border>
      <left style="thick">
        <color rgb="FFC89BE1"/>
      </left>
      <right style="thick">
        <color rgb="FFC89BE1"/>
      </right>
      <top style="thick">
        <color rgb="FFC89BE1"/>
      </top>
      <bottom style="thick">
        <color rgb="FFC89BE1"/>
      </bottom>
      <diagonal/>
    </border>
    <border>
      <left style="thin">
        <color rgb="FF32FFA5"/>
      </left>
      <right style="thin">
        <color rgb="FF32FFA5"/>
      </right>
      <top style="thin">
        <color rgb="FF32FFA5"/>
      </top>
      <bottom style="thin">
        <color rgb="FF32FFA5"/>
      </bottom>
      <diagonal/>
    </border>
    <border>
      <left/>
      <right/>
      <top style="thick">
        <color rgb="FF009646"/>
      </top>
      <bottom/>
      <diagonal/>
    </border>
    <border>
      <left/>
      <right style="thin">
        <color indexed="64"/>
      </right>
      <top/>
      <bottom/>
      <diagonal/>
    </border>
    <border>
      <left style="thin">
        <color rgb="FF00B050"/>
      </left>
      <right/>
      <top/>
      <bottom style="thick">
        <color rgb="FF00B050"/>
      </bottom>
      <diagonal/>
    </border>
    <border>
      <left/>
      <right/>
      <top/>
      <bottom style="thick">
        <color rgb="FF00B050"/>
      </bottom>
      <diagonal/>
    </border>
    <border>
      <left/>
      <right style="thin">
        <color rgb="FF00B050"/>
      </right>
      <top/>
      <bottom style="thick">
        <color rgb="FF00B050"/>
      </bottom>
      <diagonal/>
    </border>
    <border>
      <left/>
      <right/>
      <top style="thick">
        <color rgb="FF007828"/>
      </top>
      <bottom/>
      <diagonal/>
    </border>
    <border>
      <left/>
      <right/>
      <top/>
      <bottom style="thick">
        <color rgb="FF007828"/>
      </bottom>
      <diagonal/>
    </border>
    <border>
      <left style="medium">
        <color rgb="FF32FFA5"/>
      </left>
      <right/>
      <top style="medium">
        <color rgb="FF32FFA5"/>
      </top>
      <bottom style="medium">
        <color rgb="FF32FFA5"/>
      </bottom>
      <diagonal/>
    </border>
    <border>
      <left/>
      <right/>
      <top style="medium">
        <color rgb="FF32FFA5"/>
      </top>
      <bottom style="medium">
        <color rgb="FF32FFA5"/>
      </bottom>
      <diagonal/>
    </border>
    <border>
      <left/>
      <right style="medium">
        <color rgb="FF32FFA5"/>
      </right>
      <top style="medium">
        <color rgb="FF32FFA5"/>
      </top>
      <bottom style="medium">
        <color rgb="FF32FFA5"/>
      </bottom>
      <diagonal/>
    </border>
    <border>
      <left/>
      <right/>
      <top/>
      <bottom style="medium">
        <color rgb="FF32FFA5"/>
      </bottom>
      <diagonal/>
    </border>
    <border>
      <left/>
      <right/>
      <top style="medium">
        <color rgb="FF32FFA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bottom style="double">
        <color rgb="FF004B19"/>
      </bottom>
      <diagonal/>
    </border>
    <border>
      <left/>
      <right/>
      <top style="thick">
        <color rgb="FF32FFA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32FFA5"/>
      </top>
      <bottom style="thick">
        <color rgb="FF32FFA5"/>
      </bottom>
      <diagonal/>
    </border>
    <border>
      <left style="thin">
        <color rgb="FFA55ACD"/>
      </left>
      <right/>
      <top style="thin">
        <color rgb="FFA55ACD"/>
      </top>
      <bottom style="thin">
        <color rgb="FFA55ACD"/>
      </bottom>
      <diagonal/>
    </border>
    <border>
      <left/>
      <right/>
      <top style="thin">
        <color rgb="FFA55ACD"/>
      </top>
      <bottom style="thin">
        <color rgb="FFA55ACD"/>
      </bottom>
      <diagonal/>
    </border>
    <border>
      <left/>
      <right style="thin">
        <color rgb="FFA55ACD"/>
      </right>
      <top style="thin">
        <color rgb="FFA55ACD"/>
      </top>
      <bottom style="thin">
        <color rgb="FFA55ACD"/>
      </bottom>
      <diagonal/>
    </border>
    <border>
      <left/>
      <right style="thin">
        <color rgb="FFA55ACD"/>
      </right>
      <top/>
      <bottom/>
      <diagonal/>
    </border>
    <border>
      <left/>
      <right/>
      <top/>
      <bottom style="thin">
        <color indexed="64"/>
      </bottom>
      <diagonal/>
    </border>
    <border>
      <left style="thick">
        <color rgb="FFC89BE1"/>
      </left>
      <right/>
      <top/>
      <bottom/>
      <diagonal/>
    </border>
    <border>
      <left style="double">
        <color rgb="FF004B19"/>
      </left>
      <right/>
      <top style="double">
        <color rgb="FF004B19"/>
      </top>
      <bottom/>
      <diagonal/>
    </border>
    <border>
      <left/>
      <right/>
      <top style="double">
        <color rgb="FF004B19"/>
      </top>
      <bottom/>
      <diagonal/>
    </border>
    <border>
      <left/>
      <right style="double">
        <color rgb="FF004B19"/>
      </right>
      <top style="double">
        <color rgb="FF004B19"/>
      </top>
      <bottom/>
      <diagonal/>
    </border>
    <border>
      <left style="double">
        <color rgb="FF004B19"/>
      </left>
      <right/>
      <top/>
      <bottom/>
      <diagonal/>
    </border>
    <border>
      <left/>
      <right style="double">
        <color rgb="FF004B19"/>
      </right>
      <top/>
      <bottom/>
      <diagonal/>
    </border>
    <border>
      <left style="double">
        <color rgb="FF004B19"/>
      </left>
      <right/>
      <top/>
      <bottom style="double">
        <color rgb="FF004B19"/>
      </bottom>
      <diagonal/>
    </border>
    <border>
      <left/>
      <right style="double">
        <color rgb="FF004B19"/>
      </right>
      <top/>
      <bottom style="double">
        <color rgb="FF004B19"/>
      </bottom>
      <diagonal/>
    </border>
    <border>
      <left style="thin">
        <color rgb="FF9E5ECE"/>
      </left>
      <right/>
      <top style="thin">
        <color rgb="FF9E5ECE"/>
      </top>
      <bottom style="thin">
        <color rgb="FF9E5ECE"/>
      </bottom>
      <diagonal/>
    </border>
    <border>
      <left/>
      <right/>
      <top style="thin">
        <color rgb="FF9E5ECE"/>
      </top>
      <bottom style="thin">
        <color rgb="FF9E5ECE"/>
      </bottom>
      <diagonal/>
    </border>
    <border>
      <left/>
      <right style="thin">
        <color rgb="FF9E5ECE"/>
      </right>
      <top style="thin">
        <color rgb="FF9E5ECE"/>
      </top>
      <bottom style="thin">
        <color rgb="FF9E5ECE"/>
      </bottom>
      <diagonal/>
    </border>
    <border>
      <left/>
      <right style="thin">
        <color rgb="FF9E5ECE"/>
      </right>
      <top/>
      <bottom/>
      <diagonal/>
    </border>
    <border>
      <left/>
      <right/>
      <top style="thick">
        <color rgb="FFE1C8FF"/>
      </top>
      <bottom/>
      <diagonal/>
    </border>
    <border>
      <left/>
      <right style="thick">
        <color rgb="FFE1C8FF"/>
      </right>
      <top style="thick">
        <color rgb="FFE1C8FF"/>
      </top>
      <bottom/>
      <diagonal/>
    </border>
    <border>
      <left style="thin">
        <color rgb="FFA55ACD"/>
      </left>
      <right/>
      <top style="thin">
        <color rgb="FFA55ACD"/>
      </top>
      <bottom/>
      <diagonal/>
    </border>
    <border>
      <left/>
      <right/>
      <top style="thin">
        <color rgb="FFA55ACD"/>
      </top>
      <bottom/>
      <diagonal/>
    </border>
    <border>
      <left/>
      <right style="thin">
        <color rgb="FFA55ACD"/>
      </right>
      <top style="thin">
        <color rgb="FFA55ACD"/>
      </top>
      <bottom/>
      <diagonal/>
    </border>
    <border>
      <left style="thin">
        <color rgb="FFA55ACD"/>
      </left>
      <right/>
      <top/>
      <bottom style="thin">
        <color rgb="FFA55ACD"/>
      </bottom>
      <diagonal/>
    </border>
    <border>
      <left/>
      <right/>
      <top/>
      <bottom style="thin">
        <color rgb="FFA55ACD"/>
      </bottom>
      <diagonal/>
    </border>
    <border>
      <left/>
      <right style="thin">
        <color rgb="FFA55ACD"/>
      </right>
      <top/>
      <bottom style="thin">
        <color rgb="FFA55ACD"/>
      </bottom>
      <diagonal/>
    </border>
    <border>
      <left/>
      <right/>
      <top/>
      <bottom style="mediumDashed">
        <color rgb="FF009646"/>
      </bottom>
      <diagonal/>
    </border>
  </borders>
  <cellStyleXfs count="3">
    <xf numFmtId="0" fontId="0" fillId="0" borderId="0"/>
    <xf numFmtId="0" fontId="1" fillId="0" borderId="0" applyNumberFormat="0" applyFill="0" applyBorder="0" applyAlignment="0" applyProtection="0"/>
    <xf numFmtId="44" fontId="77" fillId="0" borderId="0" applyFont="0" applyFill="0" applyBorder="0" applyAlignment="0" applyProtection="0"/>
  </cellStyleXfs>
  <cellXfs count="570">
    <xf numFmtId="0" fontId="0" fillId="0" borderId="0" xfId="0"/>
    <xf numFmtId="0" fontId="3" fillId="3" borderId="0" xfId="0" applyFont="1" applyFill="1"/>
    <xf numFmtId="0" fontId="4"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15" fillId="5" borderId="15" xfId="0" applyFont="1" applyFill="1" applyBorder="1" applyAlignment="1">
      <alignment horizontal="left" vertical="center" indent="1"/>
    </xf>
    <xf numFmtId="0" fontId="3" fillId="5" borderId="0" xfId="0" applyFont="1" applyFill="1" applyAlignment="1">
      <alignment horizontal="left" vertical="center" wrapText="1" indent="1"/>
    </xf>
    <xf numFmtId="0" fontId="3" fillId="5" borderId="16" xfId="0" applyFont="1" applyFill="1" applyBorder="1" applyAlignment="1">
      <alignment horizontal="left" vertical="center" wrapText="1" indent="1"/>
    </xf>
    <xf numFmtId="0" fontId="17" fillId="5" borderId="18" xfId="0" applyFont="1" applyFill="1" applyBorder="1" applyAlignment="1">
      <alignment horizontal="left" vertical="center" indent="1"/>
    </xf>
    <xf numFmtId="0" fontId="3" fillId="5" borderId="18" xfId="0" applyFont="1" applyFill="1" applyBorder="1" applyAlignment="1">
      <alignment horizontal="left" vertical="top" wrapText="1" indent="1"/>
    </xf>
    <xf numFmtId="0" fontId="3" fillId="5" borderId="19" xfId="0" applyFont="1" applyFill="1" applyBorder="1" applyAlignment="1">
      <alignment horizontal="left" vertical="top" wrapText="1" indent="1"/>
    </xf>
    <xf numFmtId="0" fontId="18" fillId="5" borderId="0" xfId="0" applyFont="1" applyFill="1" applyAlignment="1">
      <alignment horizontal="left" vertical="center"/>
    </xf>
    <xf numFmtId="0" fontId="16" fillId="5" borderId="0" xfId="0" applyFont="1" applyFill="1" applyAlignment="1">
      <alignment horizontal="right" vertical="center" indent="1"/>
    </xf>
    <xf numFmtId="0" fontId="17" fillId="5" borderId="0" xfId="0" applyFont="1" applyFill="1" applyAlignment="1">
      <alignment horizontal="left" vertical="center" indent="1"/>
    </xf>
    <xf numFmtId="0" fontId="3" fillId="5" borderId="0" xfId="0" applyFont="1" applyFill="1" applyAlignment="1">
      <alignment horizontal="left" vertical="top" wrapText="1" indent="1"/>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3" fillId="5" borderId="23" xfId="0" applyFont="1" applyFill="1" applyBorder="1"/>
    <xf numFmtId="0" fontId="11" fillId="5" borderId="23" xfId="0" applyFont="1" applyFill="1" applyBorder="1"/>
    <xf numFmtId="0" fontId="9" fillId="5" borderId="24" xfId="0" applyFont="1" applyFill="1" applyBorder="1" applyAlignment="1">
      <alignment horizontal="center" vertical="center"/>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3" fillId="6" borderId="0" xfId="0" applyFont="1" applyFill="1"/>
    <xf numFmtId="0" fontId="11" fillId="6" borderId="0" xfId="0" applyFont="1" applyFill="1"/>
    <xf numFmtId="0" fontId="9" fillId="6" borderId="5" xfId="0" applyFont="1" applyFill="1" applyBorder="1" applyAlignment="1">
      <alignment horizontal="center" vertical="center"/>
    </xf>
    <xf numFmtId="0" fontId="23" fillId="0" borderId="0" xfId="0" applyFont="1"/>
    <xf numFmtId="0" fontId="9" fillId="8" borderId="4" xfId="0" applyFont="1" applyFill="1" applyBorder="1" applyAlignment="1">
      <alignment horizontal="center" vertical="center"/>
    </xf>
    <xf numFmtId="0" fontId="24" fillId="8" borderId="0" xfId="0" applyFont="1" applyFill="1" applyAlignment="1">
      <alignment horizontal="left" vertical="center" wrapText="1"/>
    </xf>
    <xf numFmtId="0" fontId="26" fillId="8" borderId="0" xfId="0" applyFont="1" applyFill="1" applyAlignment="1">
      <alignment horizontal="left" vertical="center" wrapText="1"/>
    </xf>
    <xf numFmtId="0" fontId="9" fillId="8" borderId="5" xfId="0" applyFont="1" applyFill="1" applyBorder="1" applyAlignment="1">
      <alignment horizontal="center" vertical="center"/>
    </xf>
    <xf numFmtId="0" fontId="27" fillId="3" borderId="0" xfId="0" applyFont="1" applyFill="1"/>
    <xf numFmtId="0" fontId="28" fillId="3" borderId="0" xfId="0" applyFont="1" applyFill="1"/>
    <xf numFmtId="164" fontId="24" fillId="8" borderId="0" xfId="0" applyNumberFormat="1" applyFont="1" applyFill="1" applyAlignment="1">
      <alignment vertical="top" wrapText="1"/>
    </xf>
    <xf numFmtId="0" fontId="29" fillId="8" borderId="0" xfId="0" applyFont="1" applyFill="1" applyAlignment="1">
      <alignment vertical="top" wrapText="1"/>
    </xf>
    <xf numFmtId="164" fontId="24" fillId="8" borderId="0" xfId="0" applyNumberFormat="1" applyFont="1" applyFill="1" applyAlignment="1">
      <alignment vertical="top"/>
    </xf>
    <xf numFmtId="0" fontId="9" fillId="8" borderId="22" xfId="0" applyFont="1" applyFill="1" applyBorder="1" applyAlignment="1">
      <alignment horizontal="center" vertical="center"/>
    </xf>
    <xf numFmtId="164" fontId="24" fillId="8" borderId="23" xfId="0" applyNumberFormat="1" applyFont="1" applyFill="1" applyBorder="1" applyAlignment="1">
      <alignment vertical="top" wrapText="1"/>
    </xf>
    <xf numFmtId="0" fontId="29" fillId="8" borderId="23" xfId="0" applyFont="1" applyFill="1" applyBorder="1" applyAlignment="1">
      <alignment vertical="top" wrapText="1"/>
    </xf>
    <xf numFmtId="0" fontId="9" fillId="8" borderId="24" xfId="0" applyFont="1" applyFill="1" applyBorder="1" applyAlignment="1">
      <alignment horizontal="center" vertical="center"/>
    </xf>
    <xf numFmtId="0" fontId="3" fillId="6" borderId="25" xfId="0" applyFont="1" applyFill="1" applyBorder="1"/>
    <xf numFmtId="0" fontId="11" fillId="6" borderId="25" xfId="0" applyFont="1" applyFill="1" applyBorder="1"/>
    <xf numFmtId="0" fontId="9" fillId="3" borderId="0" xfId="0" applyFont="1" applyFill="1" applyAlignment="1">
      <alignment horizontal="center" vertical="center"/>
    </xf>
    <xf numFmtId="0" fontId="11" fillId="3" borderId="0" xfId="0" applyFont="1" applyFill="1"/>
    <xf numFmtId="0" fontId="3" fillId="3" borderId="0" xfId="0" quotePrefix="1" applyFont="1" applyFill="1"/>
    <xf numFmtId="0" fontId="30" fillId="3" borderId="0" xfId="0" applyFont="1" applyFill="1"/>
    <xf numFmtId="0" fontId="31" fillId="3" borderId="0" xfId="0" applyFont="1" applyFill="1"/>
    <xf numFmtId="0" fontId="32" fillId="3" borderId="0" xfId="0" applyFont="1" applyFill="1" applyAlignment="1">
      <alignment horizontal="left" vertical="center" indent="1"/>
    </xf>
    <xf numFmtId="0" fontId="32" fillId="0" borderId="0" xfId="0" applyFont="1" applyAlignment="1">
      <alignment horizontal="left" vertical="center" indent="2"/>
    </xf>
    <xf numFmtId="0" fontId="33" fillId="0" borderId="0" xfId="0" applyFont="1" applyAlignment="1">
      <alignment horizontal="left" vertical="center"/>
    </xf>
    <xf numFmtId="0" fontId="34" fillId="3" borderId="0" xfId="0" applyFont="1" applyFill="1"/>
    <xf numFmtId="0" fontId="3" fillId="9" borderId="0" xfId="0" applyFont="1" applyFill="1"/>
    <xf numFmtId="0" fontId="3" fillId="3" borderId="0" xfId="0" applyFont="1" applyFill="1" applyAlignment="1">
      <alignment horizontal="left" indent="2"/>
    </xf>
    <xf numFmtId="0" fontId="11" fillId="3" borderId="0" xfId="0" quotePrefix="1" applyFont="1" applyFill="1"/>
    <xf numFmtId="0" fontId="35" fillId="3" borderId="0" xfId="0" applyFont="1" applyFill="1"/>
    <xf numFmtId="0" fontId="2" fillId="2" borderId="4"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37" fillId="3" borderId="0" xfId="0" applyFont="1" applyFill="1"/>
    <xf numFmtId="0" fontId="12" fillId="3" borderId="0" xfId="0" applyFont="1" applyFill="1"/>
    <xf numFmtId="0" fontId="20" fillId="5" borderId="4" xfId="0" applyFont="1" applyFill="1" applyBorder="1" applyAlignment="1">
      <alignment horizontal="center" vertical="center"/>
    </xf>
    <xf numFmtId="0" fontId="21" fillId="5" borderId="0" xfId="0" applyFont="1" applyFill="1" applyAlignment="1">
      <alignment horizontal="left" vertical="center" wrapText="1"/>
    </xf>
    <xf numFmtId="0" fontId="20" fillId="5" borderId="5" xfId="0" applyFont="1" applyFill="1" applyBorder="1" applyAlignment="1">
      <alignment horizontal="center" vertical="center"/>
    </xf>
    <xf numFmtId="0" fontId="42" fillId="2" borderId="0" xfId="0" applyFont="1" applyFill="1" applyAlignment="1">
      <alignment horizontal="center" vertical="center"/>
    </xf>
    <xf numFmtId="0" fontId="3" fillId="3" borderId="0" xfId="0" applyFont="1" applyFill="1" applyAlignment="1">
      <alignment horizontal="left" inden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48" fillId="3" borderId="0" xfId="0" applyFont="1" applyFill="1"/>
    <xf numFmtId="0" fontId="38" fillId="6" borderId="0" xfId="0" applyFont="1" applyFill="1" applyAlignment="1">
      <alignment horizontal="center" vertical="top" wrapText="1"/>
    </xf>
    <xf numFmtId="0" fontId="10" fillId="3" borderId="0" xfId="0" applyFont="1" applyFill="1"/>
    <xf numFmtId="0" fontId="52" fillId="3" borderId="0" xfId="0" applyFont="1" applyFill="1"/>
    <xf numFmtId="164" fontId="10" fillId="8" borderId="0" xfId="0" applyNumberFormat="1" applyFont="1" applyFill="1" applyAlignment="1">
      <alignment vertical="center"/>
    </xf>
    <xf numFmtId="0" fontId="5" fillId="11" borderId="31" xfId="0" applyFont="1" applyFill="1" applyBorder="1" applyAlignment="1">
      <alignment horizontal="center" vertical="center"/>
    </xf>
    <xf numFmtId="0" fontId="5" fillId="11" borderId="32" xfId="0" applyFont="1" applyFill="1" applyBorder="1" applyAlignment="1">
      <alignment horizontal="center" vertical="center"/>
    </xf>
    <xf numFmtId="0" fontId="5" fillId="11" borderId="33" xfId="0" applyFont="1" applyFill="1" applyBorder="1" applyAlignment="1">
      <alignment horizontal="center" vertical="center"/>
    </xf>
    <xf numFmtId="0" fontId="6" fillId="4" borderId="0" xfId="0" applyFont="1" applyFill="1" applyAlignment="1">
      <alignment vertical="center" wrapText="1"/>
    </xf>
    <xf numFmtId="0" fontId="12" fillId="12" borderId="0" xfId="0" applyFont="1" applyFill="1"/>
    <xf numFmtId="0" fontId="5" fillId="4" borderId="0" xfId="0" applyFont="1" applyFill="1" applyAlignment="1">
      <alignment horizontal="center" vertical="center"/>
    </xf>
    <xf numFmtId="0" fontId="36" fillId="5" borderId="0" xfId="0" applyFont="1" applyFill="1" applyAlignment="1">
      <alignment vertical="center"/>
    </xf>
    <xf numFmtId="0" fontId="12" fillId="13" borderId="0" xfId="0" applyFont="1" applyFill="1"/>
    <xf numFmtId="0" fontId="58" fillId="13" borderId="0" xfId="0" applyFont="1" applyFill="1"/>
    <xf numFmtId="0" fontId="11" fillId="13" borderId="0" xfId="0" applyFont="1" applyFill="1" applyAlignment="1">
      <alignment vertical="top" shrinkToFit="1"/>
    </xf>
    <xf numFmtId="3" fontId="12" fillId="3" borderId="37" xfId="0" applyNumberFormat="1" applyFont="1" applyFill="1" applyBorder="1" applyAlignment="1">
      <alignment vertical="center"/>
    </xf>
    <xf numFmtId="14" fontId="12" fillId="3" borderId="37" xfId="0" applyNumberFormat="1" applyFont="1" applyFill="1" applyBorder="1" applyAlignment="1">
      <alignment vertical="center" shrinkToFit="1"/>
    </xf>
    <xf numFmtId="0" fontId="64" fillId="5" borderId="0" xfId="0" applyFont="1" applyFill="1" applyAlignment="1">
      <alignment horizontal="left" vertical="center"/>
    </xf>
    <xf numFmtId="0" fontId="3" fillId="6" borderId="38" xfId="0" applyFont="1" applyFill="1" applyBorder="1"/>
    <xf numFmtId="0" fontId="11" fillId="6" borderId="38" xfId="0" applyFont="1" applyFill="1" applyBorder="1"/>
    <xf numFmtId="0" fontId="44" fillId="7" borderId="4" xfId="1" applyFont="1" applyFill="1" applyBorder="1" applyAlignment="1">
      <alignment horizontal="center" vertical="center"/>
    </xf>
    <xf numFmtId="0" fontId="26" fillId="7" borderId="0" xfId="0" applyFont="1" applyFill="1" applyAlignment="1">
      <alignment horizontal="left" vertical="center" wrapText="1"/>
    </xf>
    <xf numFmtId="0" fontId="24" fillId="7" borderId="0" xfId="0" applyFont="1" applyFill="1" applyAlignment="1">
      <alignment horizontal="left" vertical="center" wrapText="1"/>
    </xf>
    <xf numFmtId="0" fontId="9" fillId="7" borderId="0" xfId="0" applyFont="1" applyFill="1" applyAlignment="1">
      <alignment horizontal="center" vertical="center"/>
    </xf>
    <xf numFmtId="0" fontId="44" fillId="7" borderId="5" xfId="1" applyFont="1" applyFill="1" applyBorder="1" applyAlignment="1">
      <alignment horizontal="center" vertical="center"/>
    </xf>
    <xf numFmtId="0" fontId="9" fillId="6" borderId="40" xfId="0" applyFont="1" applyFill="1" applyBorder="1" applyAlignment="1">
      <alignment horizontal="center" vertical="center"/>
    </xf>
    <xf numFmtId="0" fontId="24" fillId="6" borderId="41" xfId="0" applyFont="1" applyFill="1" applyBorder="1" applyAlignment="1">
      <alignment vertical="center"/>
    </xf>
    <xf numFmtId="0" fontId="9" fillId="6" borderId="42" xfId="0" applyFont="1" applyFill="1" applyBorder="1" applyAlignment="1">
      <alignment horizontal="center" vertical="center"/>
    </xf>
    <xf numFmtId="0" fontId="67" fillId="13" borderId="0" xfId="0" applyFont="1" applyFill="1" applyAlignment="1">
      <alignment vertical="center"/>
    </xf>
    <xf numFmtId="0" fontId="16" fillId="13" borderId="0" xfId="0" applyFont="1" applyFill="1" applyAlignment="1">
      <alignment vertical="center"/>
    </xf>
    <xf numFmtId="0" fontId="16" fillId="13" borderId="0" xfId="0" applyFont="1" applyFill="1"/>
    <xf numFmtId="0" fontId="12" fillId="5" borderId="43" xfId="0" applyFont="1" applyFill="1" applyBorder="1"/>
    <xf numFmtId="0" fontId="12" fillId="5" borderId="44" xfId="0" applyFont="1" applyFill="1" applyBorder="1"/>
    <xf numFmtId="0" fontId="17" fillId="3" borderId="0" xfId="0" applyFont="1" applyFill="1"/>
    <xf numFmtId="1" fontId="11" fillId="3" borderId="0" xfId="0" applyNumberFormat="1" applyFont="1" applyFill="1"/>
    <xf numFmtId="0" fontId="11" fillId="3" borderId="0" xfId="0" applyFont="1" applyFill="1" applyAlignment="1">
      <alignment shrinkToFit="1"/>
    </xf>
    <xf numFmtId="0" fontId="58" fillId="3" borderId="0" xfId="0" applyFont="1" applyFill="1"/>
    <xf numFmtId="0" fontId="12" fillId="3" borderId="0" xfId="0" quotePrefix="1" applyFont="1" applyFill="1"/>
    <xf numFmtId="0" fontId="74" fillId="3" borderId="0" xfId="0" applyFont="1" applyFill="1" applyAlignment="1">
      <alignment shrinkToFit="1"/>
    </xf>
    <xf numFmtId="0" fontId="75" fillId="3" borderId="0" xfId="0" applyFont="1" applyFill="1" applyAlignment="1">
      <alignment shrinkToFit="1"/>
    </xf>
    <xf numFmtId="0" fontId="6" fillId="4" borderId="0" xfId="0" applyFont="1" applyFill="1" applyAlignment="1">
      <alignment horizontal="left" vertical="center" wrapText="1"/>
    </xf>
    <xf numFmtId="0" fontId="6" fillId="4" borderId="0" xfId="0" applyFont="1" applyFill="1" applyAlignment="1">
      <alignment horizontal="left" vertical="top" wrapText="1"/>
    </xf>
    <xf numFmtId="0" fontId="79" fillId="4" borderId="0" xfId="0" applyFont="1" applyFill="1" applyAlignment="1">
      <alignment horizontal="left" vertical="center"/>
    </xf>
    <xf numFmtId="0" fontId="80" fillId="3" borderId="0" xfId="0" applyFont="1" applyFill="1"/>
    <xf numFmtId="0" fontId="81" fillId="3" borderId="0" xfId="0" applyFont="1" applyFill="1"/>
    <xf numFmtId="165" fontId="6" fillId="4" borderId="0" xfId="0" applyNumberFormat="1" applyFont="1" applyFill="1" applyAlignment="1">
      <alignment horizontal="left" vertical="top" wrapText="1" indent="3"/>
    </xf>
    <xf numFmtId="0" fontId="84" fillId="3" borderId="0" xfId="0" applyFont="1" applyFill="1"/>
    <xf numFmtId="0" fontId="85" fillId="3" borderId="0" xfId="0" applyFont="1" applyFill="1"/>
    <xf numFmtId="0" fontId="66" fillId="3" borderId="0" xfId="0" applyFont="1" applyFill="1"/>
    <xf numFmtId="0" fontId="86" fillId="3" borderId="0" xfId="0" applyFont="1" applyFill="1"/>
    <xf numFmtId="0" fontId="87" fillId="4" borderId="48" xfId="0" applyFont="1" applyFill="1" applyBorder="1" applyAlignment="1">
      <alignment vertical="center" wrapText="1"/>
    </xf>
    <xf numFmtId="2" fontId="3" fillId="3" borderId="0" xfId="0" applyNumberFormat="1" applyFont="1" applyFill="1"/>
    <xf numFmtId="0" fontId="3" fillId="3" borderId="0" xfId="0" applyFont="1" applyFill="1" applyAlignment="1">
      <alignment horizontal="left"/>
    </xf>
    <xf numFmtId="0" fontId="5" fillId="14" borderId="4" xfId="0" applyFont="1" applyFill="1" applyBorder="1" applyAlignment="1">
      <alignment horizontal="center" vertical="center"/>
    </xf>
    <xf numFmtId="0" fontId="6" fillId="14" borderId="0" xfId="0" applyFont="1" applyFill="1" applyAlignment="1">
      <alignment horizontal="left" vertical="center" wrapText="1"/>
    </xf>
    <xf numFmtId="0" fontId="5" fillId="14" borderId="5" xfId="0" applyFont="1" applyFill="1" applyBorder="1" applyAlignment="1">
      <alignment horizontal="center" vertical="center"/>
    </xf>
    <xf numFmtId="0" fontId="90" fillId="3" borderId="0" xfId="0" applyFont="1" applyFill="1"/>
    <xf numFmtId="0" fontId="92" fillId="3" borderId="0" xfId="0" applyFont="1" applyFill="1" applyAlignment="1">
      <alignment horizontal="left" indent="2"/>
    </xf>
    <xf numFmtId="0" fontId="89" fillId="11" borderId="4" xfId="0" applyFont="1" applyFill="1" applyBorder="1" applyAlignment="1">
      <alignment horizontal="center" vertical="center"/>
    </xf>
    <xf numFmtId="0" fontId="89" fillId="11" borderId="5"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5" xfId="0" applyFont="1" applyFill="1" applyBorder="1" applyAlignment="1">
      <alignment horizontal="center" vertical="center"/>
    </xf>
    <xf numFmtId="0" fontId="6" fillId="11" borderId="0" xfId="0" applyFont="1" applyFill="1" applyAlignment="1">
      <alignment horizontal="left" vertical="center" wrapText="1"/>
    </xf>
    <xf numFmtId="0" fontId="6" fillId="4" borderId="0" xfId="0" applyFont="1" applyFill="1" applyAlignment="1">
      <alignment horizontal="left" vertical="center"/>
    </xf>
    <xf numFmtId="0" fontId="94" fillId="4" borderId="0" xfId="0" applyFont="1" applyFill="1" applyAlignment="1">
      <alignment horizontal="left" vertical="center"/>
    </xf>
    <xf numFmtId="0" fontId="95" fillId="4" borderId="52" xfId="0" applyFont="1" applyFill="1" applyBorder="1" applyAlignment="1">
      <alignment horizontal="left" vertical="center"/>
    </xf>
    <xf numFmtId="0" fontId="95" fillId="4" borderId="53" xfId="0" applyFont="1" applyFill="1" applyBorder="1" applyAlignment="1">
      <alignment horizontal="left" vertical="center"/>
    </xf>
    <xf numFmtId="0" fontId="5" fillId="13" borderId="5" xfId="0" applyFont="1" applyFill="1" applyBorder="1" applyAlignment="1">
      <alignment horizontal="center" vertical="center"/>
    </xf>
    <xf numFmtId="0" fontId="4" fillId="4" borderId="4" xfId="0" applyFont="1" applyFill="1" applyBorder="1" applyAlignment="1">
      <alignment horizontal="center" vertical="center"/>
    </xf>
    <xf numFmtId="0" fontId="98" fillId="15" borderId="4" xfId="0" applyFont="1" applyFill="1" applyBorder="1" applyAlignment="1">
      <alignment horizontal="center" vertical="center"/>
    </xf>
    <xf numFmtId="0" fontId="99" fillId="15" borderId="0" xfId="0" applyFont="1" applyFill="1" applyAlignment="1">
      <alignment horizontal="left" vertical="center" wrapText="1"/>
    </xf>
    <xf numFmtId="0" fontId="98" fillId="15" borderId="5" xfId="0" applyFont="1" applyFill="1" applyBorder="1" applyAlignment="1">
      <alignment horizontal="center" vertical="center"/>
    </xf>
    <xf numFmtId="0" fontId="100" fillId="15" borderId="4" xfId="0" applyFont="1" applyFill="1" applyBorder="1" applyAlignment="1">
      <alignment horizontal="center" vertical="center"/>
    </xf>
    <xf numFmtId="0" fontId="100" fillId="15" borderId="5" xfId="0" applyFont="1" applyFill="1" applyBorder="1" applyAlignment="1">
      <alignment horizontal="center" vertical="center"/>
    </xf>
    <xf numFmtId="0" fontId="6" fillId="5" borderId="0" xfId="0" applyFont="1" applyFill="1" applyAlignment="1">
      <alignment vertical="center" wrapText="1"/>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94" fillId="5" borderId="0" xfId="0" applyFont="1" applyFill="1" applyAlignment="1">
      <alignment horizontal="left" vertical="center"/>
    </xf>
    <xf numFmtId="0" fontId="94" fillId="5" borderId="0" xfId="0" applyFont="1" applyFill="1" applyAlignment="1">
      <alignment horizontal="right" vertical="center"/>
    </xf>
    <xf numFmtId="0" fontId="102" fillId="3" borderId="0" xfId="0" applyFont="1" applyFill="1"/>
    <xf numFmtId="0" fontId="3" fillId="3" borderId="0" xfId="0" applyFont="1" applyFill="1" applyAlignment="1">
      <alignment horizontal="left" vertical="center" indent="1"/>
    </xf>
    <xf numFmtId="0" fontId="3" fillId="16" borderId="0" xfId="0" applyFont="1" applyFill="1"/>
    <xf numFmtId="0" fontId="103" fillId="16" borderId="0" xfId="0" applyFont="1" applyFill="1" applyAlignment="1">
      <alignment horizontal="right" vertical="center" indent="1"/>
    </xf>
    <xf numFmtId="0" fontId="3" fillId="3" borderId="0" xfId="0" applyFont="1" applyFill="1" applyAlignment="1">
      <alignment horizontal="right" indent="1"/>
    </xf>
    <xf numFmtId="0" fontId="95" fillId="4" borderId="0" xfId="0" applyFont="1" applyFill="1" applyAlignment="1">
      <alignment horizontal="left" vertical="center"/>
    </xf>
    <xf numFmtId="0" fontId="53" fillId="4" borderId="0" xfId="0" applyFont="1" applyFill="1" applyAlignment="1">
      <alignment horizontal="right" vertical="center"/>
    </xf>
    <xf numFmtId="0" fontId="106" fillId="4" borderId="0" xfId="0" applyFont="1" applyFill="1" applyAlignment="1">
      <alignment vertical="top" wrapText="1"/>
    </xf>
    <xf numFmtId="165" fontId="95" fillId="4" borderId="39" xfId="0" applyNumberFormat="1" applyFont="1" applyFill="1" applyBorder="1" applyAlignment="1">
      <alignment horizontal="right" vertical="center" indent="1"/>
    </xf>
    <xf numFmtId="0" fontId="108" fillId="4" borderId="59" xfId="0" applyFont="1" applyFill="1" applyBorder="1" applyAlignment="1">
      <alignment horizontal="left" vertical="center"/>
    </xf>
    <xf numFmtId="0" fontId="108" fillId="4" borderId="59" xfId="0" applyFont="1" applyFill="1" applyBorder="1" applyAlignment="1">
      <alignment horizontal="right" vertical="center"/>
    </xf>
    <xf numFmtId="0" fontId="109" fillId="4" borderId="0" xfId="0" applyFont="1" applyFill="1" applyAlignment="1">
      <alignment horizontal="left" vertical="center"/>
    </xf>
    <xf numFmtId="0" fontId="110" fillId="4" borderId="0" xfId="0" applyFont="1" applyFill="1" applyAlignment="1">
      <alignment horizontal="right" vertical="center"/>
    </xf>
    <xf numFmtId="2" fontId="28" fillId="3" borderId="0" xfId="0" applyNumberFormat="1" applyFont="1" applyFill="1"/>
    <xf numFmtId="0" fontId="111" fillId="3" borderId="0" xfId="0" applyFont="1" applyFill="1"/>
    <xf numFmtId="166" fontId="3" fillId="3" borderId="0" xfId="0" applyNumberFormat="1" applyFont="1" applyFill="1"/>
    <xf numFmtId="0" fontId="28" fillId="3" borderId="0" xfId="0" quotePrefix="1" applyFont="1" applyFill="1"/>
    <xf numFmtId="44" fontId="3" fillId="3" borderId="0" xfId="0" applyNumberFormat="1" applyFont="1" applyFill="1" applyAlignment="1">
      <alignment shrinkToFit="1"/>
    </xf>
    <xf numFmtId="44" fontId="11" fillId="3" borderId="0" xfId="0" applyNumberFormat="1" applyFont="1" applyFill="1" applyAlignment="1">
      <alignment shrinkToFit="1"/>
    </xf>
    <xf numFmtId="0" fontId="81" fillId="4" borderId="0" xfId="0" applyFont="1" applyFill="1" applyAlignment="1">
      <alignment horizontal="center" vertical="center" shrinkToFit="1"/>
    </xf>
    <xf numFmtId="44" fontId="28" fillId="3" borderId="0" xfId="0" applyNumberFormat="1" applyFont="1" applyFill="1" applyAlignment="1">
      <alignment shrinkToFit="1"/>
    </xf>
    <xf numFmtId="2" fontId="102" fillId="3" borderId="0" xfId="0" applyNumberFormat="1" applyFont="1" applyFill="1"/>
    <xf numFmtId="0" fontId="3" fillId="3" borderId="50" xfId="0" applyFont="1" applyFill="1" applyBorder="1"/>
    <xf numFmtId="6" fontId="111" fillId="3" borderId="0" xfId="0" applyNumberFormat="1" applyFont="1" applyFill="1"/>
    <xf numFmtId="8" fontId="28" fillId="3" borderId="0" xfId="0" applyNumberFormat="1" applyFont="1" applyFill="1"/>
    <xf numFmtId="6" fontId="111" fillId="17" borderId="0" xfId="0" applyNumberFormat="1" applyFont="1" applyFill="1"/>
    <xf numFmtId="0" fontId="107" fillId="4" borderId="0" xfId="0" applyFont="1" applyFill="1" applyAlignment="1">
      <alignment horizontal="left" vertical="center"/>
    </xf>
    <xf numFmtId="0" fontId="6" fillId="4" borderId="0" xfId="0" applyFont="1" applyFill="1" applyAlignment="1">
      <alignment vertical="center"/>
    </xf>
    <xf numFmtId="0" fontId="3" fillId="14" borderId="0" xfId="0" applyFont="1" applyFill="1" applyAlignment="1">
      <alignment horizontal="left" indent="1"/>
    </xf>
    <xf numFmtId="0" fontId="11" fillId="14" borderId="0" xfId="0" applyFont="1" applyFill="1" applyAlignment="1">
      <alignment horizontal="left" indent="1"/>
    </xf>
    <xf numFmtId="0" fontId="3" fillId="18" borderId="0" xfId="0" applyFont="1" applyFill="1" applyAlignment="1">
      <alignment horizontal="left" indent="1"/>
    </xf>
    <xf numFmtId="0" fontId="3" fillId="18" borderId="0" xfId="0" applyFont="1" applyFill="1"/>
    <xf numFmtId="0" fontId="116" fillId="4" borderId="0" xfId="0" applyFont="1" applyFill="1" applyAlignment="1">
      <alignment horizontal="center" vertical="center"/>
    </xf>
    <xf numFmtId="0" fontId="117" fillId="3" borderId="0" xfId="0" applyFont="1" applyFill="1"/>
    <xf numFmtId="0" fontId="92" fillId="3" borderId="0" xfId="0" applyFont="1" applyFill="1"/>
    <xf numFmtId="0" fontId="92" fillId="3" borderId="0" xfId="0" quotePrefix="1" applyFont="1" applyFill="1"/>
    <xf numFmtId="0" fontId="118" fillId="3" borderId="0" xfId="0" applyFont="1" applyFill="1"/>
    <xf numFmtId="0" fontId="119" fillId="3" borderId="0" xfId="0" applyFont="1" applyFill="1"/>
    <xf numFmtId="0" fontId="120" fillId="3" borderId="0" xfId="0" applyFont="1" applyFill="1" applyAlignment="1">
      <alignment horizontal="center" vertical="center"/>
    </xf>
    <xf numFmtId="0" fontId="122" fillId="3" borderId="0" xfId="0" applyFont="1" applyFill="1" applyAlignment="1">
      <alignment horizontal="left" indent="2"/>
    </xf>
    <xf numFmtId="0" fontId="81" fillId="3" borderId="0" xfId="0" applyFont="1" applyFill="1" applyAlignment="1">
      <alignment horizontal="left" vertical="center"/>
    </xf>
    <xf numFmtId="0" fontId="112" fillId="3" borderId="0" xfId="0" applyFont="1" applyFill="1"/>
    <xf numFmtId="0" fontId="123" fillId="3" borderId="0" xfId="0" applyFont="1" applyFill="1"/>
    <xf numFmtId="0" fontId="112" fillId="3" borderId="0" xfId="0" quotePrefix="1" applyFont="1" applyFill="1"/>
    <xf numFmtId="0" fontId="124" fillId="3" borderId="0" xfId="0" quotePrefix="1" applyFont="1" applyFill="1" applyAlignment="1">
      <alignment horizontal="center" vertical="center"/>
    </xf>
    <xf numFmtId="0" fontId="112" fillId="3" borderId="0" xfId="0" applyFont="1" applyFill="1" applyAlignment="1">
      <alignment horizontal="center" vertical="center"/>
    </xf>
    <xf numFmtId="0" fontId="125" fillId="3" borderId="0" xfId="0" applyFont="1" applyFill="1" applyAlignment="1">
      <alignment horizontal="center" vertical="center"/>
    </xf>
    <xf numFmtId="0" fontId="128" fillId="5" borderId="0" xfId="0" applyFont="1" applyFill="1" applyAlignment="1">
      <alignment horizontal="left" vertical="center"/>
    </xf>
    <xf numFmtId="0" fontId="130" fillId="0" borderId="0" xfId="0" applyFont="1"/>
    <xf numFmtId="0" fontId="131" fillId="15" borderId="4" xfId="0" applyFont="1" applyFill="1" applyBorder="1" applyAlignment="1">
      <alignment horizontal="center" vertical="center"/>
    </xf>
    <xf numFmtId="0" fontId="131" fillId="15" borderId="5" xfId="0" applyFont="1" applyFill="1" applyBorder="1" applyAlignment="1">
      <alignment horizontal="center" vertical="center"/>
    </xf>
    <xf numFmtId="0" fontId="6" fillId="6" borderId="0" xfId="0" applyFont="1" applyFill="1" applyAlignment="1">
      <alignment horizontal="left" vertical="center"/>
    </xf>
    <xf numFmtId="0" fontId="96" fillId="6" borderId="0" xfId="0" applyFont="1" applyFill="1" applyAlignment="1">
      <alignment horizontal="right" vertical="center" indent="1"/>
    </xf>
    <xf numFmtId="0" fontId="133" fillId="3" borderId="0" xfId="0" applyFont="1" applyFill="1"/>
    <xf numFmtId="0" fontId="121" fillId="3" borderId="0" xfId="0" applyFont="1" applyFill="1"/>
    <xf numFmtId="0" fontId="46" fillId="6" borderId="0" xfId="0" applyFont="1" applyFill="1" applyAlignment="1">
      <alignment horizontal="left" vertical="center"/>
    </xf>
    <xf numFmtId="0" fontId="135" fillId="6" borderId="0" xfId="0" applyFont="1" applyFill="1" applyAlignment="1">
      <alignment horizontal="left" vertical="center"/>
    </xf>
    <xf numFmtId="0" fontId="136" fillId="6" borderId="0" xfId="0" applyFont="1" applyFill="1" applyAlignment="1">
      <alignment horizontal="left" vertical="center"/>
    </xf>
    <xf numFmtId="0" fontId="38" fillId="6" borderId="0" xfId="0" applyFont="1" applyFill="1"/>
    <xf numFmtId="0" fontId="137" fillId="6" borderId="5" xfId="0" applyFont="1" applyFill="1" applyBorder="1" applyAlignment="1">
      <alignment horizontal="center" vertical="center"/>
    </xf>
    <xf numFmtId="0" fontId="136" fillId="19" borderId="0" xfId="0" applyFont="1" applyFill="1" applyAlignment="1">
      <alignment horizontal="left" vertical="center"/>
    </xf>
    <xf numFmtId="0" fontId="47" fillId="19" borderId="0" xfId="0" applyFont="1" applyFill="1" applyAlignment="1">
      <alignment horizontal="left" vertical="center" wrapText="1"/>
    </xf>
    <xf numFmtId="0" fontId="135" fillId="6" borderId="0" xfId="0" applyFont="1" applyFill="1" applyAlignment="1">
      <alignment horizontal="left" vertical="center" indent="1"/>
    </xf>
    <xf numFmtId="0" fontId="105" fillId="6" borderId="0" xfId="0" applyFont="1" applyFill="1" applyAlignment="1">
      <alignment horizontal="left" vertical="center"/>
    </xf>
    <xf numFmtId="0" fontId="3" fillId="3" borderId="51" xfId="0" applyFont="1" applyFill="1" applyBorder="1"/>
    <xf numFmtId="0" fontId="3" fillId="3" borderId="52" xfId="0" applyFont="1" applyFill="1" applyBorder="1"/>
    <xf numFmtId="0" fontId="11" fillId="3" borderId="52" xfId="0" applyFont="1" applyFill="1" applyBorder="1"/>
    <xf numFmtId="0" fontId="3" fillId="3" borderId="53" xfId="0" applyFont="1" applyFill="1" applyBorder="1"/>
    <xf numFmtId="0" fontId="138" fillId="3" borderId="0" xfId="0" applyFont="1" applyFill="1"/>
    <xf numFmtId="0" fontId="140" fillId="3" borderId="0" xfId="0" applyFont="1" applyFill="1"/>
    <xf numFmtId="0" fontId="3" fillId="3" borderId="0" xfId="0" applyFont="1" applyFill="1" applyAlignment="1">
      <alignment vertical="top"/>
    </xf>
    <xf numFmtId="0" fontId="5" fillId="13" borderId="4" xfId="0" applyFont="1" applyFill="1" applyBorder="1" applyAlignment="1">
      <alignment horizontal="center" vertical="center"/>
    </xf>
    <xf numFmtId="0" fontId="62" fillId="5" borderId="0" xfId="0" applyFont="1" applyFill="1" applyAlignment="1">
      <alignment horizontal="left" vertical="center" shrinkToFit="1"/>
    </xf>
    <xf numFmtId="0" fontId="0" fillId="3" borderId="0" xfId="0" applyFill="1"/>
    <xf numFmtId="0" fontId="143" fillId="20" borderId="0" xfId="0" applyFont="1" applyFill="1"/>
    <xf numFmtId="0" fontId="144" fillId="20" borderId="0" xfId="0" applyFont="1" applyFill="1" applyAlignment="1">
      <alignment horizontal="left" vertical="top" indent="1"/>
    </xf>
    <xf numFmtId="0" fontId="143" fillId="20" borderId="0" xfId="0" applyFont="1" applyFill="1" applyAlignment="1">
      <alignment vertical="top"/>
    </xf>
    <xf numFmtId="0" fontId="145" fillId="20" borderId="0" xfId="0" applyFont="1" applyFill="1"/>
    <xf numFmtId="0" fontId="9" fillId="3" borderId="0" xfId="0" quotePrefix="1" applyFont="1" applyFill="1" applyAlignment="1">
      <alignment horizontal="center" vertical="center"/>
    </xf>
    <xf numFmtId="0" fontId="9" fillId="19" borderId="4" xfId="0" applyFont="1" applyFill="1" applyBorder="1" applyAlignment="1">
      <alignment horizontal="center" vertical="center"/>
    </xf>
    <xf numFmtId="0" fontId="9" fillId="19" borderId="5" xfId="0" applyFont="1" applyFill="1" applyBorder="1" applyAlignment="1">
      <alignment horizontal="center" vertical="center"/>
    </xf>
    <xf numFmtId="0" fontId="3" fillId="3" borderId="0" xfId="0" applyFont="1" applyFill="1" applyAlignment="1">
      <alignment horizontal="left" vertical="center"/>
    </xf>
    <xf numFmtId="0" fontId="149" fillId="3" borderId="0" xfId="0" applyFont="1" applyFill="1"/>
    <xf numFmtId="0" fontId="35" fillId="3" borderId="0" xfId="0" applyFont="1" applyFill="1" applyAlignment="1">
      <alignment horizontal="left" vertical="center"/>
    </xf>
    <xf numFmtId="0" fontId="35" fillId="3" borderId="0" xfId="0" applyFont="1" applyFill="1" applyAlignment="1">
      <alignment horizontal="center"/>
    </xf>
    <xf numFmtId="0" fontId="53" fillId="5" borderId="0" xfId="0" applyFont="1" applyFill="1" applyAlignment="1">
      <alignment horizontal="left" vertical="center" shrinkToFit="1"/>
    </xf>
    <xf numFmtId="0" fontId="151" fillId="3" borderId="0" xfId="0" applyFont="1" applyFill="1"/>
    <xf numFmtId="0" fontId="150" fillId="5" borderId="0" xfId="0" applyFont="1" applyFill="1" applyAlignment="1">
      <alignment horizontal="left" shrinkToFit="1"/>
    </xf>
    <xf numFmtId="0" fontId="111" fillId="3" borderId="0" xfId="0" applyFont="1" applyFill="1" applyAlignment="1">
      <alignment horizontal="left" vertical="center"/>
    </xf>
    <xf numFmtId="0" fontId="3" fillId="3" borderId="0" xfId="0" applyFont="1" applyFill="1" applyAlignment="1">
      <alignment horizontal="center"/>
    </xf>
    <xf numFmtId="0" fontId="3" fillId="22" borderId="0" xfId="0" applyFont="1" applyFill="1"/>
    <xf numFmtId="0" fontId="3" fillId="23" borderId="0" xfId="0" applyFont="1" applyFill="1"/>
    <xf numFmtId="0" fontId="157" fillId="5" borderId="0" xfId="0" applyFont="1" applyFill="1" applyAlignment="1">
      <alignment vertical="center" shrinkToFit="1"/>
    </xf>
    <xf numFmtId="0" fontId="157" fillId="5" borderId="68" xfId="0" applyFont="1" applyFill="1" applyBorder="1" applyAlignment="1">
      <alignment vertical="center" shrinkToFit="1"/>
    </xf>
    <xf numFmtId="0" fontId="159" fillId="24" borderId="0" xfId="0" applyFont="1" applyFill="1" applyAlignment="1">
      <alignment horizontal="left" vertical="center" wrapText="1"/>
    </xf>
    <xf numFmtId="0" fontId="160" fillId="24" borderId="5" xfId="0" applyFont="1" applyFill="1" applyBorder="1" applyAlignment="1">
      <alignment horizontal="center" vertical="center"/>
    </xf>
    <xf numFmtId="0" fontId="161" fillId="24" borderId="5" xfId="0" applyFont="1" applyFill="1" applyBorder="1" applyAlignment="1">
      <alignment horizontal="center" vertical="center"/>
    </xf>
    <xf numFmtId="0" fontId="162" fillId="23" borderId="0" xfId="0" applyFont="1" applyFill="1"/>
    <xf numFmtId="0" fontId="81" fillId="23" borderId="0" xfId="0" applyFont="1" applyFill="1"/>
    <xf numFmtId="0" fontId="81" fillId="23" borderId="0" xfId="0" applyFont="1" applyFill="1" applyAlignment="1">
      <alignment horizontal="left" vertical="center"/>
    </xf>
    <xf numFmtId="0" fontId="81" fillId="23" borderId="0" xfId="0" quotePrefix="1" applyFont="1" applyFill="1"/>
    <xf numFmtId="0" fontId="138" fillId="23" borderId="0" xfId="0" applyFont="1" applyFill="1" applyAlignment="1">
      <alignment horizontal="left" vertical="center"/>
    </xf>
    <xf numFmtId="0" fontId="138" fillId="23" borderId="0" xfId="0" applyFont="1" applyFill="1" applyAlignment="1">
      <alignment horizontal="center"/>
    </xf>
    <xf numFmtId="0" fontId="6" fillId="5" borderId="0" xfId="0" applyFont="1" applyFill="1" applyAlignment="1">
      <alignment horizontal="left" vertical="center"/>
    </xf>
    <xf numFmtId="0" fontId="167" fillId="0" borderId="0" xfId="0" applyFont="1"/>
    <xf numFmtId="0" fontId="6" fillId="4" borderId="0" xfId="0" applyFont="1" applyFill="1" applyAlignment="1">
      <alignment horizontal="left" vertical="center" indent="1"/>
    </xf>
    <xf numFmtId="0" fontId="3" fillId="3" borderId="69" xfId="0" applyFont="1" applyFill="1" applyBorder="1"/>
    <xf numFmtId="0" fontId="3" fillId="3" borderId="69" xfId="0" quotePrefix="1" applyFont="1" applyFill="1" applyBorder="1"/>
    <xf numFmtId="0" fontId="98" fillId="24" borderId="4" xfId="0" applyFont="1" applyFill="1" applyBorder="1" applyAlignment="1">
      <alignment horizontal="center" vertical="center"/>
    </xf>
    <xf numFmtId="0" fontId="100" fillId="24" borderId="4" xfId="0" applyFont="1" applyFill="1" applyBorder="1" applyAlignment="1">
      <alignment horizontal="center" vertical="center"/>
    </xf>
    <xf numFmtId="0" fontId="59" fillId="5" borderId="36" xfId="0" applyFont="1" applyFill="1" applyBorder="1" applyAlignment="1">
      <alignment horizontal="center" vertical="center"/>
    </xf>
    <xf numFmtId="0" fontId="107" fillId="22" borderId="71" xfId="0" applyFont="1" applyFill="1" applyBorder="1" applyAlignment="1">
      <alignment horizontal="left" vertical="center" indent="1"/>
    </xf>
    <xf numFmtId="0" fontId="6" fillId="22" borderId="72" xfId="0" applyFont="1" applyFill="1" applyBorder="1" applyAlignment="1">
      <alignment horizontal="left" vertical="center" wrapText="1"/>
    </xf>
    <xf numFmtId="0" fontId="6" fillId="22" borderId="73" xfId="0" applyFont="1" applyFill="1" applyBorder="1" applyAlignment="1">
      <alignment horizontal="left" vertical="center" wrapText="1"/>
    </xf>
    <xf numFmtId="0" fontId="175" fillId="3" borderId="0" xfId="0" applyFont="1" applyFill="1"/>
    <xf numFmtId="0" fontId="47" fillId="5" borderId="0" xfId="0" applyFont="1" applyFill="1" applyAlignment="1">
      <alignment horizontal="left" vertical="center" wrapText="1"/>
    </xf>
    <xf numFmtId="0" fontId="177" fillId="5" borderId="0" xfId="0" applyFont="1" applyFill="1" applyAlignment="1">
      <alignment horizontal="left" vertical="center"/>
    </xf>
    <xf numFmtId="0" fontId="179" fillId="3" borderId="0" xfId="0" applyFont="1" applyFill="1"/>
    <xf numFmtId="0" fontId="180" fillId="3" borderId="0" xfId="0" quotePrefix="1" applyFont="1" applyFill="1"/>
    <xf numFmtId="0" fontId="180" fillId="3" borderId="0" xfId="0" applyFont="1" applyFill="1"/>
    <xf numFmtId="0" fontId="19" fillId="3" borderId="0" xfId="0" applyFont="1" applyFill="1"/>
    <xf numFmtId="0" fontId="181" fillId="3" borderId="0" xfId="0" applyFont="1" applyFill="1"/>
    <xf numFmtId="0" fontId="182" fillId="3" borderId="0" xfId="0" applyFont="1" applyFill="1"/>
    <xf numFmtId="0" fontId="183" fillId="3" borderId="0" xfId="0" applyFont="1" applyFill="1"/>
    <xf numFmtId="0" fontId="184" fillId="3" borderId="0" xfId="0" applyFont="1" applyFill="1"/>
    <xf numFmtId="0" fontId="3" fillId="0" borderId="0" xfId="0" applyFont="1" applyAlignment="1">
      <alignment horizontal="left" vertical="center" indent="1"/>
    </xf>
    <xf numFmtId="0" fontId="3" fillId="0" borderId="0" xfId="0" applyFont="1" applyAlignment="1">
      <alignment horizontal="left" vertical="center"/>
    </xf>
    <xf numFmtId="0" fontId="185" fillId="23" borderId="0" xfId="0" applyFont="1" applyFill="1"/>
    <xf numFmtId="0" fontId="28" fillId="23" borderId="0" xfId="0" applyFont="1" applyFill="1"/>
    <xf numFmtId="0" fontId="11" fillId="23" borderId="0" xfId="0" applyFont="1" applyFill="1"/>
    <xf numFmtId="0" fontId="187" fillId="5" borderId="0" xfId="0" applyFont="1" applyFill="1" applyAlignment="1">
      <alignment horizontal="left" vertical="center"/>
    </xf>
    <xf numFmtId="0" fontId="121" fillId="3" borderId="0" xfId="0" quotePrefix="1" applyFont="1" applyFill="1"/>
    <xf numFmtId="0" fontId="22" fillId="3" borderId="0" xfId="0" applyFont="1" applyFill="1"/>
    <xf numFmtId="0" fontId="154" fillId="5" borderId="0" xfId="0" applyFont="1" applyFill="1" applyAlignment="1">
      <alignment horizontal="left" vertical="center" indent="1"/>
    </xf>
    <xf numFmtId="0" fontId="143" fillId="5" borderId="0" xfId="0" applyFont="1" applyFill="1" applyAlignment="1">
      <alignment horizontal="left" vertical="top" wrapText="1"/>
    </xf>
    <xf numFmtId="0" fontId="92" fillId="3" borderId="0" xfId="0" quotePrefix="1" applyFont="1" applyFill="1" applyAlignment="1">
      <alignment horizontal="right"/>
    </xf>
    <xf numFmtId="0" fontId="92" fillId="3" borderId="0" xfId="0" applyFont="1" applyFill="1" applyAlignment="1">
      <alignment horizontal="right"/>
    </xf>
    <xf numFmtId="0" fontId="194" fillId="3" borderId="0" xfId="0" applyFont="1" applyFill="1"/>
    <xf numFmtId="0" fontId="195" fillId="3" borderId="0" xfId="0" applyFont="1" applyFill="1"/>
    <xf numFmtId="0" fontId="196" fillId="3" borderId="0" xfId="0" applyFont="1" applyFill="1"/>
    <xf numFmtId="0" fontId="196" fillId="3" borderId="0" xfId="0" quotePrefix="1" applyFont="1" applyFill="1"/>
    <xf numFmtId="0" fontId="197" fillId="3" borderId="0" xfId="0" applyFont="1" applyFill="1" applyAlignment="1">
      <alignment horizontal="center" vertical="center"/>
    </xf>
    <xf numFmtId="0" fontId="53" fillId="4" borderId="0" xfId="0" applyFont="1" applyFill="1" applyAlignment="1">
      <alignment horizontal="left" vertical="center"/>
    </xf>
    <xf numFmtId="0" fontId="200" fillId="3" borderId="0" xfId="0" applyFont="1" applyFill="1"/>
    <xf numFmtId="0" fontId="201" fillId="3" borderId="0" xfId="0" quotePrefix="1" applyFont="1" applyFill="1"/>
    <xf numFmtId="0" fontId="201" fillId="3" borderId="0" xfId="0" applyFont="1" applyFill="1"/>
    <xf numFmtId="0" fontId="202" fillId="3" borderId="0" xfId="0" applyFont="1" applyFill="1"/>
    <xf numFmtId="0" fontId="203" fillId="3" borderId="0" xfId="0" applyFont="1" applyFill="1"/>
    <xf numFmtId="0" fontId="118" fillId="3" borderId="0" xfId="0" applyFont="1" applyFill="1" applyAlignment="1">
      <alignment horizontal="right"/>
    </xf>
    <xf numFmtId="0" fontId="5" fillId="5" borderId="4" xfId="0" applyFont="1" applyFill="1" applyBorder="1" applyAlignment="1">
      <alignment horizontal="center" vertical="top"/>
    </xf>
    <xf numFmtId="0" fontId="5" fillId="5" borderId="5" xfId="0" applyFont="1" applyFill="1" applyBorder="1" applyAlignment="1">
      <alignment horizontal="center" vertical="top"/>
    </xf>
    <xf numFmtId="0" fontId="199" fillId="5" borderId="0" xfId="0" applyFont="1" applyFill="1" applyAlignment="1">
      <alignment horizontal="center" vertical="center"/>
    </xf>
    <xf numFmtId="0" fontId="16" fillId="5" borderId="0" xfId="0" applyFont="1" applyFill="1" applyAlignment="1">
      <alignment vertical="top" wrapText="1"/>
    </xf>
    <xf numFmtId="0" fontId="9" fillId="26" borderId="0" xfId="0" applyFont="1" applyFill="1" applyAlignment="1">
      <alignment horizontal="center" vertical="center"/>
    </xf>
    <xf numFmtId="0" fontId="143" fillId="20" borderId="0" xfId="0" applyFont="1" applyFill="1" applyAlignment="1">
      <alignment horizontal="left"/>
    </xf>
    <xf numFmtId="0" fontId="9" fillId="20" borderId="0" xfId="0" applyFont="1" applyFill="1" applyAlignment="1">
      <alignment horizontal="center" vertical="center"/>
    </xf>
    <xf numFmtId="0" fontId="3" fillId="20" borderId="0" xfId="0" applyFont="1" applyFill="1"/>
    <xf numFmtId="0" fontId="11" fillId="20" borderId="0" xfId="0" applyFont="1" applyFill="1"/>
    <xf numFmtId="0" fontId="22" fillId="20" borderId="0" xfId="0" applyFont="1" applyFill="1" applyAlignment="1">
      <alignment horizontal="left" indent="1"/>
    </xf>
    <xf numFmtId="0" fontId="211" fillId="6" borderId="0" xfId="0" applyFont="1" applyFill="1" applyAlignment="1">
      <alignment vertical="center"/>
    </xf>
    <xf numFmtId="0" fontId="6" fillId="6" borderId="0" xfId="0" quotePrefix="1" applyFont="1" applyFill="1" applyAlignment="1">
      <alignment horizontal="left" vertical="center"/>
    </xf>
    <xf numFmtId="0" fontId="38" fillId="6" borderId="0" xfId="0" applyFont="1" applyFill="1" applyAlignment="1">
      <alignment vertical="center"/>
    </xf>
    <xf numFmtId="0" fontId="213" fillId="3" borderId="0" xfId="0" applyFont="1" applyFill="1"/>
    <xf numFmtId="0" fontId="3" fillId="3" borderId="0" xfId="0" quotePrefix="1" applyFont="1" applyFill="1" applyAlignment="1">
      <alignment horizontal="left" indent="1"/>
    </xf>
    <xf numFmtId="0" fontId="3" fillId="17" borderId="0" xfId="0" applyFont="1" applyFill="1"/>
    <xf numFmtId="0" fontId="211" fillId="6" borderId="0" xfId="0" quotePrefix="1" applyFont="1" applyFill="1" applyAlignment="1">
      <alignment vertical="center"/>
    </xf>
    <xf numFmtId="0" fontId="38" fillId="6" borderId="0" xfId="0" applyFont="1" applyFill="1" applyAlignment="1">
      <alignment horizontal="left" indent="1"/>
    </xf>
    <xf numFmtId="0" fontId="38" fillId="6" borderId="0" xfId="0" applyFont="1" applyFill="1" applyAlignment="1">
      <alignment horizontal="right" vertical="center"/>
    </xf>
    <xf numFmtId="0" fontId="105" fillId="3" borderId="84" xfId="0" applyFont="1" applyFill="1" applyBorder="1" applyAlignment="1">
      <alignment horizontal="left" vertical="center"/>
    </xf>
    <xf numFmtId="0" fontId="38" fillId="3" borderId="85" xfId="0" applyFont="1" applyFill="1" applyBorder="1"/>
    <xf numFmtId="0" fontId="38" fillId="3" borderId="86" xfId="0" applyFont="1" applyFill="1" applyBorder="1"/>
    <xf numFmtId="0" fontId="3" fillId="6" borderId="90" xfId="0" applyFont="1" applyFill="1" applyBorder="1"/>
    <xf numFmtId="0" fontId="11" fillId="6" borderId="90" xfId="0" applyFont="1" applyFill="1" applyBorder="1"/>
    <xf numFmtId="0" fontId="53" fillId="4" borderId="0" xfId="0" applyFont="1" applyFill="1" applyAlignment="1">
      <alignment horizontal="left" vertical="center"/>
    </xf>
    <xf numFmtId="0" fontId="53" fillId="4" borderId="0" xfId="0" applyFont="1" applyFill="1" applyAlignment="1">
      <alignment horizontal="center" vertical="center"/>
    </xf>
    <xf numFmtId="0" fontId="6" fillId="4" borderId="0" xfId="0" applyFont="1" applyFill="1" applyAlignment="1">
      <alignment horizontal="center" vertical="center" wrapText="1"/>
    </xf>
    <xf numFmtId="0" fontId="105" fillId="4" borderId="0" xfId="0" applyFont="1" applyFill="1" applyAlignment="1">
      <alignment horizontal="left" vertical="center" indent="3"/>
    </xf>
    <xf numFmtId="0" fontId="53" fillId="4" borderId="0" xfId="0" applyFont="1" applyFill="1" applyAlignment="1">
      <alignment horizontal="left" vertical="center" indent="1"/>
    </xf>
    <xf numFmtId="0" fontId="218" fillId="6" borderId="0" xfId="0" applyFont="1" applyFill="1" applyAlignment="1">
      <alignment horizontal="center" vertical="center" shrinkToFit="1"/>
    </xf>
    <xf numFmtId="0" fontId="60" fillId="4" borderId="0" xfId="0" applyFont="1" applyFill="1" applyAlignment="1">
      <alignment horizontal="left" vertical="center" shrinkToFit="1"/>
    </xf>
    <xf numFmtId="0" fontId="3" fillId="3" borderId="51" xfId="0" applyFont="1" applyFill="1" applyBorder="1" applyAlignment="1">
      <alignment horizontal="center" vertical="center"/>
    </xf>
    <xf numFmtId="0" fontId="3" fillId="3" borderId="53" xfId="0" applyFont="1" applyFill="1" applyBorder="1" applyAlignment="1">
      <alignment horizontal="center" vertical="center"/>
    </xf>
    <xf numFmtId="0" fontId="136" fillId="5" borderId="0" xfId="0" applyFont="1" applyFill="1" applyAlignment="1">
      <alignment horizontal="left" vertical="center" wrapText="1"/>
    </xf>
    <xf numFmtId="0" fontId="54" fillId="5" borderId="0" xfId="0" applyFont="1" applyFill="1" applyAlignment="1">
      <alignment horizontal="left" vertical="top" wrapText="1"/>
    </xf>
    <xf numFmtId="0" fontId="150" fillId="5" borderId="0" xfId="0" applyFont="1" applyFill="1" applyAlignment="1">
      <alignment horizontal="left" vertical="center" shrinkToFit="1"/>
    </xf>
    <xf numFmtId="0" fontId="204" fillId="5" borderId="0" xfId="0" applyFont="1" applyFill="1" applyAlignment="1">
      <alignment horizontal="center" vertical="top" wrapText="1"/>
    </xf>
    <xf numFmtId="0" fontId="54" fillId="4" borderId="0" xfId="0" applyFont="1" applyFill="1" applyAlignment="1">
      <alignment horizontal="left" vertical="top" wrapText="1"/>
    </xf>
    <xf numFmtId="0" fontId="6" fillId="4" borderId="0" xfId="0" applyFont="1" applyFill="1" applyAlignment="1">
      <alignment vertical="center"/>
    </xf>
    <xf numFmtId="0" fontId="12" fillId="3" borderId="65" xfId="0" applyFont="1" applyFill="1" applyBorder="1" applyAlignment="1">
      <alignment horizontal="left" vertical="top" wrapText="1" indent="1"/>
    </xf>
    <xf numFmtId="0" fontId="12" fillId="3" borderId="66" xfId="0" applyFont="1" applyFill="1" applyBorder="1" applyAlignment="1">
      <alignment horizontal="left" vertical="top" wrapText="1" indent="1"/>
    </xf>
    <xf numFmtId="0" fontId="12" fillId="3" borderId="67" xfId="0" applyFont="1" applyFill="1" applyBorder="1" applyAlignment="1">
      <alignment horizontal="left" vertical="top" wrapText="1" indent="1"/>
    </xf>
    <xf numFmtId="0" fontId="132" fillId="3" borderId="65" xfId="0" applyFont="1" applyFill="1" applyBorder="1" applyAlignment="1">
      <alignment horizontal="center" vertical="center"/>
    </xf>
    <xf numFmtId="0" fontId="132" fillId="3" borderId="66" xfId="0" applyFont="1" applyFill="1" applyBorder="1" applyAlignment="1">
      <alignment horizontal="center" vertical="center"/>
    </xf>
    <xf numFmtId="0" fontId="132" fillId="3" borderId="67" xfId="0" applyFont="1" applyFill="1" applyBorder="1" applyAlignment="1">
      <alignment horizontal="center" vertical="center"/>
    </xf>
    <xf numFmtId="0" fontId="104" fillId="3" borderId="51" xfId="0" applyFont="1" applyFill="1" applyBorder="1" applyAlignment="1">
      <alignment horizontal="left" vertical="center" indent="1"/>
    </xf>
    <xf numFmtId="0" fontId="104" fillId="3" borderId="52" xfId="0" applyFont="1" applyFill="1" applyBorder="1" applyAlignment="1">
      <alignment horizontal="left" vertical="center" indent="1"/>
    </xf>
    <xf numFmtId="0" fontId="104" fillId="3" borderId="53" xfId="0" applyFont="1" applyFill="1" applyBorder="1" applyAlignment="1">
      <alignment horizontal="left" vertical="center" indent="1"/>
    </xf>
    <xf numFmtId="0" fontId="95" fillId="3" borderId="51" xfId="0" applyFont="1" applyFill="1" applyBorder="1" applyAlignment="1">
      <alignment horizontal="center" vertical="center"/>
    </xf>
    <xf numFmtId="0" fontId="95" fillId="3" borderId="52" xfId="0" applyFont="1" applyFill="1" applyBorder="1" applyAlignment="1">
      <alignment horizontal="center" vertical="center"/>
    </xf>
    <xf numFmtId="0" fontId="95" fillId="3" borderId="53" xfId="0" applyFont="1" applyFill="1" applyBorder="1" applyAlignment="1">
      <alignment horizontal="center" vertical="center"/>
    </xf>
    <xf numFmtId="0" fontId="6" fillId="5" borderId="0" xfId="0" applyFont="1" applyFill="1" applyAlignment="1">
      <alignment horizontal="left" vertical="top" wrapText="1"/>
    </xf>
    <xf numFmtId="0" fontId="62" fillId="5" borderId="0" xfId="0" applyFont="1" applyFill="1" applyAlignment="1">
      <alignment horizontal="left" vertical="center" shrinkToFit="1"/>
    </xf>
    <xf numFmtId="0" fontId="172" fillId="19" borderId="0" xfId="0" applyFont="1" applyFill="1" applyAlignment="1">
      <alignment horizontal="left" vertical="center" shrinkToFit="1"/>
    </xf>
    <xf numFmtId="0" fontId="152" fillId="3" borderId="65" xfId="0" applyFont="1" applyFill="1" applyBorder="1" applyAlignment="1">
      <alignment horizontal="center" vertical="center" shrinkToFit="1"/>
    </xf>
    <xf numFmtId="0" fontId="152" fillId="3" borderId="66" xfId="0" applyFont="1" applyFill="1" applyBorder="1" applyAlignment="1">
      <alignment horizontal="center" vertical="center" shrinkToFit="1"/>
    </xf>
    <xf numFmtId="0" fontId="152" fillId="3" borderId="67" xfId="0" applyFont="1" applyFill="1" applyBorder="1" applyAlignment="1">
      <alignment horizontal="center" vertical="center" shrinkToFit="1"/>
    </xf>
    <xf numFmtId="0" fontId="6" fillId="5" borderId="0" xfId="0" applyFont="1" applyFill="1" applyAlignment="1">
      <alignment horizontal="left" vertical="top" wrapText="1" shrinkToFit="1"/>
    </xf>
    <xf numFmtId="0" fontId="12" fillId="3" borderId="0" xfId="0" applyFont="1" applyFill="1" applyAlignment="1">
      <alignment horizontal="left" vertical="top" wrapText="1"/>
    </xf>
    <xf numFmtId="0" fontId="6" fillId="5" borderId="0" xfId="0" applyFont="1" applyFill="1" applyAlignment="1">
      <alignment horizontal="left" vertical="center" shrinkToFit="1"/>
    </xf>
    <xf numFmtId="0" fontId="63" fillId="3" borderId="0" xfId="0" applyFont="1" applyFill="1" applyAlignment="1">
      <alignment horizontal="left" vertical="center" wrapText="1"/>
    </xf>
    <xf numFmtId="0" fontId="6" fillId="4" borderId="0" xfId="0" applyFont="1" applyFill="1" applyAlignment="1">
      <alignment horizontal="left" vertical="top" wrapText="1"/>
    </xf>
    <xf numFmtId="0" fontId="50" fillId="22" borderId="74" xfId="0" applyFont="1" applyFill="1" applyBorder="1" applyAlignment="1">
      <alignment horizontal="left" vertical="top" wrapText="1" indent="1"/>
    </xf>
    <xf numFmtId="0" fontId="50" fillId="22" borderId="0" xfId="0" applyFont="1" applyFill="1" applyAlignment="1">
      <alignment horizontal="left" vertical="top" wrapText="1" indent="1"/>
    </xf>
    <xf numFmtId="0" fontId="50" fillId="22" borderId="75" xfId="0" applyFont="1" applyFill="1" applyBorder="1" applyAlignment="1">
      <alignment horizontal="left" vertical="top" wrapText="1" indent="1"/>
    </xf>
    <xf numFmtId="0" fontId="50" fillId="22" borderId="76" xfId="0" applyFont="1" applyFill="1" applyBorder="1" applyAlignment="1">
      <alignment horizontal="left" vertical="top" wrapText="1" indent="1"/>
    </xf>
    <xf numFmtId="0" fontId="50" fillId="22" borderId="59" xfId="0" applyFont="1" applyFill="1" applyBorder="1" applyAlignment="1">
      <alignment horizontal="left" vertical="top" wrapText="1" indent="1"/>
    </xf>
    <xf numFmtId="0" fontId="50" fillId="22" borderId="77" xfId="0" applyFont="1" applyFill="1" applyBorder="1" applyAlignment="1">
      <alignment horizontal="left" vertical="top" wrapText="1" indent="1"/>
    </xf>
    <xf numFmtId="0" fontId="216" fillId="13" borderId="0" xfId="0" applyFont="1" applyFill="1" applyAlignment="1">
      <alignment horizontal="left" vertical="center"/>
    </xf>
    <xf numFmtId="8" fontId="95" fillId="4" borderId="51" xfId="2" applyNumberFormat="1" applyFont="1" applyFill="1" applyBorder="1" applyAlignment="1">
      <alignment horizontal="right" vertical="center"/>
    </xf>
    <xf numFmtId="44" fontId="95" fillId="4" borderId="53" xfId="2" applyFont="1" applyFill="1" applyBorder="1" applyAlignment="1">
      <alignment horizontal="right" vertical="center"/>
    </xf>
    <xf numFmtId="44" fontId="46" fillId="4" borderId="51" xfId="2" applyFont="1" applyFill="1" applyBorder="1" applyAlignment="1">
      <alignment horizontal="right" vertical="center"/>
    </xf>
    <xf numFmtId="44" fontId="46" fillId="4" borderId="53" xfId="2" applyFont="1" applyFill="1" applyBorder="1" applyAlignment="1">
      <alignment horizontal="right" vertical="center"/>
    </xf>
    <xf numFmtId="44" fontId="53" fillId="4" borderId="55" xfId="0" applyNumberFormat="1" applyFont="1" applyFill="1" applyBorder="1" applyAlignment="1">
      <alignment horizontal="right" vertical="center"/>
    </xf>
    <xf numFmtId="0" fontId="53" fillId="4" borderId="56" xfId="0" applyFont="1" applyFill="1" applyBorder="1" applyAlignment="1">
      <alignment horizontal="right" vertical="center"/>
    </xf>
    <xf numFmtId="0" fontId="198" fillId="15" borderId="0" xfId="0" applyFont="1" applyFill="1" applyAlignment="1">
      <alignment horizontal="center" vertical="center" shrinkToFit="1"/>
    </xf>
    <xf numFmtId="0" fontId="104" fillId="3" borderId="51" xfId="0" applyFont="1" applyFill="1" applyBorder="1" applyAlignment="1">
      <alignment horizontal="center" vertical="center"/>
    </xf>
    <xf numFmtId="0" fontId="104" fillId="3" borderId="52" xfId="0" applyFont="1" applyFill="1" applyBorder="1" applyAlignment="1">
      <alignment horizontal="center" vertical="center"/>
    </xf>
    <xf numFmtId="0" fontId="104" fillId="3" borderId="53" xfId="0" applyFont="1" applyFill="1" applyBorder="1" applyAlignment="1">
      <alignment horizontal="center" vertical="center"/>
    </xf>
    <xf numFmtId="0" fontId="95" fillId="25" borderId="6" xfId="0" applyFont="1" applyFill="1" applyBorder="1" applyAlignment="1">
      <alignment horizontal="left" vertical="center" indent="1"/>
    </xf>
    <xf numFmtId="0" fontId="95" fillId="25" borderId="7" xfId="0" applyFont="1" applyFill="1" applyBorder="1" applyAlignment="1">
      <alignment horizontal="left" vertical="center" indent="1"/>
    </xf>
    <xf numFmtId="0" fontId="95" fillId="25" borderId="8" xfId="0" applyFont="1" applyFill="1" applyBorder="1" applyAlignment="1">
      <alignment horizontal="left" vertical="center" indent="1"/>
    </xf>
    <xf numFmtId="0" fontId="6" fillId="4" borderId="0" xfId="0" applyFont="1" applyFill="1" applyAlignment="1">
      <alignment horizontal="left" vertical="center" wrapText="1"/>
    </xf>
    <xf numFmtId="0" fontId="91" fillId="11" borderId="0" xfId="0" applyFont="1" applyFill="1" applyAlignment="1">
      <alignment horizontal="center" vertical="center" shrinkToFit="1"/>
    </xf>
    <xf numFmtId="0" fontId="93" fillId="11" borderId="0" xfId="0" applyFont="1" applyFill="1" applyAlignment="1">
      <alignment horizontal="center" vertical="center" shrinkToFit="1"/>
    </xf>
    <xf numFmtId="0" fontId="53" fillId="4" borderId="0" xfId="0" applyFont="1" applyFill="1" applyAlignment="1">
      <alignment horizontal="center" vertical="center" wrapText="1"/>
    </xf>
    <xf numFmtId="0" fontId="97" fillId="3" borderId="26" xfId="0" applyFont="1" applyFill="1" applyBorder="1" applyAlignment="1">
      <alignment horizontal="center" vertical="center" wrapText="1"/>
    </xf>
    <xf numFmtId="0" fontId="97" fillId="3" borderId="27" xfId="0" applyFont="1" applyFill="1" applyBorder="1" applyAlignment="1">
      <alignment horizontal="center" vertical="center" wrapText="1"/>
    </xf>
    <xf numFmtId="0" fontId="97" fillId="3" borderId="28" xfId="0" applyFont="1" applyFill="1" applyBorder="1" applyAlignment="1">
      <alignment horizontal="center" vertical="center" wrapText="1"/>
    </xf>
    <xf numFmtId="0" fontId="97" fillId="4" borderId="0" xfId="0" applyFont="1" applyFill="1" applyAlignment="1">
      <alignment horizontal="center" vertical="center" shrinkToFit="1"/>
    </xf>
    <xf numFmtId="0" fontId="217" fillId="5" borderId="0" xfId="0" applyFont="1" applyFill="1" applyAlignment="1">
      <alignment horizontal="center" shrinkToFit="1"/>
    </xf>
    <xf numFmtId="0" fontId="165" fillId="5" borderId="0" xfId="0" applyFont="1" applyFill="1" applyAlignment="1">
      <alignment horizontal="center" shrinkToFit="1"/>
    </xf>
    <xf numFmtId="0" fontId="76" fillId="4" borderId="0" xfId="0" applyFont="1" applyFill="1" applyAlignment="1">
      <alignment horizontal="center" vertical="center" shrinkToFit="1"/>
    </xf>
    <xf numFmtId="0" fontId="163" fillId="5" borderId="0" xfId="0" applyFont="1" applyFill="1" applyAlignment="1">
      <alignment horizontal="center"/>
    </xf>
    <xf numFmtId="0" fontId="115" fillId="4" borderId="0" xfId="0" applyFont="1" applyFill="1" applyAlignment="1">
      <alignment horizontal="left" vertical="center" wrapText="1"/>
    </xf>
    <xf numFmtId="0" fontId="66" fillId="3" borderId="61" xfId="0" applyFont="1" applyFill="1" applyBorder="1" applyAlignment="1">
      <alignment horizontal="center" vertical="center" wrapText="1"/>
    </xf>
    <xf numFmtId="0" fontId="66" fillId="3" borderId="62" xfId="0" applyFont="1" applyFill="1" applyBorder="1" applyAlignment="1">
      <alignment horizontal="center" vertical="center" wrapText="1"/>
    </xf>
    <xf numFmtId="0" fontId="66" fillId="3" borderId="63" xfId="0" applyFont="1" applyFill="1" applyBorder="1" applyAlignment="1">
      <alignment horizontal="center" vertical="center" wrapText="1"/>
    </xf>
    <xf numFmtId="0" fontId="60" fillId="26" borderId="0" xfId="0" applyFont="1" applyFill="1" applyAlignment="1">
      <alignment horizontal="left" vertical="center" shrinkToFit="1"/>
    </xf>
    <xf numFmtId="0" fontId="100" fillId="15" borderId="0" xfId="0" applyFont="1" applyFill="1" applyAlignment="1">
      <alignment horizontal="center" vertical="center" shrinkToFit="1"/>
    </xf>
    <xf numFmtId="0" fontId="101" fillId="15" borderId="0" xfId="0" applyFont="1" applyFill="1" applyAlignment="1">
      <alignment horizontal="center" vertical="center" shrinkToFit="1"/>
    </xf>
    <xf numFmtId="0" fontId="47" fillId="6" borderId="0" xfId="0" applyFont="1" applyFill="1" applyAlignment="1">
      <alignment horizontal="left" vertical="center" wrapText="1"/>
    </xf>
    <xf numFmtId="0" fontId="47" fillId="6" borderId="0" xfId="0" applyFont="1" applyFill="1" applyAlignment="1">
      <alignment horizontal="left" vertical="center" wrapText="1" indent="2"/>
    </xf>
    <xf numFmtId="0" fontId="47" fillId="6" borderId="0" xfId="0" applyFont="1" applyFill="1" applyAlignment="1">
      <alignment horizontal="left" vertical="center" wrapText="1" indent="3"/>
    </xf>
    <xf numFmtId="0" fontId="106" fillId="4" borderId="51" xfId="0" applyFont="1" applyFill="1" applyBorder="1" applyAlignment="1">
      <alignment horizontal="left" vertical="top" wrapText="1" indent="1"/>
    </xf>
    <xf numFmtId="0" fontId="106" fillId="4" borderId="52" xfId="0" applyFont="1" applyFill="1" applyBorder="1" applyAlignment="1">
      <alignment horizontal="left" vertical="top" wrapText="1" indent="1"/>
    </xf>
    <xf numFmtId="0" fontId="186" fillId="4" borderId="34" xfId="0" applyFont="1" applyFill="1" applyBorder="1" applyAlignment="1">
      <alignment horizontal="center" vertical="center" wrapText="1"/>
    </xf>
    <xf numFmtId="0" fontId="186" fillId="4" borderId="64" xfId="0" applyFont="1" applyFill="1" applyBorder="1" applyAlignment="1">
      <alignment horizontal="center" vertical="center" wrapText="1"/>
    </xf>
    <xf numFmtId="0" fontId="186" fillId="4" borderId="35" xfId="0" applyFont="1" applyFill="1" applyBorder="1" applyAlignment="1">
      <alignment horizontal="center" vertical="center" wrapText="1"/>
    </xf>
    <xf numFmtId="0" fontId="112" fillId="4" borderId="54" xfId="0" applyFont="1" applyFill="1" applyBorder="1" applyAlignment="1">
      <alignment horizontal="left" vertical="center" wrapText="1" indent="1"/>
    </xf>
    <xf numFmtId="0" fontId="112" fillId="4" borderId="0" xfId="0" applyFont="1" applyFill="1" applyAlignment="1">
      <alignment horizontal="left" vertical="center" wrapText="1" indent="1"/>
    </xf>
    <xf numFmtId="0" fontId="113" fillId="3" borderId="51" xfId="0" applyFont="1" applyFill="1" applyBorder="1" applyAlignment="1">
      <alignment horizontal="center" vertical="center" shrinkToFit="1"/>
    </xf>
    <xf numFmtId="0" fontId="113" fillId="3" borderId="52" xfId="0" applyFont="1" applyFill="1" applyBorder="1" applyAlignment="1">
      <alignment horizontal="center" vertical="center" shrinkToFit="1"/>
    </xf>
    <xf numFmtId="0" fontId="113" fillId="3" borderId="53" xfId="0" applyFont="1" applyFill="1" applyBorder="1" applyAlignment="1">
      <alignment horizontal="center" vertical="center" shrinkToFit="1"/>
    </xf>
    <xf numFmtId="0" fontId="114" fillId="5" borderId="0" xfId="0" applyFont="1" applyFill="1" applyAlignment="1">
      <alignment horizontal="left" vertical="top" wrapText="1"/>
    </xf>
    <xf numFmtId="0" fontId="76" fillId="4" borderId="0" xfId="1" applyFont="1" applyFill="1" applyBorder="1" applyAlignment="1">
      <alignment horizontal="center" vertical="center" wrapText="1"/>
    </xf>
    <xf numFmtId="0" fontId="63" fillId="4" borderId="0" xfId="1" applyFont="1" applyFill="1" applyBorder="1" applyAlignment="1">
      <alignment horizontal="center" vertical="center" wrapText="1"/>
    </xf>
    <xf numFmtId="0" fontId="60" fillId="4" borderId="60" xfId="0" applyFont="1" applyFill="1" applyBorder="1" applyAlignment="1">
      <alignment horizontal="center" shrinkToFit="1"/>
    </xf>
    <xf numFmtId="44" fontId="107" fillId="4" borderId="57" xfId="0" applyNumberFormat="1" applyFont="1" applyFill="1" applyBorder="1" applyAlignment="1">
      <alignment horizontal="right" vertical="center"/>
    </xf>
    <xf numFmtId="0" fontId="107" fillId="4" borderId="58" xfId="0" applyFont="1" applyFill="1" applyBorder="1" applyAlignment="1">
      <alignment horizontal="right" vertical="center"/>
    </xf>
    <xf numFmtId="0" fontId="164" fillId="4" borderId="0" xfId="0" applyFont="1" applyFill="1" applyAlignment="1">
      <alignment horizontal="center"/>
    </xf>
    <xf numFmtId="0" fontId="166" fillId="4" borderId="0" xfId="0" applyFont="1" applyFill="1" applyAlignment="1">
      <alignment horizontal="center" wrapText="1"/>
    </xf>
    <xf numFmtId="0" fontId="6" fillId="5" borderId="0" xfId="0" applyFont="1" applyFill="1" applyAlignment="1">
      <alignment horizontal="left" vertical="center" wrapText="1"/>
    </xf>
    <xf numFmtId="0" fontId="54" fillId="3" borderId="6" xfId="0" applyFont="1" applyFill="1" applyBorder="1" applyAlignment="1">
      <alignment horizontal="left" vertical="center" indent="1"/>
    </xf>
    <xf numFmtId="0" fontId="54" fillId="3" borderId="7" xfId="0" applyFont="1" applyFill="1" applyBorder="1" applyAlignment="1">
      <alignment horizontal="left" vertical="center" indent="1"/>
    </xf>
    <xf numFmtId="0" fontId="54" fillId="3" borderId="8" xfId="0" applyFont="1" applyFill="1" applyBorder="1" applyAlignment="1">
      <alignment horizontal="left" vertical="center" indent="1"/>
    </xf>
    <xf numFmtId="0" fontId="160" fillId="24" borderId="0" xfId="0" applyFont="1" applyFill="1" applyAlignment="1">
      <alignment horizontal="center" vertical="center" shrinkToFit="1"/>
    </xf>
    <xf numFmtId="0" fontId="168" fillId="24" borderId="0" xfId="0" applyFont="1" applyFill="1" applyAlignment="1">
      <alignment horizontal="center" vertical="top" shrinkToFit="1"/>
    </xf>
    <xf numFmtId="0" fontId="219" fillId="4" borderId="0" xfId="0" applyFont="1" applyFill="1" applyAlignment="1">
      <alignment horizontal="center" vertical="top" wrapText="1" shrinkToFit="1"/>
    </xf>
    <xf numFmtId="0" fontId="129" fillId="14" borderId="0" xfId="0" applyFont="1" applyFill="1" applyAlignment="1">
      <alignment horizontal="center" vertical="center" wrapText="1"/>
    </xf>
    <xf numFmtId="0" fontId="46" fillId="3" borderId="26" xfId="0" applyFont="1" applyFill="1" applyBorder="1" applyAlignment="1">
      <alignment horizontal="center" vertical="center" wrapText="1"/>
    </xf>
    <xf numFmtId="0" fontId="46" fillId="3" borderId="27" xfId="0" applyFont="1" applyFill="1" applyBorder="1" applyAlignment="1">
      <alignment horizontal="center" vertical="center" wrapText="1"/>
    </xf>
    <xf numFmtId="0" fontId="46" fillId="3" borderId="28" xfId="0" applyFont="1" applyFill="1" applyBorder="1" applyAlignment="1">
      <alignment horizontal="center" vertical="center" wrapText="1"/>
    </xf>
    <xf numFmtId="0" fontId="6" fillId="4" borderId="0" xfId="0" applyFont="1" applyFill="1" applyAlignment="1">
      <alignment horizontal="left" wrapText="1"/>
    </xf>
    <xf numFmtId="0" fontId="6" fillId="4" borderId="0" xfId="0" applyFont="1" applyFill="1" applyAlignment="1">
      <alignment horizontal="left" vertical="top" wrapText="1" indent="3"/>
    </xf>
    <xf numFmtId="0" fontId="6" fillId="4" borderId="49" xfId="0" applyFont="1" applyFill="1" applyBorder="1" applyAlignment="1">
      <alignment horizontal="left" vertical="top" wrapText="1"/>
    </xf>
    <xf numFmtId="0" fontId="96" fillId="4" borderId="48" xfId="0" applyFont="1" applyFill="1" applyBorder="1" applyAlignment="1">
      <alignment horizontal="left" vertical="center" wrapText="1" indent="2"/>
    </xf>
    <xf numFmtId="0" fontId="53" fillId="4" borderId="0" xfId="0" applyFont="1" applyFill="1" applyAlignment="1">
      <alignment horizontal="left" vertical="center" shrinkToFit="1"/>
    </xf>
    <xf numFmtId="0" fontId="16" fillId="3" borderId="0" xfId="0" applyFont="1" applyFill="1" applyAlignment="1">
      <alignment horizontal="left" vertical="center" indent="1"/>
    </xf>
    <xf numFmtId="0" fontId="16" fillId="3" borderId="87" xfId="0" applyFont="1" applyFill="1" applyBorder="1" applyAlignment="1">
      <alignment horizontal="left" vertical="top" wrapText="1" indent="1"/>
    </xf>
    <xf numFmtId="0" fontId="16" fillId="3" borderId="88" xfId="0" applyFont="1" applyFill="1" applyBorder="1" applyAlignment="1">
      <alignment horizontal="left" vertical="top" wrapText="1" indent="1"/>
    </xf>
    <xf numFmtId="0" fontId="16" fillId="3" borderId="89" xfId="0" applyFont="1" applyFill="1" applyBorder="1" applyAlignment="1">
      <alignment horizontal="left" vertical="top" wrapText="1" indent="1"/>
    </xf>
    <xf numFmtId="0" fontId="212" fillId="6" borderId="0" xfId="0" applyFont="1" applyFill="1" applyAlignment="1">
      <alignment horizontal="left" vertical="top" wrapText="1"/>
    </xf>
    <xf numFmtId="0" fontId="173" fillId="5" borderId="0" xfId="0" applyFont="1" applyFill="1" applyAlignment="1">
      <alignment horizontal="left" vertical="center" shrinkToFit="1"/>
    </xf>
    <xf numFmtId="0" fontId="19" fillId="5" borderId="9" xfId="0" applyFont="1" applyFill="1" applyBorder="1" applyAlignment="1">
      <alignment horizontal="left" vertical="center" wrapText="1" indent="1"/>
    </xf>
    <xf numFmtId="0" fontId="19" fillId="5" borderId="10" xfId="0" applyFont="1" applyFill="1" applyBorder="1" applyAlignment="1">
      <alignment horizontal="left" vertical="center" wrapText="1" indent="1"/>
    </xf>
    <xf numFmtId="0" fontId="19" fillId="5" borderId="14" xfId="0" applyFont="1" applyFill="1" applyBorder="1" applyAlignment="1">
      <alignment horizontal="left" vertical="center" wrapText="1" indent="1"/>
    </xf>
    <xf numFmtId="0" fontId="36" fillId="5" borderId="15" xfId="0" applyFont="1" applyFill="1" applyBorder="1" applyAlignment="1">
      <alignment horizontal="left" vertical="center" wrapText="1" indent="1"/>
    </xf>
    <xf numFmtId="0" fontId="36" fillId="5" borderId="0" xfId="0" applyFont="1" applyFill="1" applyAlignment="1">
      <alignment horizontal="left" vertical="center" wrapText="1" indent="1"/>
    </xf>
    <xf numFmtId="0" fontId="36" fillId="5" borderId="16" xfId="0" applyFont="1" applyFill="1" applyBorder="1" applyAlignment="1">
      <alignment horizontal="left" vertical="center" wrapText="1" indent="1"/>
    </xf>
    <xf numFmtId="0" fontId="16" fillId="3" borderId="17" xfId="0" applyFont="1" applyFill="1" applyBorder="1" applyAlignment="1">
      <alignment horizontal="right" vertical="center" indent="1"/>
    </xf>
    <xf numFmtId="0" fontId="16" fillId="3" borderId="18" xfId="0" applyFont="1" applyFill="1" applyBorder="1" applyAlignment="1">
      <alignment horizontal="right" vertical="center" indent="1"/>
    </xf>
    <xf numFmtId="0" fontId="12" fillId="3" borderId="20" xfId="0" applyFont="1" applyFill="1" applyBorder="1" applyAlignment="1">
      <alignment horizontal="left" vertical="top" wrapText="1"/>
    </xf>
    <xf numFmtId="0" fontId="21" fillId="6" borderId="2" xfId="0" applyFont="1" applyFill="1" applyBorder="1" applyAlignment="1">
      <alignment horizontal="left" vertical="center" wrapText="1"/>
    </xf>
    <xf numFmtId="0" fontId="14" fillId="3" borderId="11" xfId="0" applyFont="1" applyFill="1" applyBorder="1" applyAlignment="1">
      <alignment horizontal="left" vertical="center" indent="1" shrinkToFit="1"/>
    </xf>
    <xf numFmtId="0" fontId="14" fillId="3" borderId="12" xfId="0" applyFont="1" applyFill="1" applyBorder="1" applyAlignment="1">
      <alignment horizontal="left" vertical="center" indent="1" shrinkToFit="1"/>
    </xf>
    <xf numFmtId="0" fontId="65" fillId="5" borderId="12" xfId="0" applyFont="1" applyFill="1" applyBorder="1" applyAlignment="1">
      <alignment horizontal="center" vertical="center" shrinkToFit="1"/>
    </xf>
    <xf numFmtId="0" fontId="65" fillId="5" borderId="13" xfId="0" applyFont="1" applyFill="1" applyBorder="1" applyAlignment="1">
      <alignment horizontal="center" vertical="center" shrinkToFit="1"/>
    </xf>
    <xf numFmtId="0" fontId="6" fillId="4" borderId="0" xfId="0" applyFont="1" applyFill="1" applyAlignment="1">
      <alignment horizontal="left" vertical="top" wrapText="1" indent="2"/>
    </xf>
    <xf numFmtId="0" fontId="78" fillId="2" borderId="4" xfId="0" applyFont="1" applyFill="1" applyBorder="1" applyAlignment="1">
      <alignment horizontal="center" vertical="center" wrapText="1"/>
    </xf>
    <xf numFmtId="0" fontId="78" fillId="2" borderId="0" xfId="0" applyFont="1" applyFill="1" applyAlignment="1">
      <alignment horizontal="center" vertical="center" wrapText="1"/>
    </xf>
    <xf numFmtId="0" fontId="78" fillId="2" borderId="5" xfId="0" applyFont="1" applyFill="1" applyBorder="1" applyAlignment="1">
      <alignment horizontal="center" vertical="center" wrapText="1"/>
    </xf>
    <xf numFmtId="0" fontId="193" fillId="2" borderId="0" xfId="0" applyFont="1" applyFill="1" applyAlignment="1">
      <alignment horizontal="center" vertical="center" wrapText="1"/>
    </xf>
    <xf numFmtId="0" fontId="41" fillId="2" borderId="0" xfId="0" applyFont="1" applyFill="1" applyAlignment="1">
      <alignment horizontal="center" vertical="center"/>
    </xf>
    <xf numFmtId="0" fontId="42" fillId="2" borderId="0" xfId="0" applyFont="1" applyFill="1" applyAlignment="1">
      <alignment horizontal="center" vertical="center"/>
    </xf>
    <xf numFmtId="0" fontId="38" fillId="6" borderId="0" xfId="0" applyFont="1" applyFill="1" applyAlignment="1">
      <alignment horizontal="center" vertical="top" wrapText="1"/>
    </xf>
    <xf numFmtId="0" fontId="25" fillId="7" borderId="0" xfId="0" applyFont="1" applyFill="1" applyAlignment="1">
      <alignment horizontal="left" vertical="center"/>
    </xf>
    <xf numFmtId="164" fontId="38" fillId="8" borderId="0" xfId="0" applyNumberFormat="1" applyFont="1" applyFill="1" applyAlignment="1">
      <alignment horizontal="left" vertical="top" wrapText="1"/>
    </xf>
    <xf numFmtId="0" fontId="51" fillId="8" borderId="0" xfId="0" applyFont="1" applyFill="1" applyAlignment="1">
      <alignment horizontal="left" vertical="center"/>
    </xf>
    <xf numFmtId="0" fontId="47" fillId="5" borderId="0" xfId="0" applyFont="1" applyFill="1" applyAlignment="1">
      <alignment horizontal="left" vertical="center" shrinkToFit="1"/>
    </xf>
    <xf numFmtId="0" fontId="46" fillId="3" borderId="0" xfId="0" applyFont="1" applyFill="1" applyAlignment="1">
      <alignment horizontal="left" vertical="top" wrapText="1" indent="1"/>
    </xf>
    <xf numFmtId="0" fontId="107" fillId="5" borderId="0" xfId="0" applyFont="1" applyFill="1" applyAlignment="1">
      <alignment horizontal="left" wrapText="1"/>
    </xf>
    <xf numFmtId="0" fontId="143" fillId="5" borderId="0" xfId="0" applyFont="1" applyFill="1" applyAlignment="1">
      <alignment horizontal="left" vertical="center" wrapText="1"/>
    </xf>
    <xf numFmtId="0" fontId="28" fillId="21" borderId="0" xfId="0" applyFont="1" applyFill="1" applyAlignment="1">
      <alignment horizontal="center" vertic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3" fillId="2" borderId="0" xfId="0" applyFont="1" applyFill="1" applyAlignment="1">
      <alignment horizontal="left" vertical="center" wrapText="1" indent="1"/>
    </xf>
    <xf numFmtId="0" fontId="55" fillId="11" borderId="30" xfId="0" applyFont="1" applyFill="1" applyBorder="1" applyAlignment="1">
      <alignment horizontal="center" vertical="center"/>
    </xf>
    <xf numFmtId="0" fontId="60" fillId="4" borderId="2" xfId="0" applyFont="1" applyFill="1" applyBorder="1" applyAlignment="1">
      <alignment horizontal="left" vertical="center" shrinkToFit="1"/>
    </xf>
    <xf numFmtId="0" fontId="50" fillId="4" borderId="0" xfId="0" applyFont="1" applyFill="1" applyAlignment="1">
      <alignment horizontal="left" vertical="center" wrapText="1"/>
    </xf>
    <xf numFmtId="0" fontId="7" fillId="3" borderId="30" xfId="0" applyFont="1" applyFill="1" applyBorder="1" applyAlignment="1">
      <alignment horizontal="center" vertical="center"/>
    </xf>
    <xf numFmtId="0" fontId="8" fillId="3" borderId="30" xfId="0" applyFont="1" applyFill="1" applyBorder="1" applyAlignment="1">
      <alignment horizontal="center" vertical="center"/>
    </xf>
    <xf numFmtId="0" fontId="88" fillId="3" borderId="45" xfId="0" applyFont="1" applyFill="1" applyBorder="1" applyAlignment="1">
      <alignment horizontal="center" vertical="center" wrapText="1"/>
    </xf>
    <xf numFmtId="0" fontId="88" fillId="3" borderId="46" xfId="0" applyFont="1" applyFill="1" applyBorder="1" applyAlignment="1">
      <alignment horizontal="center" vertical="center" wrapText="1"/>
    </xf>
    <xf numFmtId="0" fontId="88" fillId="3" borderId="47" xfId="0" applyFont="1" applyFill="1" applyBorder="1" applyAlignment="1">
      <alignment horizontal="center" vertical="center" wrapText="1"/>
    </xf>
    <xf numFmtId="0" fontId="204" fillId="5" borderId="0" xfId="0" applyFont="1" applyFill="1" applyAlignment="1">
      <alignment horizontal="left" vertical="center" wrapText="1"/>
    </xf>
    <xf numFmtId="0" fontId="204" fillId="5" borderId="0" xfId="0" applyFont="1" applyFill="1" applyAlignment="1">
      <alignment horizontal="left" vertical="top" wrapText="1"/>
    </xf>
    <xf numFmtId="0" fontId="157" fillId="5" borderId="0" xfId="0" applyFont="1" applyFill="1" applyAlignment="1">
      <alignment horizontal="center" vertical="center" shrinkToFit="1"/>
    </xf>
    <xf numFmtId="164" fontId="45" fillId="10" borderId="0" xfId="0" applyNumberFormat="1" applyFont="1" applyFill="1" applyAlignment="1">
      <alignment horizontal="center" vertical="center"/>
    </xf>
    <xf numFmtId="0" fontId="38" fillId="6" borderId="0" xfId="0" applyFont="1" applyFill="1" applyAlignment="1">
      <alignment horizontal="left" vertical="top" wrapText="1"/>
    </xf>
    <xf numFmtId="0" fontId="36" fillId="6" borderId="0" xfId="0" applyFont="1" applyFill="1" applyAlignment="1">
      <alignment horizontal="center" vertical="center" wrapText="1"/>
    </xf>
    <xf numFmtId="0" fontId="49" fillId="4" borderId="2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29" fillId="3" borderId="0" xfId="0" applyFont="1" applyFill="1" applyAlignment="1">
      <alignment horizontal="left" vertical="center" wrapText="1" indent="1"/>
    </xf>
    <xf numFmtId="0" fontId="109" fillId="14" borderId="0" xfId="1" applyFont="1" applyFill="1" applyAlignment="1">
      <alignment horizontal="center"/>
    </xf>
    <xf numFmtId="0" fontId="139" fillId="14" borderId="0" xfId="1" applyFont="1" applyFill="1" applyAlignment="1">
      <alignment horizontal="center"/>
    </xf>
    <xf numFmtId="0" fontId="3" fillId="20" borderId="0" xfId="0" applyFont="1" applyFill="1" applyAlignment="1">
      <alignment horizontal="left"/>
    </xf>
    <xf numFmtId="0" fontId="207" fillId="20" borderId="0" xfId="1" applyFont="1" applyFill="1" applyAlignment="1">
      <alignment horizontal="left"/>
    </xf>
    <xf numFmtId="0" fontId="47" fillId="5" borderId="0" xfId="0" applyFont="1" applyFill="1" applyAlignment="1">
      <alignment horizontal="left" vertical="center" wrapText="1"/>
    </xf>
    <xf numFmtId="0" fontId="63" fillId="5" borderId="0" xfId="0" applyFont="1" applyFill="1" applyAlignment="1">
      <alignment horizontal="center" vertical="center" wrapText="1"/>
    </xf>
    <xf numFmtId="0" fontId="13" fillId="5" borderId="9" xfId="0" applyFont="1" applyFill="1" applyBorder="1" applyAlignment="1">
      <alignment horizontal="left" vertical="center" indent="1" shrinkToFit="1"/>
    </xf>
    <xf numFmtId="0" fontId="13" fillId="5" borderId="10" xfId="0" applyFont="1" applyFill="1" applyBorder="1" applyAlignment="1">
      <alignment horizontal="left" vertical="center" indent="1" shrinkToFit="1"/>
    </xf>
    <xf numFmtId="0" fontId="205" fillId="20" borderId="0" xfId="0" applyFont="1" applyFill="1" applyAlignment="1">
      <alignment horizontal="left" vertical="top" wrapText="1"/>
    </xf>
    <xf numFmtId="0" fontId="155" fillId="5" borderId="0" xfId="0" applyFont="1" applyFill="1" applyAlignment="1">
      <alignment horizontal="left" shrinkToFit="1"/>
    </xf>
    <xf numFmtId="0" fontId="10" fillId="5" borderId="18" xfId="0" applyFont="1" applyFill="1" applyBorder="1" applyAlignment="1">
      <alignment horizontal="left" vertical="center" shrinkToFit="1"/>
    </xf>
    <xf numFmtId="0" fontId="50" fillId="5" borderId="0" xfId="0" applyFont="1" applyFill="1" applyAlignment="1">
      <alignment horizontal="left" vertical="center" wrapText="1"/>
    </xf>
    <xf numFmtId="0" fontId="128" fillId="5" borderId="0" xfId="0" applyFont="1" applyFill="1" applyAlignment="1">
      <alignment horizontal="left" vertical="center" shrinkToFit="1"/>
    </xf>
    <xf numFmtId="0" fontId="143" fillId="5" borderId="0" xfId="0" applyFont="1" applyFill="1" applyAlignment="1">
      <alignment horizontal="left" vertical="top" wrapText="1"/>
    </xf>
    <xf numFmtId="0" fontId="12" fillId="3" borderId="78" xfId="0" applyFont="1" applyFill="1" applyBorder="1" applyAlignment="1">
      <alignment horizontal="center" vertical="center" wrapText="1"/>
    </xf>
    <xf numFmtId="0" fontId="12" fillId="3" borderId="79" xfId="0" applyFont="1" applyFill="1" applyBorder="1" applyAlignment="1">
      <alignment horizontal="center" vertical="center" wrapText="1"/>
    </xf>
    <xf numFmtId="0" fontId="12" fillId="3" borderId="80" xfId="0" applyFont="1" applyFill="1" applyBorder="1" applyAlignment="1">
      <alignment horizontal="center" vertical="center" wrapText="1"/>
    </xf>
    <xf numFmtId="0" fontId="143" fillId="5" borderId="0" xfId="0" applyFont="1" applyFill="1" applyAlignment="1">
      <alignment horizontal="left" vertical="center" indent="1" shrinkToFit="1"/>
    </xf>
    <xf numFmtId="0" fontId="143" fillId="5" borderId="81" xfId="0" applyFont="1" applyFill="1" applyBorder="1" applyAlignment="1">
      <alignment horizontal="left" vertical="center" indent="1" shrinkToFit="1"/>
    </xf>
    <xf numFmtId="0" fontId="169" fillId="5" borderId="70" xfId="0" applyFont="1" applyFill="1" applyBorder="1" applyAlignment="1">
      <alignment horizontal="left" vertical="center" indent="2"/>
    </xf>
    <xf numFmtId="0" fontId="171" fillId="5" borderId="0" xfId="0" applyFont="1" applyFill="1" applyAlignment="1">
      <alignment horizontal="left" vertical="center" indent="2"/>
    </xf>
    <xf numFmtId="0" fontId="76" fillId="14" borderId="9" xfId="0" applyFont="1" applyFill="1" applyBorder="1" applyAlignment="1">
      <alignment horizontal="center" vertical="center" wrapText="1"/>
    </xf>
    <xf numFmtId="0" fontId="76" fillId="14" borderId="10" xfId="0" applyFont="1" applyFill="1" applyBorder="1" applyAlignment="1">
      <alignment horizontal="center" vertical="center" wrapText="1"/>
    </xf>
    <xf numFmtId="0" fontId="76" fillId="14" borderId="14" xfId="0" applyFont="1" applyFill="1" applyBorder="1" applyAlignment="1">
      <alignment horizontal="center" vertical="center" wrapText="1"/>
    </xf>
    <xf numFmtId="0" fontId="3" fillId="5" borderId="0" xfId="0" applyFont="1" applyFill="1" applyAlignment="1">
      <alignment horizontal="center" vertical="center"/>
    </xf>
    <xf numFmtId="0" fontId="107" fillId="5" borderId="0" xfId="0" applyFont="1" applyFill="1" applyAlignment="1">
      <alignment horizontal="left" vertical="top" wrapText="1"/>
    </xf>
    <xf numFmtId="0" fontId="46" fillId="5" borderId="78" xfId="0" applyFont="1" applyFill="1" applyBorder="1" applyAlignment="1">
      <alignment horizontal="left" vertical="center" indent="1"/>
    </xf>
    <xf numFmtId="0" fontId="46" fillId="5" borderId="79" xfId="0" applyFont="1" applyFill="1" applyBorder="1" applyAlignment="1">
      <alignment horizontal="left" vertical="center" indent="1"/>
    </xf>
    <xf numFmtId="0" fontId="46" fillId="5" borderId="80" xfId="0" applyFont="1" applyFill="1" applyBorder="1" applyAlignment="1">
      <alignment horizontal="left" vertical="center" indent="1"/>
    </xf>
    <xf numFmtId="0" fontId="46" fillId="3" borderId="82" xfId="0" applyFont="1" applyFill="1" applyBorder="1" applyAlignment="1">
      <alignment horizontal="center" vertical="center" shrinkToFit="1"/>
    </xf>
    <xf numFmtId="0" fontId="46" fillId="3" borderId="83" xfId="0" applyFont="1" applyFill="1" applyBorder="1" applyAlignment="1">
      <alignment horizontal="center" vertical="center" shrinkToFit="1"/>
    </xf>
    <xf numFmtId="0" fontId="146" fillId="20" borderId="9" xfId="1" applyFont="1" applyFill="1" applyBorder="1" applyAlignment="1">
      <alignment horizontal="center" vertical="center" wrapText="1"/>
    </xf>
    <xf numFmtId="0" fontId="146" fillId="20" borderId="10" xfId="1" applyFont="1" applyFill="1" applyBorder="1" applyAlignment="1">
      <alignment horizontal="center" vertical="center" wrapText="1"/>
    </xf>
    <xf numFmtId="0" fontId="146" fillId="20" borderId="14" xfId="1" applyFont="1" applyFill="1" applyBorder="1" applyAlignment="1">
      <alignment horizontal="center" vertical="center" wrapText="1"/>
    </xf>
    <xf numFmtId="0" fontId="211" fillId="6" borderId="0" xfId="0" applyFont="1" applyFill="1" applyAlignment="1">
      <alignment horizontal="left" vertical="center" wrapText="1"/>
    </xf>
    <xf numFmtId="0" fontId="174" fillId="4" borderId="0" xfId="0" applyFont="1" applyFill="1" applyAlignment="1">
      <alignment horizontal="right" wrapText="1"/>
    </xf>
    <xf numFmtId="0" fontId="107" fillId="4" borderId="0" xfId="0" applyFont="1" applyFill="1" applyAlignment="1">
      <alignment horizontal="left" vertical="center" shrinkToFit="1"/>
    </xf>
    <xf numFmtId="0" fontId="3" fillId="23" borderId="0" xfId="0" applyFont="1" applyFill="1" applyAlignment="1">
      <alignment horizontal="center" vertical="center"/>
    </xf>
    <xf numFmtId="0" fontId="158" fillId="5" borderId="0" xfId="0" applyFont="1" applyFill="1" applyAlignment="1">
      <alignment horizontal="left" vertical="top" wrapText="1" shrinkToFit="1"/>
    </xf>
    <xf numFmtId="0" fontId="53" fillId="5" borderId="0" xfId="0" applyFont="1" applyFill="1" applyAlignment="1">
      <alignment horizontal="center" vertical="top" shrinkToFit="1"/>
    </xf>
    <xf numFmtId="0" fontId="156" fillId="5" borderId="0" xfId="0" applyFont="1" applyFill="1" applyAlignment="1">
      <alignment horizontal="left" vertical="center" shrinkToFit="1"/>
    </xf>
    <xf numFmtId="0" fontId="156" fillId="5" borderId="68" xfId="0" applyFont="1" applyFill="1" applyBorder="1" applyAlignment="1">
      <alignment horizontal="left" vertical="center" shrinkToFit="1"/>
    </xf>
    <xf numFmtId="0" fontId="153" fillId="19" borderId="0" xfId="0" applyFont="1" applyFill="1" applyAlignment="1">
      <alignment horizontal="center" vertical="center" shrinkToFit="1"/>
    </xf>
    <xf numFmtId="0" fontId="97" fillId="3" borderId="0" xfId="0" applyFont="1" applyFill="1" applyAlignment="1">
      <alignment horizontal="center" vertical="center" shrinkToFit="1"/>
    </xf>
    <xf numFmtId="0" fontId="107" fillId="5" borderId="0" xfId="0" applyFont="1" applyFill="1" applyAlignment="1">
      <alignment horizontal="left" vertical="center" shrinkToFit="1"/>
    </xf>
    <xf numFmtId="0" fontId="143" fillId="20" borderId="0" xfId="0" applyFont="1" applyFill="1" applyAlignment="1">
      <alignment horizontal="left" vertical="top" wrapText="1" indent="1"/>
    </xf>
    <xf numFmtId="0" fontId="68" fillId="13" borderId="0" xfId="0" applyFont="1" applyFill="1" applyAlignment="1">
      <alignment horizontal="left" vertical="center" indent="1"/>
    </xf>
    <xf numFmtId="0" fontId="69" fillId="13" borderId="0" xfId="0" applyFont="1" applyFill="1" applyAlignment="1">
      <alignment horizontal="left" vertical="center"/>
    </xf>
    <xf numFmtId="0" fontId="16" fillId="13" borderId="0" xfId="0" applyFont="1" applyFill="1" applyAlignment="1">
      <alignment horizontal="left" vertical="center" wrapText="1"/>
    </xf>
    <xf numFmtId="0" fontId="56" fillId="10" borderId="0" xfId="0" applyFont="1" applyFill="1" applyAlignment="1">
      <alignment horizontal="center" vertical="center"/>
    </xf>
    <xf numFmtId="0" fontId="11" fillId="3" borderId="0" xfId="0" applyFont="1" applyFill="1" applyAlignment="1">
      <alignment horizontal="left" indent="1" shrinkToFit="1"/>
    </xf>
    <xf numFmtId="0" fontId="11" fillId="13" borderId="0" xfId="0" applyFont="1" applyFill="1" applyAlignment="1">
      <alignment horizontal="left" vertical="top" wrapText="1" indent="1"/>
    </xf>
    <xf numFmtId="0" fontId="71" fillId="3" borderId="37" xfId="0" applyFont="1" applyFill="1" applyBorder="1" applyAlignment="1">
      <alignment vertical="center" shrinkToFit="1"/>
    </xf>
    <xf numFmtId="0" fontId="72" fillId="3" borderId="37" xfId="0" applyFont="1" applyFill="1" applyBorder="1" applyAlignment="1">
      <alignment vertical="center" shrinkToFit="1"/>
    </xf>
    <xf numFmtId="0" fontId="73" fillId="13" borderId="0" xfId="0" applyFont="1" applyFill="1" applyAlignment="1">
      <alignment horizontal="left" vertical="center"/>
    </xf>
    <xf numFmtId="0" fontId="11" fillId="13" borderId="0" xfId="0" applyFont="1" applyFill="1" applyAlignment="1">
      <alignment horizontal="left" vertical="top" indent="1" shrinkToFit="1"/>
    </xf>
    <xf numFmtId="0" fontId="12" fillId="3" borderId="37" xfId="0" applyFont="1" applyFill="1" applyBorder="1" applyAlignment="1">
      <alignment vertical="center" shrinkToFit="1"/>
    </xf>
    <xf numFmtId="0" fontId="0" fillId="3" borderId="37" xfId="0" applyFill="1" applyBorder="1" applyAlignment="1">
      <alignment vertical="center" shrinkToFit="1"/>
    </xf>
    <xf numFmtId="0" fontId="12" fillId="3" borderId="26" xfId="0" applyFont="1" applyFill="1" applyBorder="1" applyAlignment="1">
      <alignment vertical="center" shrinkToFit="1"/>
    </xf>
    <xf numFmtId="0" fontId="12" fillId="3" borderId="27" xfId="0" applyFont="1" applyFill="1" applyBorder="1" applyAlignment="1">
      <alignment vertical="center" shrinkToFit="1"/>
    </xf>
    <xf numFmtId="0" fontId="12" fillId="3" borderId="28" xfId="0" applyFont="1" applyFill="1" applyBorder="1" applyAlignment="1">
      <alignment vertical="center" shrinkToFit="1"/>
    </xf>
    <xf numFmtId="14" fontId="12" fillId="3" borderId="0" xfId="0" applyNumberFormat="1" applyFont="1" applyFill="1" applyAlignment="1">
      <alignment horizontal="center"/>
    </xf>
    <xf numFmtId="0" fontId="57" fillId="12" borderId="0" xfId="0" applyFont="1" applyFill="1" applyAlignment="1">
      <alignment horizontal="center" vertical="center"/>
    </xf>
    <xf numFmtId="0" fontId="76" fillId="13" borderId="0" xfId="0" applyFont="1" applyFill="1" applyAlignment="1">
      <alignment horizontal="center" vertical="center" wrapText="1"/>
    </xf>
    <xf numFmtId="0" fontId="71" fillId="3" borderId="26" xfId="0" applyFont="1" applyFill="1" applyBorder="1" applyAlignment="1">
      <alignment vertical="center" shrinkToFit="1"/>
    </xf>
    <xf numFmtId="0" fontId="71" fillId="3" borderId="27" xfId="0" applyFont="1" applyFill="1" applyBorder="1" applyAlignment="1">
      <alignment vertical="center" shrinkToFit="1"/>
    </xf>
    <xf numFmtId="0" fontId="71" fillId="3" borderId="28" xfId="0" applyFont="1" applyFill="1" applyBorder="1" applyAlignment="1">
      <alignment vertical="center" shrinkToFit="1"/>
    </xf>
  </cellXfs>
  <cellStyles count="3">
    <cellStyle name="Currency" xfId="2" builtinId="4"/>
    <cellStyle name="Hyperlink" xfId="1" builtinId="8"/>
    <cellStyle name="Normal" xfId="0" builtinId="0"/>
  </cellStyles>
  <dxfs count="53">
    <dxf>
      <font>
        <color rgb="FF502373"/>
      </font>
      <fill>
        <gradientFill degree="90">
          <stop position="0">
            <color rgb="FFBF8CDC"/>
          </stop>
          <stop position="0.5">
            <color rgb="FFE1C8FF"/>
          </stop>
          <stop position="1">
            <color rgb="FFBF8CDC"/>
          </stop>
        </gradientFill>
      </fill>
      <border>
        <left style="thin">
          <color rgb="FF2D1441"/>
        </left>
        <right style="thin">
          <color rgb="FF2D1441"/>
        </right>
        <top style="thin">
          <color rgb="FF2D1441"/>
        </top>
        <bottom style="thin">
          <color rgb="FF2D1441"/>
        </bottom>
        <vertical/>
        <horizontal/>
      </border>
    </dxf>
    <dxf>
      <fill>
        <gradientFill degree="90">
          <stop position="0">
            <color rgb="FF32FFA5"/>
          </stop>
          <stop position="0.5">
            <color rgb="FFBEFFD7"/>
          </stop>
          <stop position="1">
            <color rgb="FF32FFA5"/>
          </stop>
        </gradientFill>
      </fill>
      <border>
        <left style="thin">
          <color rgb="FF004B19"/>
        </left>
        <right style="thin">
          <color rgb="FF004B19"/>
        </right>
        <top style="thin">
          <color rgb="FF004B19"/>
        </top>
        <bottom style="thin">
          <color rgb="FF004B19"/>
        </bottom>
        <vertical/>
        <horizontal/>
      </border>
    </dxf>
    <dxf>
      <font>
        <color rgb="FF502373"/>
      </font>
      <fill>
        <gradientFill degree="90">
          <stop position="0">
            <color rgb="FFBF8CDC"/>
          </stop>
          <stop position="0.5">
            <color rgb="FFE1C8FF"/>
          </stop>
          <stop position="1">
            <color rgb="FFBF8CDC"/>
          </stop>
        </gradientFill>
      </fill>
      <border>
        <vertical/>
        <horizontal/>
      </border>
    </dxf>
    <dxf>
      <font>
        <b/>
        <i val="0"/>
        <color rgb="FFFFFF00"/>
      </font>
      <fill>
        <patternFill>
          <bgColor rgb="FFFF0000"/>
        </patternFill>
      </fill>
    </dxf>
    <dxf>
      <fill>
        <patternFill>
          <bgColor rgb="FFFBD8C5"/>
        </patternFill>
      </fill>
    </dxf>
    <dxf>
      <fill>
        <patternFill>
          <bgColor rgb="FFFFEEBD"/>
        </patternFill>
      </fill>
    </dxf>
    <dxf>
      <fill>
        <patternFill>
          <bgColor rgb="FFFBFDAD"/>
        </patternFill>
      </fill>
    </dxf>
    <dxf>
      <fill>
        <patternFill>
          <bgColor rgb="FFDCF1BD"/>
        </patternFill>
      </fill>
    </dxf>
    <dxf>
      <fill>
        <patternFill>
          <bgColor rgb="FFCCFFCC"/>
        </patternFill>
      </fill>
    </dxf>
    <dxf>
      <fill>
        <patternFill>
          <bgColor rgb="FFDCF1BD"/>
        </patternFill>
      </fill>
    </dxf>
    <dxf>
      <fill>
        <patternFill>
          <bgColor rgb="FFCCFFCC"/>
        </patternFill>
      </fill>
    </dxf>
    <dxf>
      <fill>
        <patternFill>
          <bgColor rgb="FFFBFDAD"/>
        </patternFill>
      </fill>
    </dxf>
    <dxf>
      <font>
        <b/>
        <i val="0"/>
        <color rgb="FFFFFF00"/>
      </font>
      <fill>
        <patternFill>
          <bgColor rgb="FFFF0000"/>
        </patternFill>
      </fill>
    </dxf>
    <dxf>
      <fill>
        <patternFill>
          <bgColor rgb="FFFBD8C5"/>
        </patternFill>
      </fill>
    </dxf>
    <dxf>
      <fill>
        <patternFill>
          <bgColor rgb="FFFFEEBD"/>
        </patternFill>
      </fill>
    </dxf>
    <dxf>
      <font>
        <color rgb="FF502373"/>
      </font>
      <fill>
        <gradientFill degree="90">
          <stop position="0">
            <color rgb="FFBF8CDC"/>
          </stop>
          <stop position="0.5">
            <color rgb="FFE1C8FF"/>
          </stop>
          <stop position="1">
            <color rgb="FFBF8CDC"/>
          </stop>
        </gradientFill>
      </fill>
      <border>
        <left style="thin">
          <color rgb="FF2D1441"/>
        </left>
        <right style="thin">
          <color rgb="FF2D1441"/>
        </right>
        <top style="thin">
          <color rgb="FF2D1441"/>
        </top>
        <bottom style="thin">
          <color rgb="FF2D1441"/>
        </bottom>
        <vertical/>
        <horizontal/>
      </border>
    </dxf>
    <dxf>
      <font>
        <color rgb="FF006100"/>
      </font>
      <fill>
        <patternFill>
          <bgColor rgb="FFCAE565"/>
        </patternFill>
      </fill>
    </dxf>
    <dxf>
      <font>
        <color rgb="FF006100"/>
      </font>
      <fill>
        <patternFill>
          <bgColor rgb="FFC6EFCE"/>
        </patternFill>
      </fill>
    </dxf>
    <dxf>
      <font>
        <b val="0"/>
        <i val="0"/>
        <color rgb="FFE1C8FF"/>
      </font>
    </dxf>
    <dxf>
      <font>
        <color rgb="FF9C0006"/>
      </font>
      <fill>
        <patternFill>
          <bgColor rgb="FFFFC7CE"/>
        </patternFill>
      </fill>
    </dxf>
    <dxf>
      <font>
        <b/>
        <i val="0"/>
        <color theme="0"/>
      </font>
    </dxf>
    <dxf>
      <font>
        <color rgb="FF9C5700"/>
      </font>
      <fill>
        <patternFill>
          <bgColor rgb="FFFFC000"/>
        </patternFill>
      </fill>
    </dxf>
    <dxf>
      <font>
        <color rgb="FF9C5700"/>
      </font>
      <fill>
        <patternFill>
          <bgColor rgb="FFFFFF66"/>
        </patternFill>
      </fill>
    </dxf>
    <dxf>
      <font>
        <b val="0"/>
        <i val="0"/>
        <color rgb="FFE1C8FF"/>
      </font>
    </dxf>
    <dxf>
      <font>
        <color rgb="FF9C0006"/>
      </font>
      <fill>
        <patternFill>
          <bgColor rgb="FFFFC7CE"/>
        </patternFill>
      </fill>
    </dxf>
    <dxf>
      <font>
        <color rgb="FF9C5700"/>
      </font>
      <fill>
        <patternFill>
          <bgColor rgb="FFFFC000"/>
        </patternFill>
      </fill>
    </dxf>
    <dxf>
      <font>
        <color rgb="FF9C5700"/>
      </font>
      <fill>
        <patternFill>
          <bgColor rgb="FFFFFF66"/>
        </patternFill>
      </fill>
    </dxf>
    <dxf>
      <font>
        <color rgb="FF006100"/>
      </font>
      <fill>
        <patternFill>
          <bgColor rgb="FFCAE565"/>
        </patternFill>
      </fill>
    </dxf>
    <dxf>
      <font>
        <b/>
        <i val="0"/>
        <color theme="0"/>
      </font>
    </dxf>
    <dxf>
      <font>
        <color rgb="FF006100"/>
      </font>
      <fill>
        <patternFill>
          <bgColor rgb="FFC6EFCE"/>
        </patternFill>
      </fill>
    </dxf>
    <dxf>
      <font>
        <color theme="0" tint="-0.499984740745262"/>
      </font>
    </dxf>
    <dxf>
      <font>
        <b/>
        <i val="0"/>
        <color theme="1" tint="0.34998626667073579"/>
      </font>
    </dxf>
    <dxf>
      <font>
        <b/>
        <i val="0"/>
        <color theme="1" tint="0.34998626667073579"/>
      </font>
    </dxf>
    <dxf>
      <font>
        <b/>
        <i val="0"/>
        <color theme="1" tint="0.34998626667073579"/>
      </font>
    </dxf>
    <dxf>
      <font>
        <b/>
        <i val="0"/>
        <color theme="1" tint="0.34998626667073579"/>
      </font>
    </dxf>
    <dxf>
      <font>
        <b/>
        <i val="0"/>
        <color theme="1" tint="0.34998626667073579"/>
      </font>
    </dxf>
    <dxf>
      <font>
        <b/>
        <i val="0"/>
        <color theme="1" tint="0.34998626667073579"/>
      </font>
    </dxf>
    <dxf>
      <font>
        <b/>
        <i val="0"/>
        <color theme="1" tint="0.34998626667073579"/>
      </font>
    </dxf>
    <dxf>
      <font>
        <b/>
        <i val="0"/>
        <color theme="1" tint="0.34998626667073579"/>
      </font>
    </dxf>
    <dxf>
      <font>
        <b/>
        <i val="0"/>
        <color theme="1" tint="0.34998626667073579"/>
      </font>
    </dxf>
    <dxf>
      <font>
        <color rgb="FFE1C8FF"/>
      </font>
      <fill>
        <patternFill>
          <bgColor rgb="FFE1C8FF"/>
        </patternFill>
      </fill>
    </dxf>
    <dxf>
      <fill>
        <patternFill>
          <bgColor rgb="FFE1C8FF"/>
        </patternFill>
      </fill>
    </dxf>
    <dxf>
      <fill>
        <patternFill>
          <bgColor rgb="FFE4C9FF"/>
        </patternFill>
      </fill>
    </dxf>
    <dxf>
      <font>
        <color theme="0" tint="-0.499984740745262"/>
      </font>
    </dxf>
    <dxf>
      <fill>
        <patternFill>
          <bgColor rgb="FFE4C9FF"/>
        </patternFill>
      </fill>
    </dxf>
    <dxf>
      <fill>
        <patternFill>
          <bgColor rgb="FFE1C8FF"/>
        </patternFill>
      </fill>
    </dxf>
    <dxf>
      <font>
        <color theme="0" tint="-0.499984740745262"/>
      </font>
    </dxf>
    <dxf>
      <fill>
        <patternFill>
          <bgColor rgb="FFE1C8FF"/>
        </patternFill>
      </fill>
    </dxf>
    <dxf>
      <font>
        <color theme="0" tint="-0.499984740745262"/>
      </font>
    </dxf>
    <dxf>
      <fill>
        <patternFill>
          <bgColor rgb="FFE4C9FF"/>
        </patternFill>
      </fill>
    </dxf>
    <dxf>
      <fill>
        <gradientFill degree="90">
          <stop position="0">
            <color rgb="FF32FFA5"/>
          </stop>
          <stop position="0.5">
            <color rgb="FFBEFFD7"/>
          </stop>
          <stop position="1">
            <color rgb="FF32FFA5"/>
          </stop>
        </gradientFill>
      </fill>
      <border>
        <left style="thin">
          <color rgb="FF004B19"/>
        </left>
        <right style="thin">
          <color rgb="FF004B19"/>
        </right>
        <top style="thin">
          <color rgb="FF004B19"/>
        </top>
        <bottom style="thin">
          <color rgb="FF004B19"/>
        </bottom>
        <vertical/>
        <horizontal/>
      </border>
    </dxf>
    <dxf>
      <font>
        <color rgb="FF7030A0"/>
      </font>
    </dxf>
    <dxf>
      <font>
        <color rgb="FF7030A0"/>
      </font>
    </dxf>
  </dxfs>
  <tableStyles count="0" defaultTableStyle="TableStyleMedium2" defaultPivotStyle="PivotStyleLight16"/>
  <colors>
    <mruColors>
      <color rgb="FF32FFA5"/>
      <color rgb="FFBEFFD7"/>
      <color rgb="FFB8FEDD"/>
      <color rgb="FF004B23"/>
      <color rgb="FF007E39"/>
      <color rgb="FF9E5ECE"/>
      <color rgb="FFE6FFF0"/>
      <color rgb="FFFBFDAD"/>
      <color rgb="FFFBD8C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anankelogyfoundation.org/need-response/responsivism" TargetMode="External"/><Relationship Id="rId13" Type="http://schemas.openxmlformats.org/officeDocument/2006/relationships/image" Target="../media/image10.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PR!B398:M399"/><Relationship Id="rId11" Type="http://schemas.openxmlformats.org/officeDocument/2006/relationships/image" Target="../media/image8.png"/><Relationship Id="rId5" Type="http://schemas.openxmlformats.org/officeDocument/2006/relationships/image" Target="../media/image5.png"/><Relationship Id="rId10" Type="http://schemas.openxmlformats.org/officeDocument/2006/relationships/image" Target="../media/image7.png"/><Relationship Id="rId4" Type="http://schemas.openxmlformats.org/officeDocument/2006/relationships/image" Target="../media/image4.png"/><Relationship Id="rId9" Type="http://schemas.openxmlformats.org/officeDocument/2006/relationships/hyperlink" Target="https://www.anankelogyfoundation.org/forum/suggestions" TargetMode="External"/><Relationship Id="rId14" Type="http://schemas.openxmlformats.org/officeDocument/2006/relationships/hyperlink" Target="https://www.anankelogyfoundation.org/need-response/wellness-responsivism#receip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13</xdr:col>
      <xdr:colOff>18626</xdr:colOff>
      <xdr:row>399</xdr:row>
      <xdr:rowOff>0</xdr:rowOff>
    </xdr:from>
    <xdr:to>
      <xdr:col>27</xdr:col>
      <xdr:colOff>182204</xdr:colOff>
      <xdr:row>409</xdr:row>
      <xdr:rowOff>260575</xdr:rowOff>
    </xdr:to>
    <xdr:pic>
      <xdr:nvPicPr>
        <xdr:cNvPr id="2" name="value frame PNP" hidden="1">
          <a:extLst>
            <a:ext uri="{FF2B5EF4-FFF2-40B4-BE49-F238E27FC236}">
              <a16:creationId xmlns:a16="http://schemas.microsoft.com/office/drawing/2014/main" id="{87209364-9996-4017-ACCC-A8EB0D4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41279336"/>
          <a:ext cx="6564378" cy="3362551"/>
        </a:xfrm>
        <a:prstGeom prst="rect">
          <a:avLst/>
        </a:prstGeom>
      </xdr:spPr>
    </xdr:pic>
    <xdr:clientData/>
  </xdr:twoCellAnchor>
  <xdr:twoCellAnchor editAs="oneCell">
    <xdr:from>
      <xdr:col>14</xdr:col>
      <xdr:colOff>110067</xdr:colOff>
      <xdr:row>363</xdr:row>
      <xdr:rowOff>0</xdr:rowOff>
    </xdr:from>
    <xdr:to>
      <xdr:col>27</xdr:col>
      <xdr:colOff>14661</xdr:colOff>
      <xdr:row>370</xdr:row>
      <xdr:rowOff>50897</xdr:rowOff>
    </xdr:to>
    <xdr:pic>
      <xdr:nvPicPr>
        <xdr:cNvPr id="3" name="Picture 2" hidden="1">
          <a:extLst>
            <a:ext uri="{FF2B5EF4-FFF2-40B4-BE49-F238E27FC236}">
              <a16:creationId xmlns:a16="http://schemas.microsoft.com/office/drawing/2014/main" id="{0A65712D-A99C-4769-ABCE-2A4F5CFD7409}"/>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10867" y="34417000"/>
          <a:ext cx="6184744" cy="1505336"/>
        </a:xfrm>
        <a:prstGeom prst="rect">
          <a:avLst/>
        </a:prstGeom>
      </xdr:spPr>
    </xdr:pic>
    <xdr:clientData/>
  </xdr:twoCellAnchor>
  <xdr:twoCellAnchor editAs="oneCell">
    <xdr:from>
      <xdr:col>31</xdr:col>
      <xdr:colOff>426720</xdr:colOff>
      <xdr:row>1033</xdr:row>
      <xdr:rowOff>0</xdr:rowOff>
    </xdr:from>
    <xdr:to>
      <xdr:col>33</xdr:col>
      <xdr:colOff>55932</xdr:colOff>
      <xdr:row>2005</xdr:row>
      <xdr:rowOff>29210</xdr:rowOff>
    </xdr:to>
    <xdr:pic>
      <xdr:nvPicPr>
        <xdr:cNvPr id="4" name="thumbs down, light red" hidden="1">
          <a:extLst>
            <a:ext uri="{FF2B5EF4-FFF2-40B4-BE49-F238E27FC236}">
              <a16:creationId xmlns:a16="http://schemas.microsoft.com/office/drawing/2014/main" id="{4AB78380-C5C2-4360-B6FD-40C3DA66AB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87220" y="118414800"/>
          <a:ext cx="873812" cy="867410"/>
        </a:xfrm>
        <a:prstGeom prst="rect">
          <a:avLst/>
        </a:prstGeom>
      </xdr:spPr>
    </xdr:pic>
    <xdr:clientData/>
  </xdr:twoCellAnchor>
  <xdr:twoCellAnchor editAs="oneCell">
    <xdr:from>
      <xdr:col>24</xdr:col>
      <xdr:colOff>231420</xdr:colOff>
      <xdr:row>363</xdr:row>
      <xdr:rowOff>0</xdr:rowOff>
    </xdr:from>
    <xdr:to>
      <xdr:col>26</xdr:col>
      <xdr:colOff>73992</xdr:colOff>
      <xdr:row>368</xdr:row>
      <xdr:rowOff>127000</xdr:rowOff>
    </xdr:to>
    <xdr:pic>
      <xdr:nvPicPr>
        <xdr:cNvPr id="5" name="thumbs up, light green" hidden="1">
          <a:extLst>
            <a:ext uri="{FF2B5EF4-FFF2-40B4-BE49-F238E27FC236}">
              <a16:creationId xmlns:a16="http://schemas.microsoft.com/office/drawing/2014/main" id="{E9F11AF0-61A0-48D4-AE23-32AEB1F7C0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375670" y="34417000"/>
          <a:ext cx="871272" cy="927100"/>
        </a:xfrm>
        <a:prstGeom prst="rect">
          <a:avLst/>
        </a:prstGeom>
      </xdr:spPr>
    </xdr:pic>
    <xdr:clientData/>
  </xdr:twoCellAnchor>
  <xdr:oneCellAnchor>
    <xdr:from>
      <xdr:col>15</xdr:col>
      <xdr:colOff>22860</xdr:colOff>
      <xdr:row>363</xdr:row>
      <xdr:rowOff>0</xdr:rowOff>
    </xdr:from>
    <xdr:ext cx="5943600" cy="3110484"/>
    <xdr:pic>
      <xdr:nvPicPr>
        <xdr:cNvPr id="6" name="Picture 5" hidden="1">
          <a:extLst>
            <a:ext uri="{FF2B5EF4-FFF2-40B4-BE49-F238E27FC236}">
              <a16:creationId xmlns:a16="http://schemas.microsoft.com/office/drawing/2014/main" id="{E76009C7-1273-4CE8-AAA1-73D23E548BB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37960" y="34417000"/>
          <a:ext cx="5943600" cy="3110484"/>
        </a:xfrm>
        <a:prstGeom prst="rect">
          <a:avLst/>
        </a:prstGeom>
      </xdr:spPr>
    </xdr:pic>
    <xdr:clientData/>
  </xdr:oneCellAnchor>
  <xdr:oneCellAnchor>
    <xdr:from>
      <xdr:col>13</xdr:col>
      <xdr:colOff>18626</xdr:colOff>
      <xdr:row>417</xdr:row>
      <xdr:rowOff>0</xdr:rowOff>
    </xdr:from>
    <xdr:ext cx="6450078" cy="3417161"/>
    <xdr:pic>
      <xdr:nvPicPr>
        <xdr:cNvPr id="7" name="value frame PNP" hidden="1">
          <a:extLst>
            <a:ext uri="{FF2B5EF4-FFF2-40B4-BE49-F238E27FC236}">
              <a16:creationId xmlns:a16="http://schemas.microsoft.com/office/drawing/2014/main" id="{6033A4FE-DAE3-45E0-BD76-9AA2CD07A0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42926000"/>
          <a:ext cx="6450078" cy="3417161"/>
        </a:xfrm>
        <a:prstGeom prst="rect">
          <a:avLst/>
        </a:prstGeom>
      </xdr:spPr>
    </xdr:pic>
    <xdr:clientData/>
  </xdr:oneCellAnchor>
  <xdr:oneCellAnchor>
    <xdr:from>
      <xdr:col>0</xdr:col>
      <xdr:colOff>110067</xdr:colOff>
      <xdr:row>417</xdr:row>
      <xdr:rowOff>0</xdr:rowOff>
    </xdr:from>
    <xdr:ext cx="6055204" cy="1548516"/>
    <xdr:pic>
      <xdr:nvPicPr>
        <xdr:cNvPr id="8" name="Picture 7" hidden="1">
          <a:extLst>
            <a:ext uri="{FF2B5EF4-FFF2-40B4-BE49-F238E27FC236}">
              <a16:creationId xmlns:a16="http://schemas.microsoft.com/office/drawing/2014/main" id="{955F062F-E6B9-41B4-980F-6992CD0BAD0D}"/>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42926000"/>
          <a:ext cx="6055204" cy="1548516"/>
        </a:xfrm>
        <a:prstGeom prst="rect">
          <a:avLst/>
        </a:prstGeom>
      </xdr:spPr>
    </xdr:pic>
    <xdr:clientData/>
  </xdr:oneCellAnchor>
  <xdr:oneCellAnchor>
    <xdr:from>
      <xdr:col>2</xdr:col>
      <xdr:colOff>426720</xdr:colOff>
      <xdr:row>417</xdr:row>
      <xdr:rowOff>0</xdr:rowOff>
    </xdr:from>
    <xdr:ext cx="848412" cy="914400"/>
    <xdr:pic>
      <xdr:nvPicPr>
        <xdr:cNvPr id="9" name="thumbs down, light red" hidden="1">
          <a:extLst>
            <a:ext uri="{FF2B5EF4-FFF2-40B4-BE49-F238E27FC236}">
              <a16:creationId xmlns:a16="http://schemas.microsoft.com/office/drawing/2014/main" id="{03A324B4-5F1A-44AD-95F0-15CA0E86EF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5370" y="42926000"/>
          <a:ext cx="848412" cy="914400"/>
        </a:xfrm>
        <a:prstGeom prst="rect">
          <a:avLst/>
        </a:prstGeom>
      </xdr:spPr>
    </xdr:pic>
    <xdr:clientData/>
  </xdr:oneCellAnchor>
  <xdr:oneCellAnchor>
    <xdr:from>
      <xdr:col>10</xdr:col>
      <xdr:colOff>231420</xdr:colOff>
      <xdr:row>417</xdr:row>
      <xdr:rowOff>0</xdr:rowOff>
    </xdr:from>
    <xdr:ext cx="848412" cy="914400"/>
    <xdr:pic>
      <xdr:nvPicPr>
        <xdr:cNvPr id="10" name="thumbs up, light green" hidden="1">
          <a:extLst>
            <a:ext uri="{FF2B5EF4-FFF2-40B4-BE49-F238E27FC236}">
              <a16:creationId xmlns:a16="http://schemas.microsoft.com/office/drawing/2014/main" id="{156DB280-D0EA-41EC-A0EE-36AF7F1D9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4974870" y="42926000"/>
          <a:ext cx="848412" cy="914400"/>
        </a:xfrm>
        <a:prstGeom prst="rect">
          <a:avLst/>
        </a:prstGeom>
      </xdr:spPr>
    </xdr:pic>
    <xdr:clientData/>
  </xdr:oneCellAnchor>
  <xdr:oneCellAnchor>
    <xdr:from>
      <xdr:col>1</xdr:col>
      <xdr:colOff>22860</xdr:colOff>
      <xdr:row>417</xdr:row>
      <xdr:rowOff>0</xdr:rowOff>
    </xdr:from>
    <xdr:ext cx="5943600" cy="3110484"/>
    <xdr:pic>
      <xdr:nvPicPr>
        <xdr:cNvPr id="11" name="Picture 10" hidden="1">
          <a:extLst>
            <a:ext uri="{FF2B5EF4-FFF2-40B4-BE49-F238E27FC236}">
              <a16:creationId xmlns:a16="http://schemas.microsoft.com/office/drawing/2014/main" id="{50D0D448-97A9-4F9D-A2D1-B5AA843FB38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7160" y="42926000"/>
          <a:ext cx="5943600" cy="3110484"/>
        </a:xfrm>
        <a:prstGeom prst="rect">
          <a:avLst/>
        </a:prstGeom>
      </xdr:spPr>
    </xdr:pic>
    <xdr:clientData/>
  </xdr:oneCellAnchor>
  <xdr:twoCellAnchor>
    <xdr:from>
      <xdr:col>24</xdr:col>
      <xdr:colOff>139700</xdr:colOff>
      <xdr:row>1496</xdr:row>
      <xdr:rowOff>114300</xdr:rowOff>
    </xdr:from>
    <xdr:to>
      <xdr:col>36</xdr:col>
      <xdr:colOff>217170</xdr:colOff>
      <xdr:row>1500</xdr:row>
      <xdr:rowOff>139700</xdr:rowOff>
    </xdr:to>
    <xdr:sp macro="" textlink="">
      <xdr:nvSpPr>
        <xdr:cNvPr id="25" name="TextBox 24">
          <a:extLst>
            <a:ext uri="{FF2B5EF4-FFF2-40B4-BE49-F238E27FC236}">
              <a16:creationId xmlns:a16="http://schemas.microsoft.com/office/drawing/2014/main" id="{B231BF67-35F1-4764-9F82-1AE769A0A73C}"/>
            </a:ext>
          </a:extLst>
        </xdr:cNvPr>
        <xdr:cNvSpPr txBox="1"/>
      </xdr:nvSpPr>
      <xdr:spPr>
        <a:xfrm>
          <a:off x="11398250" y="142100300"/>
          <a:ext cx="616712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Cambria" panose="02040503050406030204" pitchFamily="18" charset="0"/>
              <a:ea typeface="Cambria" panose="02040503050406030204" pitchFamily="18" charset="0"/>
              <a:cs typeface="+mn-cs"/>
            </a:rPr>
            <a:t>We recognize the</a:t>
          </a:r>
          <a:r>
            <a:rPr lang="en-US" sz="1100" baseline="0">
              <a:solidFill>
                <a:schemeClr val="dk1"/>
              </a:solidFill>
              <a:effectLst/>
              <a:latin typeface="Cambria" panose="02040503050406030204" pitchFamily="18" charset="0"/>
              <a:ea typeface="Cambria" panose="02040503050406030204" pitchFamily="18" charset="0"/>
              <a:cs typeface="+mn-cs"/>
            </a:rPr>
            <a:t> affected needs on both sides as equal. We realize </a:t>
          </a:r>
          <a:r>
            <a:rPr lang="en-US" sz="1100" i="1" baseline="0">
              <a:solidFill>
                <a:schemeClr val="dk1"/>
              </a:solidFill>
              <a:effectLst/>
              <a:latin typeface="Cambria" panose="02040503050406030204" pitchFamily="18" charset="0"/>
              <a:ea typeface="Cambria" panose="02040503050406030204" pitchFamily="18" charset="0"/>
              <a:cs typeface="+mn-cs"/>
            </a:rPr>
            <a:t>power relations </a:t>
          </a:r>
          <a:r>
            <a:rPr lang="en-US" sz="1100" baseline="0">
              <a:solidFill>
                <a:schemeClr val="dk1"/>
              </a:solidFill>
              <a:effectLst/>
              <a:latin typeface="Cambria" panose="02040503050406030204" pitchFamily="18" charset="0"/>
              <a:ea typeface="Cambria" panose="02040503050406030204" pitchFamily="18" charset="0"/>
              <a:cs typeface="+mn-cs"/>
            </a:rPr>
            <a:t>risk privileging the AI's needs over the RI's </a:t>
          </a:r>
          <a:r>
            <a:rPr lang="en-US" sz="1100" b="0" baseline="0">
              <a:solidFill>
                <a:schemeClr val="dk1"/>
              </a:solidFill>
              <a:effectLst/>
              <a:latin typeface="Cambria" panose="02040503050406030204" pitchFamily="18" charset="0"/>
              <a:ea typeface="Cambria" panose="02040503050406030204" pitchFamily="18" charset="0"/>
              <a:cs typeface="+mn-cs"/>
            </a:rPr>
            <a:t>needs. </a:t>
          </a:r>
          <a:r>
            <a:rPr lang="en-US" sz="1100" b="0">
              <a:solidFill>
                <a:schemeClr val="dk1"/>
              </a:solidFill>
              <a:effectLst/>
              <a:latin typeface="Cambria" panose="02040503050406030204" pitchFamily="18" charset="0"/>
              <a:ea typeface="Cambria" panose="02040503050406030204" pitchFamily="18" charset="0"/>
              <a:cs typeface="+mn-cs"/>
            </a:rPr>
            <a:t>Few if any needs can fully resolve until the needs on both sides are equally addressed.  </a:t>
          </a:r>
          <a:r>
            <a:rPr lang="en-US" sz="1100" b="1">
              <a:solidFill>
                <a:schemeClr val="dk1"/>
              </a:solidFill>
              <a:effectLst/>
              <a:latin typeface="Cambria" panose="02040503050406030204" pitchFamily="18" charset="0"/>
              <a:ea typeface="Cambria" panose="02040503050406030204" pitchFamily="18" charset="0"/>
              <a:cs typeface="+mn-cs"/>
            </a:rPr>
            <a:t>Need-response</a:t>
          </a:r>
          <a:r>
            <a:rPr lang="en-US" sz="1100" b="0">
              <a:solidFill>
                <a:schemeClr val="dk1"/>
              </a:solidFill>
              <a:effectLst/>
              <a:latin typeface="Cambria" panose="02040503050406030204" pitchFamily="18" charset="0"/>
              <a:ea typeface="Cambria" panose="02040503050406030204" pitchFamily="18" charset="0"/>
              <a:cs typeface="+mn-cs"/>
            </a:rPr>
            <a:t> exists to do just that. </a:t>
          </a:r>
          <a:r>
            <a:rPr lang="en-US" sz="1100" b="0" baseline="0">
              <a:solidFill>
                <a:schemeClr val="dk1"/>
              </a:solidFill>
              <a:effectLst/>
              <a:latin typeface="Cambria" panose="02040503050406030204" pitchFamily="18" charset="0"/>
              <a:ea typeface="Cambria" panose="02040503050406030204" pitchFamily="18" charset="0"/>
              <a:cs typeface="+mn-cs"/>
            </a:rPr>
            <a:t> </a:t>
          </a:r>
          <a:endParaRPr lang="en-US" sz="1100" b="0">
            <a:solidFill>
              <a:schemeClr val="dk1"/>
            </a:solidFill>
            <a:effectLst/>
            <a:latin typeface="Cambria" panose="02040503050406030204" pitchFamily="18" charset="0"/>
            <a:ea typeface="Cambria" panose="02040503050406030204" pitchFamily="18" charset="0"/>
            <a:cs typeface="+mn-cs"/>
          </a:endParaRPr>
        </a:p>
        <a:p>
          <a:r>
            <a:rPr lang="en-US" sz="1100">
              <a:solidFill>
                <a:schemeClr val="dk1"/>
              </a:solidFill>
              <a:effectLst/>
              <a:latin typeface="+mn-lt"/>
              <a:ea typeface="+mn-ea"/>
              <a:cs typeface="+mn-cs"/>
            </a:rPr>
            <a:t> </a:t>
          </a:r>
        </a:p>
        <a:p>
          <a:endParaRPr lang="en-US" sz="1100">
            <a:solidFill>
              <a:schemeClr val="dk1"/>
            </a:solidFill>
            <a:effectLst/>
            <a:latin typeface="Cambria" panose="02040503050406030204" pitchFamily="18" charset="0"/>
            <a:ea typeface="Cambria" panose="02040503050406030204" pitchFamily="18" charset="0"/>
            <a:cs typeface="+mn-cs"/>
          </a:endParaRPr>
        </a:p>
      </xdr:txBody>
    </xdr:sp>
    <xdr:clientData/>
  </xdr:twoCellAnchor>
  <xdr:oneCellAnchor>
    <xdr:from>
      <xdr:col>11</xdr:col>
      <xdr:colOff>197221</xdr:colOff>
      <xdr:row>1642</xdr:row>
      <xdr:rowOff>29660</xdr:rowOff>
    </xdr:from>
    <xdr:ext cx="1450910" cy="800476"/>
    <xdr:sp macro="" textlink="">
      <xdr:nvSpPr>
        <xdr:cNvPr id="29" name="CRAP" hidden="1">
          <a:extLst>
            <a:ext uri="{FF2B5EF4-FFF2-40B4-BE49-F238E27FC236}">
              <a16:creationId xmlns:a16="http://schemas.microsoft.com/office/drawing/2014/main" id="{33228520-8223-405A-8B9B-AC795D1F55C5}"/>
            </a:ext>
          </a:extLst>
        </xdr:cNvPr>
        <xdr:cNvSpPr/>
      </xdr:nvSpPr>
      <xdr:spPr>
        <a:xfrm>
          <a:off x="5455021" y="120425660"/>
          <a:ext cx="1450910" cy="800476"/>
        </a:xfrm>
        <a:prstGeom prst="rect">
          <a:avLst/>
        </a:prstGeom>
        <a:noFill/>
      </xdr:spPr>
      <xdr:txBody>
        <a:bodyPr wrap="none" lIns="91440" tIns="45720" rIns="91440" bIns="45720">
          <a:spAutoFit/>
        </a:bodyPr>
        <a:lstStyle/>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core need</a:t>
          </a:r>
        </a:p>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resource need</a:t>
          </a:r>
        </a:p>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access</a:t>
          </a:r>
          <a:r>
            <a:rPr lang="en-US" sz="1200" b="0" cap="none" spc="0" baseline="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need</a:t>
          </a:r>
        </a:p>
        <a:p>
          <a:pPr algn="l"/>
          <a:r>
            <a:rPr lang="en-US" sz="1200" b="0" cap="none" spc="0" baseline="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psychosocial need</a:t>
          </a:r>
          <a:endPar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twoCellAnchor>
    <xdr:from>
      <xdr:col>37</xdr:col>
      <xdr:colOff>457200</xdr:colOff>
      <xdr:row>1737</xdr:row>
      <xdr:rowOff>76200</xdr:rowOff>
    </xdr:from>
    <xdr:to>
      <xdr:col>44</xdr:col>
      <xdr:colOff>69850</xdr:colOff>
      <xdr:row>1762</xdr:row>
      <xdr:rowOff>25400</xdr:rowOff>
    </xdr:to>
    <xdr:sp macro="" textlink="">
      <xdr:nvSpPr>
        <xdr:cNvPr id="38" name="TextBox 37">
          <a:extLst>
            <a:ext uri="{FF2B5EF4-FFF2-40B4-BE49-F238E27FC236}">
              <a16:creationId xmlns:a16="http://schemas.microsoft.com/office/drawing/2014/main" id="{B76B600E-5C07-4F1C-8538-94CC610D9F56}"/>
            </a:ext>
          </a:extLst>
        </xdr:cNvPr>
        <xdr:cNvSpPr txBox="1"/>
      </xdr:nvSpPr>
      <xdr:spPr>
        <a:xfrm>
          <a:off x="18351500" y="135089900"/>
          <a:ext cx="396875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 cannot say __ since I was not there. Based solely on the details provided in this report, </a:t>
          </a:r>
        </a:p>
        <a:p>
          <a:r>
            <a:rPr lang="en-US" sz="1100"/>
            <a:t>[I sense Steph is still guilty of something]</a:t>
          </a:r>
        </a:p>
        <a:p>
          <a:r>
            <a:rPr lang="en-US" sz="1100"/>
            <a:t>[I cannot tell whether Steph</a:t>
          </a:r>
          <a:r>
            <a:rPr lang="en-US" sz="1100" baseline="0"/>
            <a:t> is actually innocent or not]</a:t>
          </a:r>
          <a:endParaRPr lang="en-US" sz="1100"/>
        </a:p>
        <a:p>
          <a:r>
            <a:rPr lang="en-US" sz="1100"/>
            <a:t>[I am persuaded</a:t>
          </a:r>
          <a:r>
            <a:rPr lang="en-US" sz="1100" baseline="0"/>
            <a:t> that Steph could be innocent]</a:t>
          </a:r>
          <a:endParaRPr lang="en-US" sz="1100"/>
        </a:p>
        <a:p>
          <a:r>
            <a:rPr lang="en-US" sz="1100"/>
            <a:t>[I am compelled that Steph is</a:t>
          </a:r>
          <a:r>
            <a:rPr lang="en-US" sz="1100" baseline="0"/>
            <a:t> more likely than not of being actually innocent]</a:t>
          </a:r>
        </a:p>
        <a:p>
          <a:r>
            <a:rPr lang="en-US" sz="1100" baseline="0"/>
            <a:t>[I am convinced Steph if fully innocent]</a:t>
          </a:r>
        </a:p>
        <a:p>
          <a:endParaRPr lang="en-US" sz="1100" baseline="0"/>
        </a:p>
        <a:p>
          <a:endParaRPr lang="en-US" sz="1100" baseline="0"/>
        </a:p>
        <a:p>
          <a:endParaRPr lang="en-US" sz="1100" baseline="0"/>
        </a:p>
        <a:p>
          <a:endParaRPr lang="en-US" sz="1100" baseline="0"/>
        </a:p>
        <a:p>
          <a:r>
            <a:rPr lang="en-US" sz="1100" baseline="0"/>
            <a:t>These are not my personally chosen words but I agree with them in </a:t>
          </a:r>
        </a:p>
        <a:p>
          <a:endParaRPr lang="en-US" sz="1100" baseline="0"/>
        </a:p>
        <a:p>
          <a:r>
            <a:rPr lang="en-US" sz="1100" baseline="0"/>
            <a:t>NOTE: THIS STATEMENT IS NOT ENFORCEABLE IN ANY COURT OF LAW.</a:t>
          </a:r>
        </a:p>
        <a:p>
          <a:endParaRPr lang="en-US" sz="1100"/>
        </a:p>
      </xdr:txBody>
    </xdr:sp>
    <xdr:clientData/>
  </xdr:twoCellAnchor>
  <xdr:twoCellAnchor>
    <xdr:from>
      <xdr:col>16</xdr:col>
      <xdr:colOff>239310</xdr:colOff>
      <xdr:row>1614</xdr:row>
      <xdr:rowOff>85373</xdr:rowOff>
    </xdr:from>
    <xdr:to>
      <xdr:col>29</xdr:col>
      <xdr:colOff>449821</xdr:colOff>
      <xdr:row>1630</xdr:row>
      <xdr:rowOff>26107</xdr:rowOff>
    </xdr:to>
    <xdr:sp macro="" textlink="">
      <xdr:nvSpPr>
        <xdr:cNvPr id="14" name="TextBox 13">
          <a:extLst>
            <a:ext uri="{FF2B5EF4-FFF2-40B4-BE49-F238E27FC236}">
              <a16:creationId xmlns:a16="http://schemas.microsoft.com/office/drawing/2014/main" id="{36587AFB-0969-46CC-8B6C-2668AA26A3E5}"/>
            </a:ext>
          </a:extLst>
        </xdr:cNvPr>
        <xdr:cNvSpPr txBox="1"/>
      </xdr:nvSpPr>
      <xdr:spPr>
        <a:xfrm>
          <a:off x="7332260" y="156543023"/>
          <a:ext cx="6154111" cy="2696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Tahoma" panose="020B0604030504040204" pitchFamily="34" charset="0"/>
            <a:ea typeface="Tahoma" panose="020B0604030504040204" pitchFamily="34" charset="0"/>
            <a:cs typeface="Tahoma" panose="020B0604030504040204" pitchFamily="34" charset="0"/>
          </a:endParaRPr>
        </a:p>
        <a:p>
          <a:r>
            <a:rPr lang="en-US" sz="1200" b="1">
              <a:latin typeface="Tahoma" panose="020B0604030504040204" pitchFamily="34" charset="0"/>
              <a:ea typeface="Tahoma" panose="020B0604030504040204" pitchFamily="34" charset="0"/>
              <a:cs typeface="Tahoma" panose="020B0604030504040204" pitchFamily="34" charset="0"/>
            </a:rPr>
            <a:t>START A DEEPER CONVERSATION AROUND EACH</a:t>
          </a:r>
          <a:r>
            <a:rPr lang="en-US" sz="1200" b="1" baseline="0">
              <a:latin typeface="Tahoma" panose="020B0604030504040204" pitchFamily="34" charset="0"/>
              <a:ea typeface="Tahoma" panose="020B0604030504040204" pitchFamily="34" charset="0"/>
              <a:cs typeface="Tahoma" panose="020B0604030504040204" pitchFamily="34" charset="0"/>
            </a:rPr>
            <a:t> OTHER'S NEEDS</a:t>
          </a:r>
          <a:endParaRPr lang="en-US" sz="1200" b="1">
            <a:latin typeface="Tahoma" panose="020B0604030504040204" pitchFamily="34" charset="0"/>
            <a:ea typeface="Tahoma" panose="020B0604030504040204" pitchFamily="34" charset="0"/>
            <a:cs typeface="Tahoma" panose="020B0604030504040204" pitchFamily="34" charset="0"/>
          </a:endParaRPr>
        </a:p>
        <a:p>
          <a:endParaRPr lang="en-US" sz="1100"/>
        </a:p>
        <a:p>
          <a:r>
            <a:rPr lang="en-US" sz="1100"/>
            <a:t>Freewheeling</a:t>
          </a:r>
          <a:r>
            <a:rPr lang="en-US" sz="1100" baseline="0"/>
            <a:t> option - send this directly to each other [F]REE</a:t>
          </a:r>
        </a:p>
        <a:p>
          <a:endParaRPr lang="en-US" sz="1100" baseline="0"/>
        </a:p>
        <a:p>
          <a:r>
            <a:rPr lang="en-US" sz="1100" baseline="0"/>
            <a:t>Supported option - Moderated conversation on our platform forum [FREE, req for donations]</a:t>
          </a:r>
        </a:p>
        <a:p>
          <a:endParaRPr lang="en-US" sz="1100" baseline="0"/>
        </a:p>
        <a:p>
          <a:r>
            <a:rPr lang="en-US" sz="1100" baseline="0"/>
            <a:t>Coached option - Wellness campaign to speak truth to power [crowdsourced?]</a:t>
          </a:r>
        </a:p>
        <a:p>
          <a:endParaRPr lang="en-US" sz="1100" baseline="0"/>
        </a:p>
        <a:p>
          <a:endParaRPr lang="en-US" sz="1100" baseline="0"/>
        </a:p>
        <a:p>
          <a:r>
            <a:rPr lang="en-US" sz="1100" baseline="0"/>
            <a:t>carrot and stick approach</a:t>
          </a:r>
        </a:p>
        <a:p>
          <a:endParaRPr lang="en-US" sz="1100" baseline="0"/>
        </a:p>
        <a:p>
          <a:endParaRPr lang="en-US" sz="1100" baseline="0"/>
        </a:p>
        <a:p>
          <a:r>
            <a:rPr lang="en-US" sz="1100" baseline="0"/>
            <a:t>ANANKELOGY PRINCIPLE to apply</a:t>
          </a:r>
        </a:p>
        <a:p>
          <a:endParaRPr lang="en-US" sz="1100" baseline="0"/>
        </a:p>
        <a:p>
          <a:endParaRPr lang="en-US" sz="1100" baseline="0"/>
        </a:p>
        <a:p>
          <a:endParaRPr lang="en-US" sz="1100" baseline="0"/>
        </a:p>
      </xdr:txBody>
    </xdr:sp>
    <xdr:clientData/>
  </xdr:twoCellAnchor>
  <xdr:twoCellAnchor>
    <xdr:from>
      <xdr:col>21</xdr:col>
      <xdr:colOff>425450</xdr:colOff>
      <xdr:row>1518</xdr:row>
      <xdr:rowOff>127000</xdr:rowOff>
    </xdr:from>
    <xdr:to>
      <xdr:col>33</xdr:col>
      <xdr:colOff>565150</xdr:colOff>
      <xdr:row>1538</xdr:row>
      <xdr:rowOff>54610</xdr:rowOff>
    </xdr:to>
    <xdr:sp macro="" textlink="">
      <xdr:nvSpPr>
        <xdr:cNvPr id="15" name="TextBox 14">
          <a:extLst>
            <a:ext uri="{FF2B5EF4-FFF2-40B4-BE49-F238E27FC236}">
              <a16:creationId xmlns:a16="http://schemas.microsoft.com/office/drawing/2014/main" id="{AAFD8DC7-7862-5424-872F-89268DE2A25F}"/>
            </a:ext>
          </a:extLst>
        </xdr:cNvPr>
        <xdr:cNvSpPr txBox="1"/>
      </xdr:nvSpPr>
      <xdr:spPr>
        <a:xfrm>
          <a:off x="10121900" y="358279700"/>
          <a:ext cx="6769100" cy="3420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How well do others know what you specifically need? How well do you know what they may need of you? Would you like to improve your relationships?</a:t>
          </a:r>
        </a:p>
        <a:p>
          <a:endParaRPr lang="en-US" sz="1100"/>
        </a:p>
        <a:p>
          <a:endParaRPr lang="en-US" sz="1100"/>
        </a:p>
        <a:p>
          <a:r>
            <a:rPr lang="en-US" sz="1100">
              <a:latin typeface="Cambria Math" panose="02040503050406030204" pitchFamily="18" charset="0"/>
              <a:ea typeface="Cambria Math" panose="02040503050406030204" pitchFamily="18" charset="0"/>
            </a:rPr>
            <a:t>Do your friends</a:t>
          </a:r>
          <a:r>
            <a:rPr lang="en-US" sz="1100" baseline="0">
              <a:latin typeface="Cambria Math" panose="02040503050406030204" pitchFamily="18" charset="0"/>
              <a:ea typeface="Cambria Math" panose="02040503050406030204" pitchFamily="18" charset="0"/>
            </a:rPr>
            <a:t> and family know what you specifically need? Or do you expect them ...</a:t>
          </a:r>
        </a:p>
        <a:p>
          <a:r>
            <a:rPr lang="en-US" sz="1100" baseline="0">
              <a:latin typeface="Cambria Math" panose="02040503050406030204" pitchFamily="18" charset="0"/>
              <a:ea typeface="Cambria Math" panose="02040503050406030204" pitchFamily="18" charset="0"/>
            </a:rPr>
            <a:t>How well do </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expectations, disappointment</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alienation, isolated</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deeper connection, improved understanding</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This tool provides oportunity to directly communicate your needs to one another. The rule-based social order tends to pull us against each other. Instead of addressing each other's specific needs, alienating norms blindly expect each other to rationally respect each other's needs. But the law can never address your specific needs. </a:t>
          </a:r>
        </a:p>
        <a:p>
          <a:endParaRPr lang="en-US" sz="1100"/>
        </a:p>
      </xdr:txBody>
    </xdr:sp>
    <xdr:clientData/>
  </xdr:twoCellAnchor>
  <xdr:twoCellAnchor>
    <xdr:from>
      <xdr:col>23</xdr:col>
      <xdr:colOff>139700</xdr:colOff>
      <xdr:row>1633</xdr:row>
      <xdr:rowOff>127000</xdr:rowOff>
    </xdr:from>
    <xdr:to>
      <xdr:col>35</xdr:col>
      <xdr:colOff>299411</xdr:colOff>
      <xdr:row>1653</xdr:row>
      <xdr:rowOff>163830</xdr:rowOff>
    </xdr:to>
    <xdr:sp macro="" textlink="">
      <xdr:nvSpPr>
        <xdr:cNvPr id="18" name="TextBox 17">
          <a:extLst>
            <a:ext uri="{FF2B5EF4-FFF2-40B4-BE49-F238E27FC236}">
              <a16:creationId xmlns:a16="http://schemas.microsoft.com/office/drawing/2014/main" id="{2A52B056-0248-45AE-B9AE-57943E6E9099}"/>
            </a:ext>
          </a:extLst>
        </xdr:cNvPr>
        <xdr:cNvSpPr txBox="1"/>
      </xdr:nvSpPr>
      <xdr:spPr>
        <a:xfrm>
          <a:off x="10877550" y="379710950"/>
          <a:ext cx="6979611" cy="338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Tahoma" panose="020B0604030504040204" pitchFamily="34" charset="0"/>
            <a:ea typeface="Tahoma" panose="020B0604030504040204" pitchFamily="34" charset="0"/>
            <a:cs typeface="Tahoma" panose="020B0604030504040204" pitchFamily="34" charset="0"/>
          </a:endParaRPr>
        </a:p>
        <a:p>
          <a:r>
            <a:rPr lang="en-US" sz="1200" b="1">
              <a:latin typeface="Tahoma" panose="020B0604030504040204" pitchFamily="34" charset="0"/>
              <a:ea typeface="Tahoma" panose="020B0604030504040204" pitchFamily="34" charset="0"/>
              <a:cs typeface="Tahoma" panose="020B0604030504040204" pitchFamily="34" charset="0"/>
            </a:rPr>
            <a:t>START A DEEPER CONVERSATION AROUND EACH</a:t>
          </a:r>
          <a:r>
            <a:rPr lang="en-US" sz="1200" b="1" baseline="0">
              <a:latin typeface="Tahoma" panose="020B0604030504040204" pitchFamily="34" charset="0"/>
              <a:ea typeface="Tahoma" panose="020B0604030504040204" pitchFamily="34" charset="0"/>
              <a:cs typeface="Tahoma" panose="020B0604030504040204" pitchFamily="34" charset="0"/>
            </a:rPr>
            <a:t> OTHER'S NEEDS</a:t>
          </a:r>
          <a:endParaRPr lang="en-US" sz="1200" b="1">
            <a:latin typeface="Tahoma" panose="020B0604030504040204" pitchFamily="34" charset="0"/>
            <a:ea typeface="Tahoma" panose="020B0604030504040204" pitchFamily="34" charset="0"/>
            <a:cs typeface="Tahoma" panose="020B0604030504040204" pitchFamily="34" charset="0"/>
          </a:endParaRPr>
        </a:p>
        <a:p>
          <a:endParaRPr lang="en-US" sz="1100"/>
        </a:p>
        <a:p>
          <a:r>
            <a:rPr lang="en-US" sz="1100"/>
            <a:t>Send the link to</a:t>
          </a:r>
          <a:r>
            <a:rPr lang="en-US" sz="1100" baseline="0"/>
            <a:t> [the recipient] to use this tool to actively engage both of your needs. Or to invite [the recipient] to proactively serve the needs of another. </a:t>
          </a:r>
        </a:p>
        <a:p>
          <a:endParaRPr lang="en-US" sz="1100" baseline="0"/>
        </a:p>
        <a:p>
          <a:r>
            <a:rPr lang="en-US" sz="1100" baseline="0"/>
            <a:t>Use this tool to grow your relationships. Consider your options to connect with [the recipient] on deeper level. </a:t>
          </a:r>
          <a:endParaRPr lang="en-US" sz="1100"/>
        </a:p>
        <a:p>
          <a:endParaRPr lang="en-US" sz="1100"/>
        </a:p>
        <a:p>
          <a:r>
            <a:rPr lang="en-US" sz="1100"/>
            <a:t>1. </a:t>
          </a:r>
          <a:r>
            <a:rPr lang="en-US" sz="1100" b="1"/>
            <a:t>Freewheeling</a:t>
          </a:r>
          <a:r>
            <a:rPr lang="en-US" sz="1100" b="1" baseline="0"/>
            <a:t> option </a:t>
          </a:r>
          <a:r>
            <a:rPr lang="en-US" sz="1100" baseline="0"/>
            <a:t>[FREE]</a:t>
          </a:r>
        </a:p>
        <a:p>
          <a:r>
            <a:rPr lang="en-US" sz="1100" baseline="0"/>
            <a:t>You utilize this communication tool to personally engage each other. You send each coordinated messages directly to each other, as an email attachment or other means available to you.</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2. </a:t>
          </a:r>
          <a:r>
            <a:rPr lang="en-US" sz="1100" b="1" baseline="0"/>
            <a:t>Moderated option </a:t>
          </a:r>
          <a:r>
            <a:rPr lang="en-US" sz="1100" baseline="0">
              <a:solidFill>
                <a:schemeClr val="dk1"/>
              </a:solidFill>
              <a:effectLst/>
              <a:latin typeface="+mn-lt"/>
              <a:ea typeface="+mn-ea"/>
              <a:cs typeface="+mn-cs"/>
            </a:rPr>
            <a:t>[FREE, with likely requests for donations]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You post your exchange on our </a:t>
          </a:r>
          <a:r>
            <a:rPr lang="en-US" sz="1100" baseline="0"/>
            <a:t>platform forum. You invite insight about how to understand your affected needs using anankelogy, the new social science for understanding your needs. [responsivism]</a:t>
          </a:r>
        </a:p>
        <a:p>
          <a:endParaRPr lang="en-US" sz="1100" baseline="0"/>
        </a:p>
        <a:p>
          <a:r>
            <a:rPr lang="en-US" sz="1100" baseline="0"/>
            <a:t>3. </a:t>
          </a:r>
          <a:r>
            <a:rPr lang="en-US" sz="1100" b="1" baseline="0"/>
            <a:t>Supported option </a:t>
          </a:r>
          <a:r>
            <a:rPr lang="en-US" sz="1100" baseline="0"/>
            <a:t>[start for FREE, see pricing plans]</a:t>
          </a:r>
        </a:p>
        <a:p>
          <a:r>
            <a:rPr lang="en-US" sz="1100" baseline="0"/>
            <a:t>You both will likely raise unresolved needs affected by others beyond your control. Begin </a:t>
          </a:r>
          <a:r>
            <a:rPr lang="en-US" sz="1100" b="1" baseline="0"/>
            <a:t>a wellness campaign</a:t>
          </a:r>
          <a:r>
            <a:rPr lang="en-US" sz="1100" baseline="0"/>
            <a:t> to grow social support, and to eventually speak truth to power. </a:t>
          </a:r>
        </a:p>
        <a:p>
          <a:endParaRPr lang="en-US" sz="1100" baseline="0"/>
        </a:p>
        <a:p>
          <a:endParaRPr lang="en-US" sz="1100" baseline="0"/>
        </a:p>
        <a:p>
          <a:endParaRPr lang="en-US" sz="1100" baseline="0"/>
        </a:p>
        <a:p>
          <a:endParaRPr lang="en-US" sz="1100" baseline="0"/>
        </a:p>
      </xdr:txBody>
    </xdr:sp>
    <xdr:clientData/>
  </xdr:twoCellAnchor>
  <xdr:twoCellAnchor>
    <xdr:from>
      <xdr:col>17</xdr:col>
      <xdr:colOff>107950</xdr:colOff>
      <xdr:row>1480</xdr:row>
      <xdr:rowOff>25400</xdr:rowOff>
    </xdr:from>
    <xdr:to>
      <xdr:col>29</xdr:col>
      <xdr:colOff>13970</xdr:colOff>
      <xdr:row>1498</xdr:row>
      <xdr:rowOff>152400</xdr:rowOff>
    </xdr:to>
    <xdr:sp macro="" textlink="">
      <xdr:nvSpPr>
        <xdr:cNvPr id="19" name="TextBox 18">
          <a:extLst>
            <a:ext uri="{FF2B5EF4-FFF2-40B4-BE49-F238E27FC236}">
              <a16:creationId xmlns:a16="http://schemas.microsoft.com/office/drawing/2014/main" id="{88963503-ED46-40A2-A37F-88A8E436878E}"/>
            </a:ext>
          </a:extLst>
        </xdr:cNvPr>
        <xdr:cNvSpPr txBox="1"/>
      </xdr:nvSpPr>
      <xdr:spPr>
        <a:xfrm>
          <a:off x="7721600" y="357225600"/>
          <a:ext cx="6154420" cy="3098800"/>
        </a:xfrm>
        <a:prstGeom prst="rect">
          <a:avLst/>
        </a:prstGeom>
        <a:solidFill>
          <a:srgbClr val="8CFFC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Cambria" panose="02040503050406030204" pitchFamily="18" charset="0"/>
              <a:ea typeface="Cambria" panose="02040503050406030204" pitchFamily="18" charset="0"/>
              <a:cs typeface="+mn-cs"/>
            </a:rPr>
            <a:t>We work together </a:t>
          </a:r>
          <a:r>
            <a:rPr lang="en-US" sz="1100" b="1">
              <a:solidFill>
                <a:schemeClr val="dk1"/>
              </a:solidFill>
              <a:effectLst/>
              <a:latin typeface="Cambria" panose="02040503050406030204" pitchFamily="18" charset="0"/>
              <a:ea typeface="Cambria" panose="02040503050406030204" pitchFamily="18" charset="0"/>
              <a:cs typeface="+mn-cs"/>
            </a:rPr>
            <a:t>solving stubborn problems </a:t>
          </a:r>
          <a:r>
            <a:rPr lang="en-US" sz="1100">
              <a:solidFill>
                <a:schemeClr val="dk1"/>
              </a:solidFill>
              <a:effectLst/>
              <a:latin typeface="Cambria" panose="02040503050406030204" pitchFamily="18" charset="0"/>
              <a:ea typeface="Cambria" panose="02040503050406030204" pitchFamily="18" charset="0"/>
              <a:cs typeface="+mn-cs"/>
            </a:rPr>
            <a:t>by working together </a:t>
          </a:r>
          <a:r>
            <a:rPr lang="en-US" sz="1100" b="1">
              <a:solidFill>
                <a:schemeClr val="dk1"/>
              </a:solidFill>
              <a:effectLst/>
              <a:latin typeface="Cambria" panose="02040503050406030204" pitchFamily="18" charset="0"/>
              <a:ea typeface="Cambria" panose="02040503050406030204" pitchFamily="18" charset="0"/>
              <a:cs typeface="+mn-cs"/>
            </a:rPr>
            <a:t>resolving overlooked needs</a:t>
          </a:r>
          <a:r>
            <a:rPr lang="en-US" sz="1100">
              <a:solidFill>
                <a:schemeClr val="dk1"/>
              </a:solidFill>
              <a:effectLst/>
              <a:latin typeface="Cambria" panose="02040503050406030204" pitchFamily="18" charset="0"/>
              <a:ea typeface="Cambria" panose="02040503050406030204" pitchFamily="18" charset="0"/>
              <a:cs typeface="+mn-cs"/>
            </a:rPr>
            <a:t>. Together, we improve functioning, we restore wellness, as we remove persisting causes for pain.</a:t>
          </a:r>
        </a:p>
        <a:p>
          <a:endParaRPr lang="en-US" sz="1100">
            <a:solidFill>
              <a:schemeClr val="dk1"/>
            </a:solidFill>
            <a:effectLst/>
            <a:latin typeface="Cambria" panose="02040503050406030204" pitchFamily="18" charset="0"/>
            <a:ea typeface="Cambria" panose="020405030504060302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Cambria" panose="02040503050406030204" pitchFamily="18" charset="0"/>
              <a:ea typeface="Cambria" panose="02040503050406030204" pitchFamily="18" charset="0"/>
              <a:cs typeface="+mn-cs"/>
            </a:rPr>
            <a:t>We address </a:t>
          </a:r>
          <a:r>
            <a:rPr lang="en-US" sz="1100" i="1">
              <a:solidFill>
                <a:schemeClr val="dk1"/>
              </a:solidFill>
              <a:effectLst/>
              <a:latin typeface="Cambria" panose="02040503050406030204" pitchFamily="18" charset="0"/>
              <a:ea typeface="Cambria" panose="02040503050406030204" pitchFamily="18" charset="0"/>
              <a:cs typeface="+mn-cs"/>
            </a:rPr>
            <a:t>specific needs</a:t>
          </a:r>
          <a:r>
            <a:rPr lang="en-US" sz="1100">
              <a:solidFill>
                <a:schemeClr val="dk1"/>
              </a:solidFill>
              <a:effectLst/>
              <a:latin typeface="Cambria" panose="02040503050406030204" pitchFamily="18" charset="0"/>
              <a:ea typeface="Cambria" panose="02040503050406030204" pitchFamily="18" charset="0"/>
              <a:cs typeface="+mn-cs"/>
            </a:rPr>
            <a:t> overlooked by the </a:t>
          </a:r>
          <a:r>
            <a:rPr lang="en-US" sz="1100" i="1">
              <a:solidFill>
                <a:schemeClr val="dk1"/>
              </a:solidFill>
              <a:effectLst/>
              <a:latin typeface="Cambria" panose="02040503050406030204" pitchFamily="18" charset="0"/>
              <a:ea typeface="Cambria" panose="02040503050406030204" pitchFamily="18" charset="0"/>
              <a:cs typeface="+mn-cs"/>
            </a:rPr>
            <a:t>generalizations</a:t>
          </a:r>
          <a:r>
            <a:rPr lang="en-US" sz="1100">
              <a:solidFill>
                <a:schemeClr val="dk1"/>
              </a:solidFill>
              <a:effectLst/>
              <a:latin typeface="Cambria" panose="02040503050406030204" pitchFamily="18" charset="0"/>
              <a:ea typeface="Cambria" panose="02040503050406030204" pitchFamily="18" charset="0"/>
              <a:cs typeface="+mn-cs"/>
            </a:rPr>
            <a:t> of law, politics, and the judiciary. We aim to resolve </a:t>
          </a:r>
          <a:r>
            <a:rPr lang="en-US" sz="1100" i="1">
              <a:solidFill>
                <a:schemeClr val="dk1"/>
              </a:solidFill>
              <a:effectLst/>
              <a:latin typeface="Cambria" panose="02040503050406030204" pitchFamily="18" charset="0"/>
              <a:ea typeface="Cambria" panose="02040503050406030204" pitchFamily="18" charset="0"/>
              <a:cs typeface="+mn-cs"/>
            </a:rPr>
            <a:t>specific</a:t>
          </a:r>
          <a:r>
            <a:rPr lang="en-US" sz="1100" i="1" baseline="0">
              <a:solidFill>
                <a:schemeClr val="dk1"/>
              </a:solidFill>
              <a:effectLst/>
              <a:latin typeface="Cambria" panose="02040503050406030204" pitchFamily="18" charset="0"/>
              <a:ea typeface="Cambria" panose="02040503050406030204" pitchFamily="18" charset="0"/>
              <a:cs typeface="+mn-cs"/>
            </a:rPr>
            <a:t> </a:t>
          </a:r>
          <a:r>
            <a:rPr lang="en-US" sz="1100" i="1">
              <a:solidFill>
                <a:schemeClr val="dk1"/>
              </a:solidFill>
              <a:effectLst/>
              <a:latin typeface="Cambria" panose="02040503050406030204" pitchFamily="18" charset="0"/>
              <a:ea typeface="Cambria" panose="02040503050406030204" pitchFamily="18" charset="0"/>
              <a:cs typeface="+mn-cs"/>
            </a:rPr>
            <a:t>needs </a:t>
          </a:r>
          <a:r>
            <a:rPr lang="en-US" sz="1100" i="0">
              <a:solidFill>
                <a:schemeClr val="dk1"/>
              </a:solidFill>
              <a:effectLst/>
              <a:latin typeface="Cambria" panose="02040503050406030204" pitchFamily="18" charset="0"/>
              <a:ea typeface="Cambria" panose="02040503050406030204" pitchFamily="18" charset="0"/>
              <a:cs typeface="+mn-cs"/>
            </a:rPr>
            <a:t>with </a:t>
          </a:r>
          <a:r>
            <a:rPr lang="en-US" sz="1100" i="0" u="sng">
              <a:solidFill>
                <a:schemeClr val="dk1"/>
              </a:solidFill>
              <a:effectLst/>
              <a:latin typeface="Cambria" panose="02040503050406030204" pitchFamily="18" charset="0"/>
              <a:ea typeface="Cambria" panose="02040503050406030204" pitchFamily="18" charset="0"/>
              <a:cs typeface="+mn-cs"/>
            </a:rPr>
            <a:t>personalizing</a:t>
          </a:r>
          <a:r>
            <a:rPr lang="en-US" sz="1100" i="0" u="sng" baseline="0">
              <a:solidFill>
                <a:schemeClr val="dk1"/>
              </a:solidFill>
              <a:effectLst/>
              <a:latin typeface="Cambria" panose="02040503050406030204" pitchFamily="18" charset="0"/>
              <a:ea typeface="Cambria" panose="02040503050406030204" pitchFamily="18" charset="0"/>
              <a:cs typeface="+mn-cs"/>
            </a:rPr>
            <a:t> </a:t>
          </a:r>
          <a:r>
            <a:rPr lang="en-US" sz="1100" i="0" u="sng">
              <a:solidFill>
                <a:schemeClr val="dk1"/>
              </a:solidFill>
              <a:effectLst/>
              <a:latin typeface="Cambria" panose="02040503050406030204" pitchFamily="18" charset="0"/>
              <a:ea typeface="Cambria" panose="02040503050406030204" pitchFamily="18" charset="0"/>
              <a:cs typeface="+mn-cs"/>
            </a:rPr>
            <a:t>love </a:t>
          </a:r>
          <a:r>
            <a:rPr lang="en-US" sz="1100" i="0">
              <a:solidFill>
                <a:schemeClr val="dk1"/>
              </a:solidFill>
              <a:effectLst/>
              <a:latin typeface="Cambria" panose="02040503050406030204" pitchFamily="18" charset="0"/>
              <a:ea typeface="Cambria" panose="02040503050406030204" pitchFamily="18" charset="0"/>
              <a:cs typeface="+mn-cs"/>
            </a:rPr>
            <a:t>in ways </a:t>
          </a:r>
          <a:r>
            <a:rPr lang="en-US" sz="1100">
              <a:solidFill>
                <a:schemeClr val="dk1"/>
              </a:solidFill>
              <a:effectLst/>
              <a:latin typeface="Cambria" panose="02040503050406030204" pitchFamily="18" charset="0"/>
              <a:ea typeface="Cambria" panose="02040503050406030204" pitchFamily="18" charset="0"/>
              <a:cs typeface="+mn-cs"/>
            </a:rPr>
            <a:t>these these legal institutions cannot.</a:t>
          </a:r>
        </a:p>
        <a:p>
          <a:r>
            <a:rPr lang="en-US" sz="1100">
              <a:solidFill>
                <a:schemeClr val="dk1"/>
              </a:solidFill>
              <a:effectLst/>
              <a:latin typeface="Cambria" panose="02040503050406030204" pitchFamily="18" charset="0"/>
              <a:ea typeface="Cambria" panose="02040503050406030204" pitchFamily="18" charset="0"/>
              <a:cs typeface="+mn-cs"/>
            </a:rPr>
            <a:t> </a:t>
          </a:r>
        </a:p>
        <a:p>
          <a:r>
            <a:rPr lang="en-US" sz="1100">
              <a:solidFill>
                <a:schemeClr val="dk1"/>
              </a:solidFill>
              <a:effectLst/>
              <a:latin typeface="Cambria" panose="02040503050406030204" pitchFamily="18" charset="0"/>
              <a:ea typeface="Cambria" panose="02040503050406030204" pitchFamily="18" charset="0"/>
              <a:cs typeface="+mn-cs"/>
            </a:rPr>
            <a:t>This tool provides oportunity to directly communicate your needs to one another. The rule-based social order tends to pull us against each other. Instead of addressing each other's specific needs, alienating norms blindly expect each other to rationally respect each other's needs. But the law can never address your specific needs. </a:t>
          </a:r>
        </a:p>
        <a:p>
          <a:endParaRPr lang="en-US" sz="1100">
            <a:solidFill>
              <a:schemeClr val="dk1"/>
            </a:solidFill>
            <a:effectLst/>
            <a:latin typeface="Cambria" panose="02040503050406030204" pitchFamily="18" charset="0"/>
            <a:ea typeface="Cambria" panose="02040503050406030204" pitchFamily="18" charset="0"/>
            <a:cs typeface="+mn-cs"/>
          </a:endParaRPr>
        </a:p>
        <a:p>
          <a:r>
            <a:rPr lang="en-US" sz="1100">
              <a:solidFill>
                <a:schemeClr val="dk1"/>
              </a:solidFill>
              <a:effectLst/>
              <a:latin typeface="Cambria" panose="02040503050406030204" pitchFamily="18" charset="0"/>
              <a:ea typeface="Cambria" panose="02040503050406030204" pitchFamily="18" charset="0"/>
              <a:cs typeface="+mn-cs"/>
            </a:rPr>
            <a:t>Need-response identifies what specifically improves our functioning/wellness and what diminishes functioning/wellness. Traits that improve functioning are called "refunctions." Traits that diminish functioning are called "defunctions." Character refunctions are those traits we can individually control and develop. This process begins by assessing those refunctions impacting this need.</a:t>
          </a:r>
        </a:p>
      </xdr:txBody>
    </xdr:sp>
    <xdr:clientData/>
  </xdr:twoCellAnchor>
  <xdr:twoCellAnchor>
    <xdr:from>
      <xdr:col>1</xdr:col>
      <xdr:colOff>38100</xdr:colOff>
      <xdr:row>349</xdr:row>
      <xdr:rowOff>425450</xdr:rowOff>
    </xdr:from>
    <xdr:to>
      <xdr:col>12</xdr:col>
      <xdr:colOff>482600</xdr:colOff>
      <xdr:row>350</xdr:row>
      <xdr:rowOff>270510</xdr:rowOff>
    </xdr:to>
    <xdr:sp macro="" textlink="">
      <xdr:nvSpPr>
        <xdr:cNvPr id="77" name="TextBox 76">
          <a:hlinkClick xmlns:r="http://schemas.openxmlformats.org/officeDocument/2006/relationships" r:id="rId6" tooltip="click to go down to SUGGESTIONS button"/>
          <a:extLst>
            <a:ext uri="{FF2B5EF4-FFF2-40B4-BE49-F238E27FC236}">
              <a16:creationId xmlns:a16="http://schemas.microsoft.com/office/drawing/2014/main" id="{51177C60-B691-46EA-9E70-74438D25EE6C}"/>
            </a:ext>
          </a:extLst>
        </xdr:cNvPr>
        <xdr:cNvSpPr txBox="1"/>
      </xdr:nvSpPr>
      <xdr:spPr>
        <a:xfrm>
          <a:off x="146050" y="145992850"/>
          <a:ext cx="6172200" cy="289560"/>
        </a:xfrm>
        <a:prstGeom prst="rect">
          <a:avLst/>
        </a:prstGeom>
        <a:solidFill>
          <a:srgbClr val="8CFFC8"/>
        </a:solidFill>
        <a:ln w="38100" cmpd="sng">
          <a:solidFill>
            <a:srgbClr val="32FFA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300" b="1">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a:t>
          </a:r>
          <a:r>
            <a:rPr lang="en-US" sz="1300" b="1" baseline="0">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can help improve this tool. Tell me how this could better serve you. </a:t>
          </a:r>
          <a:endParaRPr lang="en-US" sz="1300" b="1">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8</xdr:col>
      <xdr:colOff>482600</xdr:colOff>
      <xdr:row>1511</xdr:row>
      <xdr:rowOff>95250</xdr:rowOff>
    </xdr:from>
    <xdr:to>
      <xdr:col>11</xdr:col>
      <xdr:colOff>292100</xdr:colOff>
      <xdr:row>1514</xdr:row>
      <xdr:rowOff>57150</xdr:rowOff>
    </xdr:to>
    <xdr:sp macro="" textlink="">
      <xdr:nvSpPr>
        <xdr:cNvPr id="80" name="Rectangle: Beveled 79">
          <a:extLst>
            <a:ext uri="{FF2B5EF4-FFF2-40B4-BE49-F238E27FC236}">
              <a16:creationId xmlns:a16="http://schemas.microsoft.com/office/drawing/2014/main" id="{85746F02-F61B-B85B-D1EF-8EEC955CB8B1}"/>
            </a:ext>
          </a:extLst>
        </xdr:cNvPr>
        <xdr:cNvSpPr/>
      </xdr:nvSpPr>
      <xdr:spPr>
        <a:xfrm>
          <a:off x="4235450" y="150520400"/>
          <a:ext cx="1371600" cy="457200"/>
        </a:xfrm>
        <a:prstGeom prst="bevel">
          <a:avLst>
            <a:gd name="adj" fmla="val 8275"/>
          </a:avLst>
        </a:prstGeom>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8</xdr:col>
      <xdr:colOff>482600</xdr:colOff>
      <xdr:row>1508</xdr:row>
      <xdr:rowOff>44450</xdr:rowOff>
    </xdr:from>
    <xdr:to>
      <xdr:col>11</xdr:col>
      <xdr:colOff>292100</xdr:colOff>
      <xdr:row>1510</xdr:row>
      <xdr:rowOff>158750</xdr:rowOff>
    </xdr:to>
    <xdr:sp macro="" textlink="">
      <xdr:nvSpPr>
        <xdr:cNvPr id="81" name="Rectangle: Beveled 80">
          <a:extLst>
            <a:ext uri="{FF2B5EF4-FFF2-40B4-BE49-F238E27FC236}">
              <a16:creationId xmlns:a16="http://schemas.microsoft.com/office/drawing/2014/main" id="{7857CF7C-A6E1-FF1A-6E8A-EE55ABB1896E}"/>
            </a:ext>
          </a:extLst>
        </xdr:cNvPr>
        <xdr:cNvSpPr/>
      </xdr:nvSpPr>
      <xdr:spPr>
        <a:xfrm>
          <a:off x="4235450" y="236804200"/>
          <a:ext cx="1371600" cy="463550"/>
        </a:xfrm>
        <a:prstGeom prst="bevel">
          <a:avLst>
            <a:gd name="adj" fmla="val 8275"/>
          </a:avLst>
        </a:prstGeom>
        <a:gradFill>
          <a:gsLst>
            <a:gs pos="100000">
              <a:srgbClr val="7030A0"/>
            </a:gs>
            <a:gs pos="2000">
              <a:srgbClr val="A55ACD"/>
            </a:gs>
          </a:gsLst>
        </a:gradFill>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0</xdr:col>
      <xdr:colOff>101600</xdr:colOff>
      <xdr:row>0</xdr:row>
      <xdr:rowOff>101600</xdr:rowOff>
    </xdr:from>
    <xdr:to>
      <xdr:col>13</xdr:col>
      <xdr:colOff>6350</xdr:colOff>
      <xdr:row>8</xdr:row>
      <xdr:rowOff>132080</xdr:rowOff>
    </xdr:to>
    <xdr:sp macro="" textlink="">
      <xdr:nvSpPr>
        <xdr:cNvPr id="82" name="Rectangle: Rounded Corners 81" hidden="1">
          <a:extLst>
            <a:ext uri="{FF2B5EF4-FFF2-40B4-BE49-F238E27FC236}">
              <a16:creationId xmlns:a16="http://schemas.microsoft.com/office/drawing/2014/main" id="{F4B90EDE-0410-8820-E858-60FCA44776AE}"/>
            </a:ext>
          </a:extLst>
        </xdr:cNvPr>
        <xdr:cNvSpPr/>
      </xdr:nvSpPr>
      <xdr:spPr>
        <a:xfrm>
          <a:off x="101600" y="101600"/>
          <a:ext cx="6261100" cy="8412480"/>
        </a:xfrm>
        <a:prstGeom prst="roundRect">
          <a:avLst>
            <a:gd name="adj" fmla="val 4688"/>
          </a:avLst>
        </a:prstGeom>
        <a:solidFill>
          <a:srgbClr val="8CFFC8">
            <a:alpha val="1176"/>
          </a:srgbClr>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34</xdr:col>
      <xdr:colOff>355600</xdr:colOff>
      <xdr:row>1313</xdr:row>
      <xdr:rowOff>50800</xdr:rowOff>
    </xdr:from>
    <xdr:to>
      <xdr:col>45</xdr:col>
      <xdr:colOff>95250</xdr:colOff>
      <xdr:row>1317</xdr:row>
      <xdr:rowOff>124460</xdr:rowOff>
    </xdr:to>
    <xdr:sp macro="" textlink="">
      <xdr:nvSpPr>
        <xdr:cNvPr id="13" name="TextBox 12">
          <a:extLst>
            <a:ext uri="{FF2B5EF4-FFF2-40B4-BE49-F238E27FC236}">
              <a16:creationId xmlns:a16="http://schemas.microsoft.com/office/drawing/2014/main" id="{4F42D2C5-7E0B-F433-F033-4B3967EC7084}"/>
            </a:ext>
          </a:extLst>
        </xdr:cNvPr>
        <xdr:cNvSpPr txBox="1"/>
      </xdr:nvSpPr>
      <xdr:spPr>
        <a:xfrm>
          <a:off x="17297400" y="329139550"/>
          <a:ext cx="6515100" cy="835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ambria" panose="02040503050406030204" pitchFamily="18" charset="0"/>
              <a:ea typeface="Cambria" panose="02040503050406030204" pitchFamily="18" charset="0"/>
              <a:cs typeface="Arial" panose="020B0604020202020204" pitchFamily="34" charset="0"/>
            </a:rPr>
            <a:t>As a professional, you don't know what</a:t>
          </a:r>
          <a:r>
            <a:rPr lang="en-US" sz="1200" baseline="0">
              <a:latin typeface="Cambria" panose="02040503050406030204" pitchFamily="18" charset="0"/>
              <a:ea typeface="Cambria" panose="02040503050406030204" pitchFamily="18" charset="0"/>
              <a:cs typeface="Arial" panose="020B0604020202020204" pitchFamily="34" charset="0"/>
            </a:rPr>
            <a:t> you don't know. You impact others in ways not fully aparent to you. </a:t>
          </a:r>
        </a:p>
        <a:p>
          <a:r>
            <a:rPr lang="en-US" sz="1200" baseline="0">
              <a:latin typeface="Cambria" panose="02040503050406030204" pitchFamily="18" charset="0"/>
              <a:ea typeface="Cambria" panose="02040503050406030204" pitchFamily="18" charset="0"/>
              <a:cs typeface="Arial" panose="020B0604020202020204" pitchFamily="34" charset="0"/>
            </a:rPr>
            <a:t>This invites all involved to support each other's wellness as affected by the identified situation.</a:t>
          </a:r>
        </a:p>
      </xdr:txBody>
    </xdr:sp>
    <xdr:clientData/>
  </xdr:twoCellAnchor>
  <xdr:twoCellAnchor>
    <xdr:from>
      <xdr:col>53</xdr:col>
      <xdr:colOff>88900</xdr:colOff>
      <xdr:row>1316</xdr:row>
      <xdr:rowOff>82550</xdr:rowOff>
    </xdr:from>
    <xdr:to>
      <xdr:col>64</xdr:col>
      <xdr:colOff>241300</xdr:colOff>
      <xdr:row>1323</xdr:row>
      <xdr:rowOff>82550</xdr:rowOff>
    </xdr:to>
    <xdr:sp macro="" textlink="">
      <xdr:nvSpPr>
        <xdr:cNvPr id="16" name="TextBox 15">
          <a:extLst>
            <a:ext uri="{FF2B5EF4-FFF2-40B4-BE49-F238E27FC236}">
              <a16:creationId xmlns:a16="http://schemas.microsoft.com/office/drawing/2014/main" id="{0C0435B8-60D8-0419-5245-3EBAAC1C5AC7}"/>
            </a:ext>
          </a:extLst>
        </xdr:cNvPr>
        <xdr:cNvSpPr txBox="1"/>
      </xdr:nvSpPr>
      <xdr:spPr>
        <a:xfrm>
          <a:off x="28733750" y="329755500"/>
          <a:ext cx="692785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a:latin typeface="Cambria" panose="02040503050406030204" pitchFamily="18" charset="0"/>
              <a:ea typeface="Cambria" panose="02040503050406030204" pitchFamily="18" charset="0"/>
              <a:cs typeface="Arial" panose="020B0604020202020204" pitchFamily="34" charset="0"/>
            </a:rPr>
            <a:t>The less you personally know those you affect in your professional life, the more you naturally</a:t>
          </a:r>
          <a:r>
            <a:rPr lang="en-US" sz="1200" baseline="0">
              <a:latin typeface="Cambria" panose="02040503050406030204" pitchFamily="18" charset="0"/>
              <a:ea typeface="Cambria" panose="02040503050406030204" pitchFamily="18" charset="0"/>
              <a:cs typeface="Arial" panose="020B0604020202020204" pitchFamily="34" charset="0"/>
            </a:rPr>
            <a:t> rely on impersonal rules. The more you rely on impersonal rules, the greater your risk to negatively impact their vulnerable needs not adequately addressed by laws. The more you negatively impact their vulnerable needs under color of law, the more their unresolved needs limits their capacity to function and increases their pain. The less they can function while in pain, the less responsive they can capably be to you. We identify this problem as "toxic legalsim".</a:t>
          </a:r>
          <a:endParaRPr lang="en-US" sz="120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46</xdr:col>
      <xdr:colOff>298450</xdr:colOff>
      <xdr:row>1312</xdr:row>
      <xdr:rowOff>19050</xdr:rowOff>
    </xdr:from>
    <xdr:to>
      <xdr:col>56</xdr:col>
      <xdr:colOff>241300</xdr:colOff>
      <xdr:row>1316</xdr:row>
      <xdr:rowOff>107950</xdr:rowOff>
    </xdr:to>
    <xdr:sp macro="" textlink="">
      <xdr:nvSpPr>
        <xdr:cNvPr id="17" name="TextBox 16">
          <a:extLst>
            <a:ext uri="{FF2B5EF4-FFF2-40B4-BE49-F238E27FC236}">
              <a16:creationId xmlns:a16="http://schemas.microsoft.com/office/drawing/2014/main" id="{6B2408EB-E208-24C2-AAC5-821A4040E06B}"/>
            </a:ext>
          </a:extLst>
        </xdr:cNvPr>
        <xdr:cNvSpPr txBox="1"/>
      </xdr:nvSpPr>
      <xdr:spPr>
        <a:xfrm>
          <a:off x="24631650" y="328942700"/>
          <a:ext cx="6102350" cy="838200"/>
        </a:xfrm>
        <a:custGeom>
          <a:avLst/>
          <a:gdLst>
            <a:gd name="connsiteX0" fmla="*/ 0 w 6102350"/>
            <a:gd name="connsiteY0" fmla="*/ 0 h 838200"/>
            <a:gd name="connsiteX1" fmla="*/ 615783 w 6102350"/>
            <a:gd name="connsiteY1" fmla="*/ 0 h 838200"/>
            <a:gd name="connsiteX2" fmla="*/ 987471 w 6102350"/>
            <a:gd name="connsiteY2" fmla="*/ 0 h 838200"/>
            <a:gd name="connsiteX3" fmla="*/ 1664277 w 6102350"/>
            <a:gd name="connsiteY3" fmla="*/ 0 h 838200"/>
            <a:gd name="connsiteX4" fmla="*/ 2158013 w 6102350"/>
            <a:gd name="connsiteY4" fmla="*/ 0 h 838200"/>
            <a:gd name="connsiteX5" fmla="*/ 2834819 w 6102350"/>
            <a:gd name="connsiteY5" fmla="*/ 0 h 838200"/>
            <a:gd name="connsiteX6" fmla="*/ 3389578 w 6102350"/>
            <a:gd name="connsiteY6" fmla="*/ 0 h 838200"/>
            <a:gd name="connsiteX7" fmla="*/ 3761267 w 6102350"/>
            <a:gd name="connsiteY7" fmla="*/ 0 h 838200"/>
            <a:gd name="connsiteX8" fmla="*/ 4255002 w 6102350"/>
            <a:gd name="connsiteY8" fmla="*/ 0 h 838200"/>
            <a:gd name="connsiteX9" fmla="*/ 4870785 w 6102350"/>
            <a:gd name="connsiteY9" fmla="*/ 0 h 838200"/>
            <a:gd name="connsiteX10" fmla="*/ 5242473 w 6102350"/>
            <a:gd name="connsiteY10" fmla="*/ 0 h 838200"/>
            <a:gd name="connsiteX11" fmla="*/ 6102350 w 6102350"/>
            <a:gd name="connsiteY11" fmla="*/ 0 h 838200"/>
            <a:gd name="connsiteX12" fmla="*/ 6102350 w 6102350"/>
            <a:gd name="connsiteY12" fmla="*/ 410718 h 838200"/>
            <a:gd name="connsiteX13" fmla="*/ 6102350 w 6102350"/>
            <a:gd name="connsiteY13" fmla="*/ 838200 h 838200"/>
            <a:gd name="connsiteX14" fmla="*/ 5547591 w 6102350"/>
            <a:gd name="connsiteY14" fmla="*/ 838200 h 838200"/>
            <a:gd name="connsiteX15" fmla="*/ 4870785 w 6102350"/>
            <a:gd name="connsiteY15" fmla="*/ 838200 h 838200"/>
            <a:gd name="connsiteX16" fmla="*/ 4193979 w 6102350"/>
            <a:gd name="connsiteY16" fmla="*/ 838200 h 838200"/>
            <a:gd name="connsiteX17" fmla="*/ 3761267 w 6102350"/>
            <a:gd name="connsiteY17" fmla="*/ 838200 h 838200"/>
            <a:gd name="connsiteX18" fmla="*/ 3389578 w 6102350"/>
            <a:gd name="connsiteY18" fmla="*/ 838200 h 838200"/>
            <a:gd name="connsiteX19" fmla="*/ 2712772 w 6102350"/>
            <a:gd name="connsiteY19" fmla="*/ 838200 h 838200"/>
            <a:gd name="connsiteX20" fmla="*/ 2096989 w 6102350"/>
            <a:gd name="connsiteY20" fmla="*/ 838200 h 838200"/>
            <a:gd name="connsiteX21" fmla="*/ 1481207 w 6102350"/>
            <a:gd name="connsiteY21" fmla="*/ 838200 h 838200"/>
            <a:gd name="connsiteX22" fmla="*/ 1048495 w 6102350"/>
            <a:gd name="connsiteY22" fmla="*/ 838200 h 838200"/>
            <a:gd name="connsiteX23" fmla="*/ 554759 w 6102350"/>
            <a:gd name="connsiteY23" fmla="*/ 838200 h 838200"/>
            <a:gd name="connsiteX24" fmla="*/ 0 w 6102350"/>
            <a:gd name="connsiteY24" fmla="*/ 838200 h 838200"/>
            <a:gd name="connsiteX25" fmla="*/ 0 w 6102350"/>
            <a:gd name="connsiteY25" fmla="*/ 410718 h 838200"/>
            <a:gd name="connsiteX26" fmla="*/ 0 w 6102350"/>
            <a:gd name="connsiteY26" fmla="*/ 0 h 838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6102350" h="838200" fill="none" extrusionOk="0">
              <a:moveTo>
                <a:pt x="0" y="0"/>
              </a:moveTo>
              <a:cubicBezTo>
                <a:pt x="162393" y="-71791"/>
                <a:pt x="309426" y="12831"/>
                <a:pt x="615783" y="0"/>
              </a:cubicBezTo>
              <a:cubicBezTo>
                <a:pt x="922140" y="-12831"/>
                <a:pt x="873870" y="2608"/>
                <a:pt x="987471" y="0"/>
              </a:cubicBezTo>
              <a:cubicBezTo>
                <a:pt x="1101072" y="-2608"/>
                <a:pt x="1344497" y="51227"/>
                <a:pt x="1664277" y="0"/>
              </a:cubicBezTo>
              <a:cubicBezTo>
                <a:pt x="1984057" y="-51227"/>
                <a:pt x="2050055" y="39687"/>
                <a:pt x="2158013" y="0"/>
              </a:cubicBezTo>
              <a:cubicBezTo>
                <a:pt x="2265971" y="-39687"/>
                <a:pt x="2513856" y="64242"/>
                <a:pt x="2834819" y="0"/>
              </a:cubicBezTo>
              <a:cubicBezTo>
                <a:pt x="3155782" y="-64242"/>
                <a:pt x="3161403" y="11316"/>
                <a:pt x="3389578" y="0"/>
              </a:cubicBezTo>
              <a:cubicBezTo>
                <a:pt x="3617753" y="-11316"/>
                <a:pt x="3612037" y="42144"/>
                <a:pt x="3761267" y="0"/>
              </a:cubicBezTo>
              <a:cubicBezTo>
                <a:pt x="3910497" y="-42144"/>
                <a:pt x="4060343" y="21484"/>
                <a:pt x="4255002" y="0"/>
              </a:cubicBezTo>
              <a:cubicBezTo>
                <a:pt x="4449662" y="-21484"/>
                <a:pt x="4579782" y="5888"/>
                <a:pt x="4870785" y="0"/>
              </a:cubicBezTo>
              <a:cubicBezTo>
                <a:pt x="5161788" y="-5888"/>
                <a:pt x="5124000" y="24699"/>
                <a:pt x="5242473" y="0"/>
              </a:cubicBezTo>
              <a:cubicBezTo>
                <a:pt x="5360946" y="-24699"/>
                <a:pt x="5738084" y="5196"/>
                <a:pt x="6102350" y="0"/>
              </a:cubicBezTo>
              <a:cubicBezTo>
                <a:pt x="6119499" y="203479"/>
                <a:pt x="6071799" y="296678"/>
                <a:pt x="6102350" y="410718"/>
              </a:cubicBezTo>
              <a:cubicBezTo>
                <a:pt x="6132901" y="524758"/>
                <a:pt x="6084887" y="648154"/>
                <a:pt x="6102350" y="838200"/>
              </a:cubicBezTo>
              <a:cubicBezTo>
                <a:pt x="5974961" y="849625"/>
                <a:pt x="5701326" y="782893"/>
                <a:pt x="5547591" y="838200"/>
              </a:cubicBezTo>
              <a:cubicBezTo>
                <a:pt x="5393856" y="893507"/>
                <a:pt x="5072620" y="800965"/>
                <a:pt x="4870785" y="838200"/>
              </a:cubicBezTo>
              <a:cubicBezTo>
                <a:pt x="4668950" y="875435"/>
                <a:pt x="4408978" y="775109"/>
                <a:pt x="4193979" y="838200"/>
              </a:cubicBezTo>
              <a:cubicBezTo>
                <a:pt x="3978980" y="901291"/>
                <a:pt x="3886702" y="825440"/>
                <a:pt x="3761267" y="838200"/>
              </a:cubicBezTo>
              <a:cubicBezTo>
                <a:pt x="3635832" y="850960"/>
                <a:pt x="3560469" y="809120"/>
                <a:pt x="3389578" y="838200"/>
              </a:cubicBezTo>
              <a:cubicBezTo>
                <a:pt x="3218687" y="867280"/>
                <a:pt x="2907769" y="803456"/>
                <a:pt x="2712772" y="838200"/>
              </a:cubicBezTo>
              <a:cubicBezTo>
                <a:pt x="2517775" y="872944"/>
                <a:pt x="2384593" y="807027"/>
                <a:pt x="2096989" y="838200"/>
              </a:cubicBezTo>
              <a:cubicBezTo>
                <a:pt x="1809385" y="869373"/>
                <a:pt x="1658009" y="772734"/>
                <a:pt x="1481207" y="838200"/>
              </a:cubicBezTo>
              <a:cubicBezTo>
                <a:pt x="1304405" y="903666"/>
                <a:pt x="1154404" y="821984"/>
                <a:pt x="1048495" y="838200"/>
              </a:cubicBezTo>
              <a:cubicBezTo>
                <a:pt x="942586" y="854416"/>
                <a:pt x="678154" y="787312"/>
                <a:pt x="554759" y="838200"/>
              </a:cubicBezTo>
              <a:cubicBezTo>
                <a:pt x="431364" y="889088"/>
                <a:pt x="276693" y="833827"/>
                <a:pt x="0" y="838200"/>
              </a:cubicBezTo>
              <a:cubicBezTo>
                <a:pt x="-6514" y="677678"/>
                <a:pt x="27052" y="541358"/>
                <a:pt x="0" y="410718"/>
              </a:cubicBezTo>
              <a:cubicBezTo>
                <a:pt x="-27052" y="280078"/>
                <a:pt x="29729" y="168996"/>
                <a:pt x="0" y="0"/>
              </a:cubicBezTo>
              <a:close/>
            </a:path>
            <a:path w="6102350" h="838200" stroke="0" extrusionOk="0">
              <a:moveTo>
                <a:pt x="0" y="0"/>
              </a:moveTo>
              <a:cubicBezTo>
                <a:pt x="224122" y="-1900"/>
                <a:pt x="413341" y="57578"/>
                <a:pt x="615783" y="0"/>
              </a:cubicBezTo>
              <a:cubicBezTo>
                <a:pt x="818225" y="-57578"/>
                <a:pt x="889482" y="43216"/>
                <a:pt x="1048495" y="0"/>
              </a:cubicBezTo>
              <a:cubicBezTo>
                <a:pt x="1207508" y="-43216"/>
                <a:pt x="1316219" y="51741"/>
                <a:pt x="1542230" y="0"/>
              </a:cubicBezTo>
              <a:cubicBezTo>
                <a:pt x="1768241" y="-51741"/>
                <a:pt x="1828522" y="6132"/>
                <a:pt x="1913919" y="0"/>
              </a:cubicBezTo>
              <a:cubicBezTo>
                <a:pt x="1999316" y="-6132"/>
                <a:pt x="2382476" y="14600"/>
                <a:pt x="2529701" y="0"/>
              </a:cubicBezTo>
              <a:cubicBezTo>
                <a:pt x="2676926" y="-14600"/>
                <a:pt x="2932820" y="71219"/>
                <a:pt x="3145484" y="0"/>
              </a:cubicBezTo>
              <a:cubicBezTo>
                <a:pt x="3358148" y="-71219"/>
                <a:pt x="3463162" y="52827"/>
                <a:pt x="3761267" y="0"/>
              </a:cubicBezTo>
              <a:cubicBezTo>
                <a:pt x="4059372" y="-52827"/>
                <a:pt x="4110839" y="21440"/>
                <a:pt x="4255002" y="0"/>
              </a:cubicBezTo>
              <a:cubicBezTo>
                <a:pt x="4399166" y="-21440"/>
                <a:pt x="4575981" y="45775"/>
                <a:pt x="4687714" y="0"/>
              </a:cubicBezTo>
              <a:cubicBezTo>
                <a:pt x="4799447" y="-45775"/>
                <a:pt x="4920736" y="33750"/>
                <a:pt x="5059403" y="0"/>
              </a:cubicBezTo>
              <a:cubicBezTo>
                <a:pt x="5198070" y="-33750"/>
                <a:pt x="5670811" y="81619"/>
                <a:pt x="6102350" y="0"/>
              </a:cubicBezTo>
              <a:cubicBezTo>
                <a:pt x="6146055" y="173437"/>
                <a:pt x="6101780" y="299739"/>
                <a:pt x="6102350" y="419100"/>
              </a:cubicBezTo>
              <a:cubicBezTo>
                <a:pt x="6102920" y="538461"/>
                <a:pt x="6074791" y="725640"/>
                <a:pt x="6102350" y="838200"/>
              </a:cubicBezTo>
              <a:cubicBezTo>
                <a:pt x="5937890" y="856461"/>
                <a:pt x="5753209" y="835112"/>
                <a:pt x="5486567" y="838200"/>
              </a:cubicBezTo>
              <a:cubicBezTo>
                <a:pt x="5219925" y="841288"/>
                <a:pt x="5099742" y="785500"/>
                <a:pt x="4992832" y="838200"/>
              </a:cubicBezTo>
              <a:cubicBezTo>
                <a:pt x="4885922" y="890900"/>
                <a:pt x="4755461" y="807699"/>
                <a:pt x="4560120" y="838200"/>
              </a:cubicBezTo>
              <a:cubicBezTo>
                <a:pt x="4364779" y="868701"/>
                <a:pt x="4270877" y="824962"/>
                <a:pt x="4066384" y="838200"/>
              </a:cubicBezTo>
              <a:cubicBezTo>
                <a:pt x="3861891" y="851438"/>
                <a:pt x="3638697" y="827449"/>
                <a:pt x="3450602" y="838200"/>
              </a:cubicBezTo>
              <a:cubicBezTo>
                <a:pt x="3262507" y="848951"/>
                <a:pt x="3024371" y="778717"/>
                <a:pt x="2773795" y="838200"/>
              </a:cubicBezTo>
              <a:cubicBezTo>
                <a:pt x="2523219" y="897683"/>
                <a:pt x="2466705" y="825636"/>
                <a:pt x="2341083" y="838200"/>
              </a:cubicBezTo>
              <a:cubicBezTo>
                <a:pt x="2215461" y="850764"/>
                <a:pt x="1968179" y="807825"/>
                <a:pt x="1664277" y="838200"/>
              </a:cubicBezTo>
              <a:cubicBezTo>
                <a:pt x="1360375" y="868575"/>
                <a:pt x="1265079" y="774865"/>
                <a:pt x="1048495" y="838200"/>
              </a:cubicBezTo>
              <a:cubicBezTo>
                <a:pt x="831911" y="901535"/>
                <a:pt x="731222" y="817030"/>
                <a:pt x="615783" y="838200"/>
              </a:cubicBezTo>
              <a:cubicBezTo>
                <a:pt x="500344" y="859370"/>
                <a:pt x="197664" y="765440"/>
                <a:pt x="0" y="838200"/>
              </a:cubicBezTo>
              <a:cubicBezTo>
                <a:pt x="-27825" y="658410"/>
                <a:pt x="12725" y="561157"/>
                <a:pt x="0" y="444246"/>
              </a:cubicBezTo>
              <a:cubicBezTo>
                <a:pt x="-12725" y="327335"/>
                <a:pt x="47762" y="149390"/>
                <a:pt x="0" y="0"/>
              </a:cubicBezTo>
              <a:close/>
            </a:path>
          </a:pathLst>
        </a:custGeom>
        <a:solidFill>
          <a:srgbClr val="8CFFC8"/>
        </a:solidFill>
        <a:ln w="57150" cmpd="sng">
          <a:solidFill>
            <a:srgbClr val="32FFA5"/>
          </a:solidFill>
          <a:extLst>
            <a:ext uri="{C807C97D-BFC1-408E-A445-0C87EB9F89A2}">
              <ask:lineSketchStyleProps xmlns:ask="http://schemas.microsoft.com/office/drawing/2018/sketchyshapes" sd="3423275383">
                <a:prstGeom prst="rect">
                  <a:avLst/>
                </a:prstGeom>
                <ask:type>
                  <ask:lineSketchScribble/>
                </ask:type>
              </ask:lineSketchStyleProps>
            </a:ext>
          </a:extLs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rgbClr val="004B19"/>
              </a:solidFill>
              <a:latin typeface="Tahoma" panose="020B0604030504040204" pitchFamily="34" charset="0"/>
              <a:ea typeface="Tahoma" panose="020B0604030504040204" pitchFamily="34" charset="0"/>
              <a:cs typeface="Tahoma" panose="020B0604030504040204" pitchFamily="34" charset="0"/>
            </a:rPr>
            <a:t>Emotions personally convey needs.</a:t>
          </a:r>
        </a:p>
        <a:p>
          <a:pPr algn="ctr"/>
          <a:r>
            <a:rPr lang="en-US" sz="2400" b="1">
              <a:solidFill>
                <a:srgbClr val="004B19"/>
              </a:solidFill>
              <a:latin typeface="Tahoma" panose="020B0604030504040204" pitchFamily="34" charset="0"/>
              <a:ea typeface="Tahoma" panose="020B0604030504040204" pitchFamily="34" charset="0"/>
              <a:cs typeface="Tahoma" panose="020B0604030504040204" pitchFamily="34" charset="0"/>
            </a:rPr>
            <a:t>Laws impersonally convey needs.</a:t>
          </a:r>
        </a:p>
      </xdr:txBody>
    </xdr:sp>
    <xdr:clientData/>
  </xdr:twoCellAnchor>
  <xdr:twoCellAnchor>
    <xdr:from>
      <xdr:col>40</xdr:col>
      <xdr:colOff>215900</xdr:colOff>
      <xdr:row>1312</xdr:row>
      <xdr:rowOff>88900</xdr:rowOff>
    </xdr:from>
    <xdr:to>
      <xdr:col>50</xdr:col>
      <xdr:colOff>114300</xdr:colOff>
      <xdr:row>1383</xdr:row>
      <xdr:rowOff>41910</xdr:rowOff>
    </xdr:to>
    <xdr:sp macro="" textlink="">
      <xdr:nvSpPr>
        <xdr:cNvPr id="21" name="TextBox 20">
          <a:extLst>
            <a:ext uri="{FF2B5EF4-FFF2-40B4-BE49-F238E27FC236}">
              <a16:creationId xmlns:a16="http://schemas.microsoft.com/office/drawing/2014/main" id="{568AD13F-AC5F-5735-6F57-EE6394287A0C}"/>
            </a:ext>
          </a:extLst>
        </xdr:cNvPr>
        <xdr:cNvSpPr txBox="1"/>
      </xdr:nvSpPr>
      <xdr:spPr>
        <a:xfrm>
          <a:off x="20853400" y="329012550"/>
          <a:ext cx="6057900" cy="12049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ambria" panose="02040503050406030204" pitchFamily="18" charset="0"/>
              <a:ea typeface="Cambria" panose="02040503050406030204" pitchFamily="18" charset="0"/>
              <a:cs typeface="Arial" panose="020B0604020202020204" pitchFamily="34" charset="0"/>
            </a:rPr>
            <a:t>You don't know what</a:t>
          </a:r>
          <a:r>
            <a:rPr lang="en-US" sz="1200" baseline="0">
              <a:latin typeface="Cambria" panose="02040503050406030204" pitchFamily="18" charset="0"/>
              <a:ea typeface="Cambria" panose="02040503050406030204" pitchFamily="18" charset="0"/>
              <a:cs typeface="Arial" panose="020B0604020202020204" pitchFamily="34" charset="0"/>
            </a:rPr>
            <a:t> you don't know. You impact others in ways not fully aparent to you. </a:t>
          </a:r>
        </a:p>
        <a:p>
          <a:endParaRPr lang="en-US" sz="1200" baseline="0">
            <a:latin typeface="Cambria" panose="02040503050406030204" pitchFamily="18" charset="0"/>
            <a:ea typeface="Cambria" panose="02040503050406030204" pitchFamily="18" charset="0"/>
            <a:cs typeface="Arial" panose="020B0604020202020204" pitchFamily="34" charset="0"/>
          </a:endParaRPr>
        </a:p>
        <a:p>
          <a:r>
            <a:rPr lang="en-US" sz="1200" baseline="0">
              <a:latin typeface="Cambria" panose="02040503050406030204" pitchFamily="18" charset="0"/>
              <a:ea typeface="Cambria" panose="02040503050406030204" pitchFamily="18" charset="0"/>
              <a:cs typeface="Arial" panose="020B0604020202020204" pitchFamily="34" charset="0"/>
            </a:rPr>
            <a:t>You could create positive results. You also could cause damage by how you negative affect the needs of others you impact in your professional interactions. The less connected to you personally, the less inclined they are to inform you of how they are specifically affected by you.</a:t>
          </a:r>
          <a:endParaRPr lang="en-US" sz="120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34</xdr:col>
      <xdr:colOff>330200</xdr:colOff>
      <xdr:row>1314</xdr:row>
      <xdr:rowOff>12700</xdr:rowOff>
    </xdr:from>
    <xdr:to>
      <xdr:col>45</xdr:col>
      <xdr:colOff>25400</xdr:colOff>
      <xdr:row>1321</xdr:row>
      <xdr:rowOff>22860</xdr:rowOff>
    </xdr:to>
    <xdr:sp macro="" textlink="">
      <xdr:nvSpPr>
        <xdr:cNvPr id="26" name="TextBox 25">
          <a:extLst>
            <a:ext uri="{FF2B5EF4-FFF2-40B4-BE49-F238E27FC236}">
              <a16:creationId xmlns:a16="http://schemas.microsoft.com/office/drawing/2014/main" id="{0F2B2867-BB80-E2C8-56FB-1644446F678D}"/>
            </a:ext>
          </a:extLst>
        </xdr:cNvPr>
        <xdr:cNvSpPr txBox="1"/>
      </xdr:nvSpPr>
      <xdr:spPr>
        <a:xfrm>
          <a:off x="17272000" y="329266550"/>
          <a:ext cx="6470650" cy="1280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a:latin typeface="Cambria" panose="02040503050406030204" pitchFamily="18" charset="0"/>
              <a:ea typeface="Cambria" panose="02040503050406030204" pitchFamily="18" charset="0"/>
              <a:cs typeface="Arial" panose="020B0604020202020204" pitchFamily="34" charset="0"/>
            </a:rPr>
            <a:t>Toxic legalism features five elements.</a:t>
          </a:r>
          <a:r>
            <a:rPr lang="en-US" sz="1200" baseline="0">
              <a:latin typeface="Cambria" panose="02040503050406030204" pitchFamily="18" charset="0"/>
              <a:ea typeface="Cambria" panose="02040503050406030204" pitchFamily="18" charset="0"/>
              <a:cs typeface="Arial" panose="020B0604020202020204" pitchFamily="34" charset="0"/>
            </a:rPr>
            <a:t> Each stem from something that began as something good but has since slipped toward something not so good.</a:t>
          </a:r>
        </a:p>
        <a:p>
          <a:r>
            <a:rPr lang="en-US" sz="1200" baseline="0">
              <a:latin typeface="Cambria" panose="02040503050406030204" pitchFamily="18" charset="0"/>
              <a:ea typeface="Cambria" panose="02040503050406030204" pitchFamily="18" charset="0"/>
              <a:cs typeface="Arial" panose="020B0604020202020204" pitchFamily="34" charset="0"/>
            </a:rPr>
            <a:t>1. </a:t>
          </a:r>
        </a:p>
        <a:p>
          <a:r>
            <a:rPr lang="en-US" sz="1200" baseline="0">
              <a:latin typeface="Cambria" panose="02040503050406030204" pitchFamily="18" charset="0"/>
              <a:ea typeface="Cambria" panose="02040503050406030204" pitchFamily="18" charset="0"/>
              <a:cs typeface="Arial" panose="020B0604020202020204" pitchFamily="34" charset="0"/>
            </a:rPr>
            <a:t>2. </a:t>
          </a:r>
        </a:p>
        <a:p>
          <a:r>
            <a:rPr lang="en-US" sz="1200" baseline="0">
              <a:latin typeface="Cambria" panose="02040503050406030204" pitchFamily="18" charset="0"/>
              <a:ea typeface="Cambria" panose="02040503050406030204" pitchFamily="18" charset="0"/>
              <a:cs typeface="Arial" panose="020B0604020202020204" pitchFamily="34" charset="0"/>
            </a:rPr>
            <a:t>3. </a:t>
          </a:r>
        </a:p>
        <a:p>
          <a:r>
            <a:rPr lang="en-US" sz="1200" baseline="0">
              <a:latin typeface="Cambria" panose="02040503050406030204" pitchFamily="18" charset="0"/>
              <a:ea typeface="Cambria" panose="02040503050406030204" pitchFamily="18" charset="0"/>
              <a:cs typeface="Arial" panose="020B0604020202020204" pitchFamily="34" charset="0"/>
            </a:rPr>
            <a:t>4. </a:t>
          </a:r>
        </a:p>
        <a:p>
          <a:r>
            <a:rPr lang="en-US" sz="1200" baseline="0">
              <a:latin typeface="Cambria" panose="02040503050406030204" pitchFamily="18" charset="0"/>
              <a:ea typeface="Cambria" panose="02040503050406030204" pitchFamily="18" charset="0"/>
              <a:cs typeface="Arial" panose="020B0604020202020204" pitchFamily="34" charset="0"/>
            </a:rPr>
            <a:t>5. </a:t>
          </a:r>
        </a:p>
      </xdr:txBody>
    </xdr:sp>
    <xdr:clientData/>
  </xdr:twoCellAnchor>
  <xdr:twoCellAnchor>
    <xdr:from>
      <xdr:col>34</xdr:col>
      <xdr:colOff>412750</xdr:colOff>
      <xdr:row>1328</xdr:row>
      <xdr:rowOff>38100</xdr:rowOff>
    </xdr:from>
    <xdr:to>
      <xdr:col>44</xdr:col>
      <xdr:colOff>311150</xdr:colOff>
      <xdr:row>1337</xdr:row>
      <xdr:rowOff>25400</xdr:rowOff>
    </xdr:to>
    <xdr:sp macro="" textlink="">
      <xdr:nvSpPr>
        <xdr:cNvPr id="28" name="TextBox 27">
          <a:extLst>
            <a:ext uri="{FF2B5EF4-FFF2-40B4-BE49-F238E27FC236}">
              <a16:creationId xmlns:a16="http://schemas.microsoft.com/office/drawing/2014/main" id="{005767AF-05CF-AE1D-E764-AC30B9E81D4C}"/>
            </a:ext>
          </a:extLst>
        </xdr:cNvPr>
        <xdr:cNvSpPr txBox="1"/>
      </xdr:nvSpPr>
      <xdr:spPr>
        <a:xfrm>
          <a:off x="17354550" y="331717650"/>
          <a:ext cx="6057900" cy="132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Cambria" panose="02040503050406030204" pitchFamily="18" charset="0"/>
              <a:ea typeface="Cambria" panose="02040503050406030204" pitchFamily="18" charset="0"/>
              <a:cs typeface="Arial" panose="020B0604020202020204" pitchFamily="34" charset="0"/>
            </a:rPr>
            <a:t>Your</a:t>
          </a:r>
          <a:r>
            <a:rPr lang="en-US" sz="1200" baseline="0">
              <a:latin typeface="Cambria" panose="02040503050406030204" pitchFamily="18" charset="0"/>
              <a:ea typeface="Cambria" panose="02040503050406030204" pitchFamily="18" charset="0"/>
              <a:cs typeface="Arial" panose="020B0604020202020204" pitchFamily="34" charset="0"/>
            </a:rPr>
            <a:t> interactions with professionals tend to be </a:t>
          </a:r>
          <a:r>
            <a:rPr lang="en-US" sz="1200" b="1" baseline="0">
              <a:latin typeface="Cambria" panose="02040503050406030204" pitchFamily="18" charset="0"/>
              <a:ea typeface="Cambria" panose="02040503050406030204" pitchFamily="18" charset="0"/>
              <a:cs typeface="Arial" panose="020B0604020202020204" pitchFamily="34" charset="0"/>
            </a:rPr>
            <a:t>transactional</a:t>
          </a:r>
          <a:r>
            <a:rPr lang="en-US" sz="1200" baseline="0">
              <a:latin typeface="Cambria" panose="02040503050406030204" pitchFamily="18" charset="0"/>
              <a:ea typeface="Cambria" panose="02040503050406030204" pitchFamily="18" charset="0"/>
              <a:cs typeface="Arial" panose="020B0604020202020204" pitchFamily="34" charset="0"/>
            </a:rPr>
            <a:t>.  Since they typically do not personally know you, they tend to focus on </a:t>
          </a:r>
          <a:r>
            <a:rPr lang="en-US" sz="1200" i="1" baseline="0">
              <a:latin typeface="Cambria" panose="02040503050406030204" pitchFamily="18" charset="0"/>
              <a:ea typeface="Cambria" panose="02040503050406030204" pitchFamily="18" charset="0"/>
              <a:cs typeface="Arial" panose="020B0604020202020204" pitchFamily="34" charset="0"/>
            </a:rPr>
            <a:t>impersonal exchanges of value </a:t>
          </a:r>
          <a:r>
            <a:rPr lang="en-US" sz="1200" baseline="0">
              <a:latin typeface="Cambria" panose="02040503050406030204" pitchFamily="18" charset="0"/>
              <a:ea typeface="Cambria" panose="02040503050406030204" pitchFamily="18" charset="0"/>
              <a:cs typeface="Arial" panose="020B0604020202020204" pitchFamily="34" charset="0"/>
            </a:rPr>
            <a:t>in their relations to you.</a:t>
          </a:r>
        </a:p>
        <a:p>
          <a:endParaRPr lang="en-US" sz="1200">
            <a:latin typeface="Cambria" panose="02040503050406030204" pitchFamily="18" charset="0"/>
            <a:ea typeface="Cambria" panose="02040503050406030204" pitchFamily="18" charset="0"/>
            <a:cs typeface="Arial" panose="020B0604020202020204" pitchFamily="34" charset="0"/>
          </a:endParaRPr>
        </a:p>
        <a:p>
          <a:r>
            <a:rPr lang="en-US" sz="1200">
              <a:latin typeface="Cambria" panose="02040503050406030204" pitchFamily="18" charset="0"/>
              <a:ea typeface="Cambria" panose="02040503050406030204" pitchFamily="18" charset="0"/>
              <a:cs typeface="Arial" panose="020B0604020202020204" pitchFamily="34" charset="0"/>
            </a:rPr>
            <a:t>As professionals, they </a:t>
          </a:r>
          <a:endParaRPr lang="en-US" sz="1200" baseline="0">
            <a:latin typeface="Cambria" panose="02040503050406030204" pitchFamily="18" charset="0"/>
            <a:ea typeface="Cambria" panose="02040503050406030204" pitchFamily="18" charset="0"/>
            <a:cs typeface="Arial" panose="020B0604020202020204" pitchFamily="34" charset="0"/>
          </a:endParaRPr>
        </a:p>
        <a:p>
          <a:endParaRPr lang="en-US" sz="1200" baseline="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40</xdr:col>
      <xdr:colOff>336550</xdr:colOff>
      <xdr:row>1314</xdr:row>
      <xdr:rowOff>63500</xdr:rowOff>
    </xdr:from>
    <xdr:to>
      <xdr:col>49</xdr:col>
      <xdr:colOff>457200</xdr:colOff>
      <xdr:row>1319</xdr:row>
      <xdr:rowOff>69850</xdr:rowOff>
    </xdr:to>
    <xdr:sp macro="" textlink="">
      <xdr:nvSpPr>
        <xdr:cNvPr id="31" name="TextBox 30">
          <a:extLst>
            <a:ext uri="{FF2B5EF4-FFF2-40B4-BE49-F238E27FC236}">
              <a16:creationId xmlns:a16="http://schemas.microsoft.com/office/drawing/2014/main" id="{2FB5132B-6792-8268-6E20-A1ED745E94E6}"/>
            </a:ext>
          </a:extLst>
        </xdr:cNvPr>
        <xdr:cNvSpPr txBox="1"/>
      </xdr:nvSpPr>
      <xdr:spPr>
        <a:xfrm>
          <a:off x="20974050" y="329317350"/>
          <a:ext cx="5664200" cy="933450"/>
        </a:xfrm>
        <a:custGeom>
          <a:avLst/>
          <a:gdLst>
            <a:gd name="connsiteX0" fmla="*/ 0 w 5664200"/>
            <a:gd name="connsiteY0" fmla="*/ 0 h 933450"/>
            <a:gd name="connsiteX1" fmla="*/ 623062 w 5664200"/>
            <a:gd name="connsiteY1" fmla="*/ 0 h 933450"/>
            <a:gd name="connsiteX2" fmla="*/ 1019556 w 5664200"/>
            <a:gd name="connsiteY2" fmla="*/ 0 h 933450"/>
            <a:gd name="connsiteX3" fmla="*/ 1585976 w 5664200"/>
            <a:gd name="connsiteY3" fmla="*/ 0 h 933450"/>
            <a:gd name="connsiteX4" fmla="*/ 2209038 w 5664200"/>
            <a:gd name="connsiteY4" fmla="*/ 0 h 933450"/>
            <a:gd name="connsiteX5" fmla="*/ 2605532 w 5664200"/>
            <a:gd name="connsiteY5" fmla="*/ 0 h 933450"/>
            <a:gd name="connsiteX6" fmla="*/ 3285236 w 5664200"/>
            <a:gd name="connsiteY6" fmla="*/ 0 h 933450"/>
            <a:gd name="connsiteX7" fmla="*/ 3795014 w 5664200"/>
            <a:gd name="connsiteY7" fmla="*/ 0 h 933450"/>
            <a:gd name="connsiteX8" fmla="*/ 4474718 w 5664200"/>
            <a:gd name="connsiteY8" fmla="*/ 0 h 933450"/>
            <a:gd name="connsiteX9" fmla="*/ 5041138 w 5664200"/>
            <a:gd name="connsiteY9" fmla="*/ 0 h 933450"/>
            <a:gd name="connsiteX10" fmla="*/ 5664200 w 5664200"/>
            <a:gd name="connsiteY10" fmla="*/ 0 h 933450"/>
            <a:gd name="connsiteX11" fmla="*/ 5664200 w 5664200"/>
            <a:gd name="connsiteY11" fmla="*/ 457391 h 933450"/>
            <a:gd name="connsiteX12" fmla="*/ 5664200 w 5664200"/>
            <a:gd name="connsiteY12" fmla="*/ 933450 h 933450"/>
            <a:gd name="connsiteX13" fmla="*/ 5211064 w 5664200"/>
            <a:gd name="connsiteY13" fmla="*/ 933450 h 933450"/>
            <a:gd name="connsiteX14" fmla="*/ 4588002 w 5664200"/>
            <a:gd name="connsiteY14" fmla="*/ 933450 h 933450"/>
            <a:gd name="connsiteX15" fmla="*/ 4021582 w 5664200"/>
            <a:gd name="connsiteY15" fmla="*/ 933450 h 933450"/>
            <a:gd name="connsiteX16" fmla="*/ 3568446 w 5664200"/>
            <a:gd name="connsiteY16" fmla="*/ 933450 h 933450"/>
            <a:gd name="connsiteX17" fmla="*/ 2945384 w 5664200"/>
            <a:gd name="connsiteY17" fmla="*/ 933450 h 933450"/>
            <a:gd name="connsiteX18" fmla="*/ 2265680 w 5664200"/>
            <a:gd name="connsiteY18" fmla="*/ 933450 h 933450"/>
            <a:gd name="connsiteX19" fmla="*/ 1585976 w 5664200"/>
            <a:gd name="connsiteY19" fmla="*/ 933450 h 933450"/>
            <a:gd name="connsiteX20" fmla="*/ 1132840 w 5664200"/>
            <a:gd name="connsiteY20" fmla="*/ 933450 h 933450"/>
            <a:gd name="connsiteX21" fmla="*/ 736346 w 5664200"/>
            <a:gd name="connsiteY21" fmla="*/ 933450 h 933450"/>
            <a:gd name="connsiteX22" fmla="*/ 0 w 5664200"/>
            <a:gd name="connsiteY22" fmla="*/ 933450 h 933450"/>
            <a:gd name="connsiteX23" fmla="*/ 0 w 5664200"/>
            <a:gd name="connsiteY23" fmla="*/ 457391 h 933450"/>
            <a:gd name="connsiteX24" fmla="*/ 0 w 5664200"/>
            <a:gd name="connsiteY24" fmla="*/ 0 h 933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5664200" h="933450" fill="none" extrusionOk="0">
              <a:moveTo>
                <a:pt x="0" y="0"/>
              </a:moveTo>
              <a:cubicBezTo>
                <a:pt x="229604" y="-68989"/>
                <a:pt x="377528" y="662"/>
                <a:pt x="623062" y="0"/>
              </a:cubicBezTo>
              <a:cubicBezTo>
                <a:pt x="868596" y="-662"/>
                <a:pt x="861860" y="40765"/>
                <a:pt x="1019556" y="0"/>
              </a:cubicBezTo>
              <a:cubicBezTo>
                <a:pt x="1177252" y="-40765"/>
                <a:pt x="1311503" y="55338"/>
                <a:pt x="1585976" y="0"/>
              </a:cubicBezTo>
              <a:cubicBezTo>
                <a:pt x="1860449" y="-55338"/>
                <a:pt x="1979105" y="14662"/>
                <a:pt x="2209038" y="0"/>
              </a:cubicBezTo>
              <a:cubicBezTo>
                <a:pt x="2438971" y="-14662"/>
                <a:pt x="2469043" y="26793"/>
                <a:pt x="2605532" y="0"/>
              </a:cubicBezTo>
              <a:cubicBezTo>
                <a:pt x="2742021" y="-26793"/>
                <a:pt x="3128106" y="67091"/>
                <a:pt x="3285236" y="0"/>
              </a:cubicBezTo>
              <a:cubicBezTo>
                <a:pt x="3442366" y="-67091"/>
                <a:pt x="3609254" y="30798"/>
                <a:pt x="3795014" y="0"/>
              </a:cubicBezTo>
              <a:cubicBezTo>
                <a:pt x="3980774" y="-30798"/>
                <a:pt x="4314790" y="61161"/>
                <a:pt x="4474718" y="0"/>
              </a:cubicBezTo>
              <a:cubicBezTo>
                <a:pt x="4634646" y="-61161"/>
                <a:pt x="4908418" y="18101"/>
                <a:pt x="5041138" y="0"/>
              </a:cubicBezTo>
              <a:cubicBezTo>
                <a:pt x="5173858" y="-18101"/>
                <a:pt x="5395736" y="72329"/>
                <a:pt x="5664200" y="0"/>
              </a:cubicBezTo>
              <a:cubicBezTo>
                <a:pt x="5680939" y="111069"/>
                <a:pt x="5610404" y="233207"/>
                <a:pt x="5664200" y="457391"/>
              </a:cubicBezTo>
              <a:cubicBezTo>
                <a:pt x="5717996" y="681575"/>
                <a:pt x="5622960" y="708607"/>
                <a:pt x="5664200" y="933450"/>
              </a:cubicBezTo>
              <a:cubicBezTo>
                <a:pt x="5566407" y="934254"/>
                <a:pt x="5375019" y="915088"/>
                <a:pt x="5211064" y="933450"/>
              </a:cubicBezTo>
              <a:cubicBezTo>
                <a:pt x="5047109" y="951812"/>
                <a:pt x="4748430" y="930068"/>
                <a:pt x="4588002" y="933450"/>
              </a:cubicBezTo>
              <a:cubicBezTo>
                <a:pt x="4427574" y="936832"/>
                <a:pt x="4185035" y="879822"/>
                <a:pt x="4021582" y="933450"/>
              </a:cubicBezTo>
              <a:cubicBezTo>
                <a:pt x="3858129" y="987078"/>
                <a:pt x="3704219" y="892896"/>
                <a:pt x="3568446" y="933450"/>
              </a:cubicBezTo>
              <a:cubicBezTo>
                <a:pt x="3432673" y="974004"/>
                <a:pt x="3137672" y="872535"/>
                <a:pt x="2945384" y="933450"/>
              </a:cubicBezTo>
              <a:cubicBezTo>
                <a:pt x="2753096" y="994365"/>
                <a:pt x="2541664" y="929970"/>
                <a:pt x="2265680" y="933450"/>
              </a:cubicBezTo>
              <a:cubicBezTo>
                <a:pt x="1989696" y="936930"/>
                <a:pt x="1846291" y="915128"/>
                <a:pt x="1585976" y="933450"/>
              </a:cubicBezTo>
              <a:cubicBezTo>
                <a:pt x="1325661" y="951772"/>
                <a:pt x="1326315" y="920304"/>
                <a:pt x="1132840" y="933450"/>
              </a:cubicBezTo>
              <a:cubicBezTo>
                <a:pt x="939365" y="946596"/>
                <a:pt x="886778" y="889653"/>
                <a:pt x="736346" y="933450"/>
              </a:cubicBezTo>
              <a:cubicBezTo>
                <a:pt x="585914" y="977247"/>
                <a:pt x="309215" y="892139"/>
                <a:pt x="0" y="933450"/>
              </a:cubicBezTo>
              <a:cubicBezTo>
                <a:pt x="-39217" y="759484"/>
                <a:pt x="27472" y="609650"/>
                <a:pt x="0" y="457391"/>
              </a:cubicBezTo>
              <a:cubicBezTo>
                <a:pt x="-27472" y="305132"/>
                <a:pt x="10829" y="138400"/>
                <a:pt x="0" y="0"/>
              </a:cubicBezTo>
              <a:close/>
            </a:path>
            <a:path w="5664200" h="933450" stroke="0" extrusionOk="0">
              <a:moveTo>
                <a:pt x="0" y="0"/>
              </a:moveTo>
              <a:cubicBezTo>
                <a:pt x="150223" y="-61868"/>
                <a:pt x="372974" y="24084"/>
                <a:pt x="623062" y="0"/>
              </a:cubicBezTo>
              <a:cubicBezTo>
                <a:pt x="873150" y="-24084"/>
                <a:pt x="913036" y="3751"/>
                <a:pt x="1076198" y="0"/>
              </a:cubicBezTo>
              <a:cubicBezTo>
                <a:pt x="1239360" y="-3751"/>
                <a:pt x="1384359" y="43458"/>
                <a:pt x="1585976" y="0"/>
              </a:cubicBezTo>
              <a:cubicBezTo>
                <a:pt x="1787593" y="-43458"/>
                <a:pt x="1865630" y="40263"/>
                <a:pt x="1982470" y="0"/>
              </a:cubicBezTo>
              <a:cubicBezTo>
                <a:pt x="2099310" y="-40263"/>
                <a:pt x="2412129" y="5056"/>
                <a:pt x="2605532" y="0"/>
              </a:cubicBezTo>
              <a:cubicBezTo>
                <a:pt x="2798935" y="-5056"/>
                <a:pt x="3058080" y="48401"/>
                <a:pt x="3228594" y="0"/>
              </a:cubicBezTo>
              <a:cubicBezTo>
                <a:pt x="3399108" y="-48401"/>
                <a:pt x="3582888" y="68820"/>
                <a:pt x="3851656" y="0"/>
              </a:cubicBezTo>
              <a:cubicBezTo>
                <a:pt x="4120424" y="-68820"/>
                <a:pt x="4227985" y="36915"/>
                <a:pt x="4361434" y="0"/>
              </a:cubicBezTo>
              <a:cubicBezTo>
                <a:pt x="4494883" y="-36915"/>
                <a:pt x="4603572" y="34472"/>
                <a:pt x="4814570" y="0"/>
              </a:cubicBezTo>
              <a:cubicBezTo>
                <a:pt x="5025568" y="-34472"/>
                <a:pt x="5464148" y="1942"/>
                <a:pt x="5664200" y="0"/>
              </a:cubicBezTo>
              <a:cubicBezTo>
                <a:pt x="5695422" y="215683"/>
                <a:pt x="5641401" y="322462"/>
                <a:pt x="5664200" y="485394"/>
              </a:cubicBezTo>
              <a:cubicBezTo>
                <a:pt x="5686999" y="648326"/>
                <a:pt x="5659607" y="810651"/>
                <a:pt x="5664200" y="933450"/>
              </a:cubicBezTo>
              <a:cubicBezTo>
                <a:pt x="5345418" y="949965"/>
                <a:pt x="5179685" y="873266"/>
                <a:pt x="4984496" y="933450"/>
              </a:cubicBezTo>
              <a:cubicBezTo>
                <a:pt x="4789307" y="993634"/>
                <a:pt x="4608505" y="859792"/>
                <a:pt x="4361434" y="933450"/>
              </a:cubicBezTo>
              <a:cubicBezTo>
                <a:pt x="4114363" y="1007108"/>
                <a:pt x="4021007" y="904724"/>
                <a:pt x="3851656" y="933450"/>
              </a:cubicBezTo>
              <a:cubicBezTo>
                <a:pt x="3682305" y="962176"/>
                <a:pt x="3491500" y="887450"/>
                <a:pt x="3398520" y="933450"/>
              </a:cubicBezTo>
              <a:cubicBezTo>
                <a:pt x="3305540" y="979450"/>
                <a:pt x="3093637" y="928095"/>
                <a:pt x="2888742" y="933450"/>
              </a:cubicBezTo>
              <a:cubicBezTo>
                <a:pt x="2683847" y="938805"/>
                <a:pt x="2517097" y="916720"/>
                <a:pt x="2265680" y="933450"/>
              </a:cubicBezTo>
              <a:cubicBezTo>
                <a:pt x="2014263" y="950180"/>
                <a:pt x="1870160" y="898174"/>
                <a:pt x="1585976" y="933450"/>
              </a:cubicBezTo>
              <a:cubicBezTo>
                <a:pt x="1301792" y="968726"/>
                <a:pt x="1358040" y="899401"/>
                <a:pt x="1132840" y="933450"/>
              </a:cubicBezTo>
              <a:cubicBezTo>
                <a:pt x="907640" y="967499"/>
                <a:pt x="546241" y="830667"/>
                <a:pt x="0" y="933450"/>
              </a:cubicBezTo>
              <a:cubicBezTo>
                <a:pt x="-15540" y="808612"/>
                <a:pt x="22321" y="669884"/>
                <a:pt x="0" y="457391"/>
              </a:cubicBezTo>
              <a:cubicBezTo>
                <a:pt x="-22321" y="244898"/>
                <a:pt x="6578" y="156041"/>
                <a:pt x="0" y="0"/>
              </a:cubicBezTo>
              <a:close/>
            </a:path>
          </a:pathLst>
        </a:custGeom>
        <a:solidFill>
          <a:srgbClr val="8CFFC8"/>
        </a:solidFill>
        <a:ln w="57150" cmpd="sng">
          <a:solidFill>
            <a:srgbClr val="32FFA5"/>
          </a:solidFill>
          <a:extLst>
            <a:ext uri="{C807C97D-BFC1-408E-A445-0C87EB9F89A2}">
              <ask:lineSketchStyleProps xmlns:ask="http://schemas.microsoft.com/office/drawing/2018/sketchyshapes" sd="3423275383">
                <a:prstGeom prst="rect">
                  <a:avLst/>
                </a:prstGeom>
                <ask:type>
                  <ask:lineSketchScribble/>
                </ask:type>
              </ask:lineSketchStyleProps>
            </a:ext>
          </a:extLst>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rgbClr val="004B19"/>
              </a:solidFill>
              <a:latin typeface="Tahoma" panose="020B0604030504040204" pitchFamily="34" charset="0"/>
              <a:ea typeface="Tahoma" panose="020B0604030504040204" pitchFamily="34" charset="0"/>
              <a:cs typeface="Tahoma" panose="020B0604030504040204" pitchFamily="34" charset="0"/>
            </a:rPr>
            <a:t>When</a:t>
          </a:r>
          <a:r>
            <a:rPr lang="en-US" sz="2400" b="1" baseline="0">
              <a:solidFill>
                <a:srgbClr val="004B19"/>
              </a:solidFill>
              <a:latin typeface="Tahoma" panose="020B0604030504040204" pitchFamily="34" charset="0"/>
              <a:ea typeface="Tahoma" panose="020B0604030504040204" pitchFamily="34" charset="0"/>
              <a:cs typeface="Tahoma" panose="020B0604030504040204" pitchFamily="34" charset="0"/>
            </a:rPr>
            <a:t> it comes to producing well outcomes, the law is not enough. </a:t>
          </a:r>
          <a:endParaRPr lang="en-US" sz="2400" b="1">
            <a:solidFill>
              <a:srgbClr val="004B1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33</xdr:col>
      <xdr:colOff>368300</xdr:colOff>
      <xdr:row>1448</xdr:row>
      <xdr:rowOff>139700</xdr:rowOff>
    </xdr:from>
    <xdr:to>
      <xdr:col>43</xdr:col>
      <xdr:colOff>271780</xdr:colOff>
      <xdr:row>1465</xdr:row>
      <xdr:rowOff>81280</xdr:rowOff>
    </xdr:to>
    <xdr:sp macro="" textlink="">
      <xdr:nvSpPr>
        <xdr:cNvPr id="32" name="TextBox 31">
          <a:extLst>
            <a:ext uri="{FF2B5EF4-FFF2-40B4-BE49-F238E27FC236}">
              <a16:creationId xmlns:a16="http://schemas.microsoft.com/office/drawing/2014/main" id="{32283D3B-E0EA-FE87-6974-801BDA621776}"/>
            </a:ext>
          </a:extLst>
        </xdr:cNvPr>
        <xdr:cNvSpPr txBox="1"/>
      </xdr:nvSpPr>
      <xdr:spPr>
        <a:xfrm>
          <a:off x="16694150" y="349103950"/>
          <a:ext cx="6062980" cy="2926080"/>
        </a:xfrm>
        <a:prstGeom prst="rect">
          <a:avLst/>
        </a:prstGeom>
        <a:solidFill>
          <a:srgbClr val="E1C8FF"/>
        </a:solidFill>
        <a:ln w="9525" cmpd="sng">
          <a:solidFill>
            <a:srgbClr val="A55AC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Transactional impacts</a:t>
          </a:r>
        </a:p>
        <a:p>
          <a:r>
            <a:rPr lang="en-US" sz="1200">
              <a:latin typeface="Cambria" panose="02040503050406030204" pitchFamily="18" charset="0"/>
              <a:ea typeface="Cambria" panose="02040503050406030204" pitchFamily="18" charset="0"/>
              <a:cs typeface="Arial" panose="020B0604020202020204" pitchFamily="34" charset="0"/>
            </a:rPr>
            <a:t>Your</a:t>
          </a:r>
          <a:r>
            <a:rPr lang="en-US" sz="1200" baseline="0">
              <a:latin typeface="Cambria" panose="02040503050406030204" pitchFamily="18" charset="0"/>
              <a:ea typeface="Cambria" panose="02040503050406030204" pitchFamily="18" charset="0"/>
              <a:cs typeface="Arial" panose="020B0604020202020204" pitchFamily="34" charset="0"/>
            </a:rPr>
            <a:t>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professional interactions tend to be </a:t>
          </a:r>
          <a:r>
            <a:rPr lang="en-US" sz="1200" b="0" i="0" baseline="0">
              <a:solidFill>
                <a:schemeClr val="dk1"/>
              </a:solidFill>
              <a:latin typeface="Cambria" panose="02040503050406030204" pitchFamily="18" charset="0"/>
              <a:ea typeface="Cambria" panose="02040503050406030204" pitchFamily="18" charset="0"/>
              <a:cs typeface="Arial" panose="020B0604020202020204" pitchFamily="34" charset="0"/>
            </a:rPr>
            <a:t>transactional</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  The less you personally know those you affect, the more you tend to focus on impersonal exchanges of value. Instead of personally relating to their needs, you rely more on impersonal norms and laws. </a:t>
          </a:r>
        </a:p>
        <a:p>
          <a:endPar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Toxic legalism</a:t>
          </a:r>
        </a:p>
        <a:p>
          <a:pPr marL="0" marR="0" lvl="0" indent="0" defTabSz="914400" eaLnBrk="1" fontAlgn="auto" latinLnBrk="0" hangingPunct="1">
            <a:lnSpc>
              <a:spcPct val="100000"/>
            </a:lnSpc>
            <a:spcBef>
              <a:spcPts val="0"/>
            </a:spcBef>
            <a:spcAft>
              <a:spcPts val="0"/>
            </a:spcAft>
            <a:buClrTx/>
            <a:buSzTx/>
            <a:buFontTx/>
            <a:buNone/>
            <a:tabLst/>
            <a:defRPr/>
          </a:pP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Such norms rarely convey all </a:t>
          </a:r>
          <a:r>
            <a:rPr lang="en-US" sz="1200" i="0" baseline="0">
              <a:latin typeface="Cambria" panose="02040503050406030204" pitchFamily="18" charset="0"/>
              <a:ea typeface="Cambria" panose="02040503050406030204" pitchFamily="18" charset="0"/>
              <a:cs typeface="Arial" panose="020B0604020202020204" pitchFamily="34" charset="0"/>
            </a:rPr>
            <a:t>of their vulnerable needs. As a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professional, you tend to extract concessions from them under color of law. You consciously or unconsciously "extract' value from them in legally permissive yet ethically questionable ways. </a:t>
          </a:r>
          <a:r>
            <a:rPr lang="en-US" sz="1200" b="0" i="0" baseline="0">
              <a:solidFill>
                <a:schemeClr val="dk1"/>
              </a:solidFill>
              <a:latin typeface="Cambria" panose="02040503050406030204" pitchFamily="18" charset="0"/>
              <a:ea typeface="Cambria" panose="02040503050406030204" pitchFamily="18" charset="0"/>
              <a:cs typeface="Arial" panose="020B0604020202020204" pitchFamily="34" charset="0"/>
            </a:rPr>
            <a:t>Toxic legalism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easily makes it worse. Their needs go unresolved, and their wellness declines. While the law provides them no recourse.</a:t>
          </a:r>
        </a:p>
        <a:p>
          <a:endPar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Exaction Invoice</a:t>
          </a:r>
        </a:p>
        <a:p>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Responsivism answers this problem with the Exaction Invoice.  </a:t>
          </a:r>
        </a:p>
        <a:p>
          <a:endParaRPr lang="en-US" sz="1200" baseline="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40</xdr:col>
      <xdr:colOff>361950</xdr:colOff>
      <xdr:row>1321</xdr:row>
      <xdr:rowOff>63500</xdr:rowOff>
    </xdr:from>
    <xdr:to>
      <xdr:col>50</xdr:col>
      <xdr:colOff>260350</xdr:colOff>
      <xdr:row>2774</xdr:row>
      <xdr:rowOff>25400</xdr:rowOff>
    </xdr:to>
    <xdr:sp macro="" textlink="">
      <xdr:nvSpPr>
        <xdr:cNvPr id="33" name="TextBox 32">
          <a:extLst>
            <a:ext uri="{FF2B5EF4-FFF2-40B4-BE49-F238E27FC236}">
              <a16:creationId xmlns:a16="http://schemas.microsoft.com/office/drawing/2014/main" id="{DE2A2382-11DB-4870-2D8B-F8C539F86A42}"/>
            </a:ext>
          </a:extLst>
        </xdr:cNvPr>
        <xdr:cNvSpPr txBox="1"/>
      </xdr:nvSpPr>
      <xdr:spPr>
        <a:xfrm>
          <a:off x="20999450" y="330587350"/>
          <a:ext cx="6057900" cy="240957100"/>
        </a:xfrm>
        <a:prstGeom prst="rect">
          <a:avLst/>
        </a:prstGeom>
        <a:solidFill>
          <a:srgbClr val="E1C8FF"/>
        </a:solidFill>
        <a:ln w="9525" cmpd="sng">
          <a:solidFill>
            <a:srgbClr val="A55AC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Transactional impacts</a:t>
          </a:r>
        </a:p>
        <a:p>
          <a:r>
            <a:rPr lang="en-US" sz="1200">
              <a:latin typeface="Cambria" panose="02040503050406030204" pitchFamily="18" charset="0"/>
              <a:ea typeface="Cambria" panose="02040503050406030204" pitchFamily="18" charset="0"/>
              <a:cs typeface="Arial" panose="020B0604020202020204" pitchFamily="34" charset="0"/>
            </a:rPr>
            <a:t>Your</a:t>
          </a:r>
          <a:r>
            <a:rPr lang="en-US" sz="1200" baseline="0">
              <a:latin typeface="Cambria" panose="02040503050406030204" pitchFamily="18" charset="0"/>
              <a:ea typeface="Cambria" panose="02040503050406030204" pitchFamily="18" charset="0"/>
              <a:cs typeface="Arial" panose="020B0604020202020204" pitchFamily="34" charset="0"/>
            </a:rPr>
            <a:t>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professional interactions tend to be </a:t>
          </a:r>
          <a:r>
            <a:rPr lang="en-US" sz="1200" b="0" i="0" baseline="0">
              <a:solidFill>
                <a:schemeClr val="dk1"/>
              </a:solidFill>
              <a:latin typeface="Cambria" panose="02040503050406030204" pitchFamily="18" charset="0"/>
              <a:ea typeface="Cambria" panose="02040503050406030204" pitchFamily="18" charset="0"/>
              <a:cs typeface="Arial" panose="020B0604020202020204" pitchFamily="34" charset="0"/>
            </a:rPr>
            <a:t>transactional</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  The less you personally know those you affect, the more you tend to focus on impersonal exchanges of value. Instead of personally relating to their needs, you rely more on impersonal norms and laws. </a:t>
          </a:r>
        </a:p>
        <a:p>
          <a:endPar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Toxic legalism</a:t>
          </a:r>
        </a:p>
        <a:p>
          <a:pPr marL="0" marR="0" lvl="0" indent="0" defTabSz="914400" eaLnBrk="1" fontAlgn="auto" latinLnBrk="0" hangingPunct="1">
            <a:lnSpc>
              <a:spcPct val="100000"/>
            </a:lnSpc>
            <a:spcBef>
              <a:spcPts val="0"/>
            </a:spcBef>
            <a:spcAft>
              <a:spcPts val="0"/>
            </a:spcAft>
            <a:buClrTx/>
            <a:buSzTx/>
            <a:buFontTx/>
            <a:buNone/>
            <a:tabLst/>
            <a:defRPr/>
          </a:pP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Such norms rarely convey all </a:t>
          </a:r>
          <a:r>
            <a:rPr lang="en-US" sz="1200" i="0" baseline="0">
              <a:latin typeface="Cambria" panose="02040503050406030204" pitchFamily="18" charset="0"/>
              <a:ea typeface="Cambria" panose="02040503050406030204" pitchFamily="18" charset="0"/>
              <a:cs typeface="Arial" panose="020B0604020202020204" pitchFamily="34" charset="0"/>
            </a:rPr>
            <a:t>of their vulnerable needs. As a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professional, you tend to extract concessions from them under color of law. You consciously or unconsciously "extract' value from them in legally permissive yet ethically questionable ways. </a:t>
          </a:r>
          <a:r>
            <a:rPr lang="en-US" sz="1200" b="0" i="0" baseline="0">
              <a:solidFill>
                <a:schemeClr val="dk1"/>
              </a:solidFill>
              <a:latin typeface="Cambria" panose="02040503050406030204" pitchFamily="18" charset="0"/>
              <a:ea typeface="Cambria" panose="02040503050406030204" pitchFamily="18" charset="0"/>
              <a:cs typeface="Arial" panose="020B0604020202020204" pitchFamily="34" charset="0"/>
            </a:rPr>
            <a:t>Toxic legalism </a:t>
          </a:r>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easily makes it worse. Their needs go unresolved, and their wellness declines. While the law provides them no recourse.</a:t>
          </a:r>
        </a:p>
        <a:p>
          <a:endPar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Exaction Invoice</a:t>
          </a:r>
        </a:p>
        <a:p>
          <a:r>
            <a:rPr lang="en-US" sz="1200" i="0" baseline="0">
              <a:solidFill>
                <a:schemeClr val="dk1"/>
              </a:solidFill>
              <a:latin typeface="Cambria" panose="02040503050406030204" pitchFamily="18" charset="0"/>
              <a:ea typeface="Cambria" panose="02040503050406030204" pitchFamily="18" charset="0"/>
              <a:cs typeface="Arial" panose="020B0604020202020204" pitchFamily="34" charset="0"/>
            </a:rPr>
            <a:t>Responsivism answers this problem with the Exaction Invoice.  </a:t>
          </a:r>
        </a:p>
        <a:p>
          <a:endParaRPr lang="en-US" sz="1200" baseline="0">
            <a:latin typeface="Cambria" panose="02040503050406030204" pitchFamily="18" charset="0"/>
            <a:ea typeface="Cambria" panose="02040503050406030204" pitchFamily="18" charset="0"/>
            <a:cs typeface="Arial" panose="020B0604020202020204" pitchFamily="34" charset="0"/>
          </a:endParaRPr>
        </a:p>
        <a:p>
          <a:endParaRPr lang="en-US" sz="1200" baseline="0">
            <a:latin typeface="Cambria" panose="02040503050406030204" pitchFamily="18" charset="0"/>
            <a:ea typeface="Cambria" panose="02040503050406030204" pitchFamily="18" charset="0"/>
            <a:cs typeface="Arial" panose="020B0604020202020204" pitchFamily="34" charset="0"/>
          </a:endParaRPr>
        </a:p>
        <a:p>
          <a:endParaRPr lang="en-US" sz="1200" baseline="0">
            <a:latin typeface="Cambria" panose="02040503050406030204" pitchFamily="18" charset="0"/>
            <a:ea typeface="Cambria" panose="02040503050406030204" pitchFamily="18" charset="0"/>
            <a:cs typeface="Arial" panose="020B0604020202020204" pitchFamily="34" charset="0"/>
          </a:endParaRPr>
        </a:p>
        <a:p>
          <a:r>
            <a:rPr lang="en-US" sz="3200" baseline="0">
              <a:latin typeface="Tahoma" panose="020B0604030504040204" pitchFamily="34" charset="0"/>
              <a:ea typeface="Tahoma" panose="020B0604030504040204" pitchFamily="34" charset="0"/>
              <a:cs typeface="Tahoma" panose="020B0604030504040204" pitchFamily="34" charset="0"/>
            </a:rPr>
            <a:t>Keep format </a:t>
          </a:r>
          <a:r>
            <a:rPr lang="en-US" sz="3200" b="1" baseline="0">
              <a:solidFill>
                <a:srgbClr val="004B19"/>
              </a:solidFill>
              <a:latin typeface="Tahoma" panose="020B0604030504040204" pitchFamily="34" charset="0"/>
              <a:ea typeface="Tahoma" panose="020B0604030504040204" pitchFamily="34" charset="0"/>
              <a:cs typeface="Tahoma" panose="020B0604030504040204" pitchFamily="34" charset="0"/>
            </a:rPr>
            <a:t>P</a:t>
          </a:r>
          <a:r>
            <a:rPr lang="en-US" sz="3200" b="1" baseline="0">
              <a:solidFill>
                <a:srgbClr val="C00000"/>
              </a:solidFill>
              <a:latin typeface="Tahoma" panose="020B0604030504040204" pitchFamily="34" charset="0"/>
              <a:ea typeface="Tahoma" panose="020B0604030504040204" pitchFamily="34" charset="0"/>
              <a:cs typeface="Tahoma" panose="020B0604030504040204" pitchFamily="34" charset="0"/>
            </a:rPr>
            <a:t>N</a:t>
          </a:r>
          <a:r>
            <a:rPr lang="en-US" sz="3200" b="1" baseline="0">
              <a:solidFill>
                <a:srgbClr val="004B19"/>
              </a:solidFill>
              <a:latin typeface="Tahoma" panose="020B0604030504040204" pitchFamily="34" charset="0"/>
              <a:ea typeface="Tahoma" panose="020B0604030504040204" pitchFamily="34" charset="0"/>
              <a:cs typeface="Tahoma" panose="020B0604030504040204" pitchFamily="34" charset="0"/>
            </a:rPr>
            <a:t>P</a:t>
          </a:r>
        </a:p>
      </xdr:txBody>
    </xdr:sp>
    <xdr:clientData/>
  </xdr:twoCellAnchor>
  <xdr:twoCellAnchor>
    <xdr:from>
      <xdr:col>17</xdr:col>
      <xdr:colOff>476250</xdr:colOff>
      <xdr:row>1093</xdr:row>
      <xdr:rowOff>133350</xdr:rowOff>
    </xdr:from>
    <xdr:to>
      <xdr:col>30</xdr:col>
      <xdr:colOff>532130</xdr:colOff>
      <xdr:row>1262</xdr:row>
      <xdr:rowOff>38100</xdr:rowOff>
    </xdr:to>
    <xdr:sp macro="" textlink="">
      <xdr:nvSpPr>
        <xdr:cNvPr id="35" name="TextBox 34" hidden="1">
          <a:extLst>
            <a:ext uri="{FF2B5EF4-FFF2-40B4-BE49-F238E27FC236}">
              <a16:creationId xmlns:a16="http://schemas.microsoft.com/office/drawing/2014/main" id="{3594C9BA-CAAD-4BF0-B3F6-D701F8177BFB}"/>
            </a:ext>
          </a:extLst>
        </xdr:cNvPr>
        <xdr:cNvSpPr txBox="1"/>
      </xdr:nvSpPr>
      <xdr:spPr>
        <a:xfrm>
          <a:off x="8089900" y="179527200"/>
          <a:ext cx="6094730" cy="10966450"/>
        </a:xfrm>
        <a:prstGeom prst="rect">
          <a:avLst/>
        </a:prstGeom>
        <a:solidFill>
          <a:srgbClr val="8CFFC8"/>
        </a:solidFill>
        <a:ln w="9525" cmpd="sng">
          <a:solidFill>
            <a:srgbClr val="32FFA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Public vulnerability</a:t>
          </a:r>
        </a:p>
        <a:p>
          <a:pPr marL="0" indent="0"/>
          <a:r>
            <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rPr>
            <a:t>Wherever you cannot provide for yourself something that you need , you are left vulnerable to others who can. You can simply negotiate with those you personally know. But you're largely stuck with the transactional terms of professionals you depend upon. </a:t>
          </a:r>
        </a:p>
        <a:p>
          <a:pPr marL="0" indent="0"/>
          <a:endPar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Affected wellness</a:t>
          </a:r>
        </a:p>
        <a:p>
          <a:pPr marL="0" indent="0"/>
          <a:r>
            <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rPr>
            <a:t>This leaves you open to their coercive influences. You typically must accept less than ideal options. Your unresolved needs can leave you anxious and depressed. To cope with the mounting pain, you likley opt for some pain-relieving addictive behaviors. Despite these professionals complying with legal standards, you still suffer.</a:t>
          </a:r>
        </a:p>
        <a:p>
          <a:pPr marL="0" indent="0"/>
          <a:endPar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Transactional costs</a:t>
          </a:r>
        </a:p>
        <a:p>
          <a:r>
            <a:rPr lang="en-US" sz="1200">
              <a:latin typeface="Cambria" panose="02040503050406030204" pitchFamily="18" charset="0"/>
              <a:ea typeface="Cambria" panose="02040503050406030204" pitchFamily="18" charset="0"/>
              <a:cs typeface="Arial" panose="020B0604020202020204" pitchFamily="34" charset="0"/>
            </a:rPr>
            <a:t>Your</a:t>
          </a:r>
          <a:r>
            <a:rPr lang="en-US" sz="1200" baseline="0">
              <a:latin typeface="Cambria" panose="02040503050406030204" pitchFamily="18" charset="0"/>
              <a:ea typeface="Cambria" panose="02040503050406030204" pitchFamily="18" charset="0"/>
              <a:cs typeface="Arial" panose="020B0604020202020204" pitchFamily="34" charset="0"/>
            </a:rPr>
            <a:t> interactions with professionals tend to be </a:t>
          </a:r>
          <a:r>
            <a:rPr lang="en-US" sz="1200" b="0" baseline="0">
              <a:latin typeface="Cambria" panose="02040503050406030204" pitchFamily="18" charset="0"/>
              <a:ea typeface="Cambria" panose="02040503050406030204" pitchFamily="18" charset="0"/>
              <a:cs typeface="Arial" panose="020B0604020202020204" pitchFamily="34" charset="0"/>
            </a:rPr>
            <a:t>transactional</a:t>
          </a:r>
          <a:r>
            <a:rPr lang="en-US" sz="1200" baseline="0">
              <a:latin typeface="Cambria" panose="02040503050406030204" pitchFamily="18" charset="0"/>
              <a:ea typeface="Cambria" panose="02040503050406030204" pitchFamily="18" charset="0"/>
              <a:cs typeface="Arial" panose="020B0604020202020204" pitchFamily="34" charset="0"/>
            </a:rPr>
            <a:t>.  The less they personally know you, the more they tend to focus on </a:t>
          </a:r>
          <a:r>
            <a:rPr lang="en-US" sz="1200" i="0" baseline="0">
              <a:latin typeface="Cambria" panose="02040503050406030204" pitchFamily="18" charset="0"/>
              <a:ea typeface="Cambria" panose="02040503050406030204" pitchFamily="18" charset="0"/>
              <a:cs typeface="Arial" panose="020B0604020202020204" pitchFamily="34" charset="0"/>
            </a:rPr>
            <a:t>impersonal exchanges of value. Instead of personally relating to your needs, they rely more on impersonal norms and laws. And these can turn toxic.</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latin typeface="Tahoma" panose="020B0604030504040204" pitchFamily="34" charset="0"/>
              <a:ea typeface="Tahoma" panose="020B0604030504040204" pitchFamily="34" charset="0"/>
              <a:cs typeface="Tahoma" panose="020B0604030504040204" pitchFamily="34" charset="0"/>
            </a:rPr>
            <a:t>Toxic legalism</a:t>
          </a:r>
        </a:p>
        <a:p>
          <a:r>
            <a:rPr lang="en-US" sz="1200" i="0" baseline="0">
              <a:latin typeface="Cambria" panose="02040503050406030204" pitchFamily="18" charset="0"/>
              <a:ea typeface="Cambria" panose="02040503050406030204" pitchFamily="18" charset="0"/>
              <a:cs typeface="Arial" panose="020B0604020202020204" pitchFamily="34" charset="0"/>
            </a:rPr>
            <a:t>Such norms rarely convey all of your vulnerable needs. While starting to serve something good, laws can slip into "toxic legalism" in at least these five ways.</a:t>
          </a:r>
        </a:p>
        <a:p>
          <a:r>
            <a:rPr lang="en-US" sz="1200" i="0" baseline="0">
              <a:latin typeface="Cambria" panose="02040503050406030204" pitchFamily="18" charset="0"/>
              <a:ea typeface="Cambria" panose="02040503050406030204" pitchFamily="18" charset="0"/>
              <a:cs typeface="Arial" panose="020B0604020202020204" pitchFamily="34" charset="0"/>
            </a:rPr>
            <a:t>1. Laws hold us personally accountable. When misapplied, slips into hyper-indiviualism. Objectifies us in ignorance of social contexts.  </a:t>
          </a:r>
        </a:p>
        <a:p>
          <a:r>
            <a:rPr lang="en-US" sz="1200" i="0" baseline="0">
              <a:latin typeface="Cambria" panose="02040503050406030204" pitchFamily="18" charset="0"/>
              <a:ea typeface="Cambria" panose="02040503050406030204" pitchFamily="18" charset="0"/>
              <a:cs typeface="Arial" panose="020B0604020202020204" pitchFamily="34" charset="0"/>
            </a:rPr>
            <a:t>2. Laws rationally check our emotions. When misapplied, slips into hyperrationalism. We evade vulnerability with slef-righteous arguments.</a:t>
          </a:r>
        </a:p>
        <a:p>
          <a:r>
            <a:rPr lang="en-US" sz="1200" i="0" baseline="0">
              <a:latin typeface="Cambria" panose="02040503050406030204" pitchFamily="18" charset="0"/>
              <a:ea typeface="Cambria" panose="02040503050406030204" pitchFamily="18" charset="0"/>
              <a:cs typeface="Arial" panose="020B0604020202020204" pitchFamily="34" charset="0"/>
            </a:rPr>
            <a:t>3. Laws are kept vague to apply to a various situations. When misapplied, slips into overgeneralzing. We overlook nuance. </a:t>
          </a:r>
        </a:p>
        <a:p>
          <a:r>
            <a:rPr lang="en-US" sz="1200" i="0" baseline="0">
              <a:latin typeface="Cambria" panose="02040503050406030204" pitchFamily="18" charset="0"/>
              <a:ea typeface="Cambria" panose="02040503050406030204" pitchFamily="18" charset="0"/>
              <a:cs typeface="Arial" panose="020B0604020202020204" pitchFamily="34" charset="0"/>
            </a:rPr>
            <a:t>4. Laws are kept impersonal to avoid favoritism. When misapplied, slips into avoidance. We stay alienated from each other. </a:t>
          </a:r>
        </a:p>
        <a:p>
          <a:r>
            <a:rPr lang="en-US" sz="1200" i="0" baseline="0">
              <a:latin typeface="Cambria" panose="02040503050406030204" pitchFamily="18" charset="0"/>
              <a:ea typeface="Cambria" panose="02040503050406030204" pitchFamily="18" charset="0"/>
              <a:cs typeface="Arial" panose="020B0604020202020204" pitchFamily="34" charset="0"/>
            </a:rPr>
            <a:t>5. Laws are kept punitive to incentivize compliance. When misapplied, slips into adversarialism. We're pitted against each other. </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Provoked powerlessness</a:t>
          </a:r>
        </a:p>
        <a:p>
          <a:r>
            <a:rPr lang="en-US" sz="1200" i="0" baseline="0">
              <a:latin typeface="Cambria" panose="02040503050406030204" pitchFamily="18" charset="0"/>
              <a:ea typeface="Cambria" panose="02040503050406030204" pitchFamily="18" charset="0"/>
              <a:cs typeface="Arial" panose="020B0604020202020204" pitchFamily="34" charset="0"/>
            </a:rPr>
            <a:t>Each of these five elements result in fewer of our needs resolving. We cannot function as well. We stay in pain. We're kept at a disadvantaged with professionals. We ironically rely more on norms to avoid letting anything get worse. Changing the law helps little.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Extracting value</a:t>
          </a:r>
        </a:p>
        <a:p>
          <a:r>
            <a:rPr lang="en-US" sz="1200" i="0" baseline="0">
              <a:latin typeface="Cambria" panose="02040503050406030204" pitchFamily="18" charset="0"/>
              <a:ea typeface="Cambria" panose="02040503050406030204" pitchFamily="18" charset="0"/>
              <a:cs typeface="Arial" panose="020B0604020202020204" pitchFamily="34" charset="0"/>
            </a:rPr>
            <a:t>Professionals tend to extract concessions from you under color of law. They consciously or unconsciously "extract' value from you in legally permissive yet ethically questionable ways</a:t>
          </a:r>
          <a:r>
            <a:rPr lang="en-US" sz="1200" b="0" i="0" baseline="0">
              <a:latin typeface="Cambria" panose="02040503050406030204" pitchFamily="18" charset="0"/>
              <a:ea typeface="Cambria" panose="02040503050406030204" pitchFamily="18" charset="0"/>
              <a:cs typeface="Arial" panose="020B0604020202020204" pitchFamily="34" charset="0"/>
            </a:rPr>
            <a:t>. Toxic legalism </a:t>
          </a:r>
          <a:r>
            <a:rPr lang="en-US" sz="1200" i="0" baseline="0">
              <a:latin typeface="Cambria" panose="02040503050406030204" pitchFamily="18" charset="0"/>
              <a:ea typeface="Cambria" panose="02040503050406030204" pitchFamily="18" charset="0"/>
              <a:cs typeface="Arial" panose="020B0604020202020204" pitchFamily="34" charset="0"/>
            </a:rPr>
            <a:t>easily makes it worse. Your needs go unresolved, and your wellness declines. The law provides you little to no effective recourse.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Exaction Invoice</a:t>
          </a:r>
        </a:p>
        <a:p>
          <a:r>
            <a:rPr lang="en-US" sz="1200" i="0" baseline="0">
              <a:latin typeface="Cambria" panose="02040503050406030204" pitchFamily="18" charset="0"/>
              <a:ea typeface="Cambria" panose="02040503050406030204" pitchFamily="18" charset="0"/>
              <a:cs typeface="Arial" panose="020B0604020202020204" pitchFamily="34" charset="0"/>
            </a:rPr>
            <a:t>Responsivism answers this problem with the Exaction Invoice.  It quickly converts invisible costs into visible data. It illuminates the hidden costs of toxic legalism. While not a billable invoice, it captures transactional costs otherwise ignored. This helps professionals see how they unwittingly affect poor wellness outcomes like anxiety, depression, addictions, and even suicide.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Wellness Impact Opportunity</a:t>
          </a:r>
        </a:p>
        <a:p>
          <a:r>
            <a:rPr lang="en-US" sz="1200" i="0" baseline="0">
              <a:latin typeface="Cambria" panose="02040503050406030204" pitchFamily="18" charset="0"/>
              <a:ea typeface="Cambria" panose="02040503050406030204" pitchFamily="18" charset="0"/>
              <a:cs typeface="Arial" panose="020B0604020202020204" pitchFamily="34" charset="0"/>
            </a:rPr>
            <a:t>This nonbillable invoice gives opportunity to professionals to improve their branding. First, by recognizing the power they have over others' wellbeing. Second, by agreeing to respond better to those vulnable needs. Then third, by earning testimonials from you when their improved responsiveness to your vulnerable needs results in your improved wellness.</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200" i="0" baseline="0">
              <a:latin typeface="Cambria" panose="02040503050406030204" pitchFamily="18" charset="0"/>
              <a:ea typeface="Cambria" panose="02040503050406030204" pitchFamily="18" charset="0"/>
              <a:cs typeface="Arial" panose="020B0604020202020204" pitchFamily="34" charset="0"/>
            </a:rPr>
            <a:t>Let's proceed. </a:t>
          </a:r>
        </a:p>
        <a:p>
          <a:endParaRPr lang="en-US" sz="1200" baseline="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4</xdr:col>
      <xdr:colOff>209550</xdr:colOff>
      <xdr:row>1093</xdr:row>
      <xdr:rowOff>127000</xdr:rowOff>
    </xdr:from>
    <xdr:to>
      <xdr:col>17</xdr:col>
      <xdr:colOff>354330</xdr:colOff>
      <xdr:row>1262</xdr:row>
      <xdr:rowOff>57150</xdr:rowOff>
    </xdr:to>
    <xdr:sp macro="" textlink="">
      <xdr:nvSpPr>
        <xdr:cNvPr id="36" name="TextBox 35" hidden="1">
          <a:extLst>
            <a:ext uri="{FF2B5EF4-FFF2-40B4-BE49-F238E27FC236}">
              <a16:creationId xmlns:a16="http://schemas.microsoft.com/office/drawing/2014/main" id="{82329B50-44AF-47AB-A80A-570DF1772DDF}"/>
            </a:ext>
          </a:extLst>
        </xdr:cNvPr>
        <xdr:cNvSpPr txBox="1"/>
      </xdr:nvSpPr>
      <xdr:spPr>
        <a:xfrm>
          <a:off x="1879600" y="179520850"/>
          <a:ext cx="6088380" cy="10991850"/>
        </a:xfrm>
        <a:prstGeom prst="rect">
          <a:avLst/>
        </a:prstGeom>
        <a:solidFill>
          <a:srgbClr val="E1C8FF"/>
        </a:solidFill>
        <a:ln w="9525" cmpd="sng">
          <a:solidFill>
            <a:srgbClr val="32FFA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Public vulnerability</a:t>
          </a:r>
        </a:p>
        <a:p>
          <a:pPr marL="0" indent="0"/>
          <a:r>
            <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rPr>
            <a:t>Wherever people cannot provide for themselves something they need , they are left vulnerable to others who can. They can simply negotiate with those thry personally know. But you're largely stuck with the transactional terms of professionals like you. </a:t>
          </a:r>
        </a:p>
        <a:p>
          <a:pPr marL="0" indent="0"/>
          <a:endPar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Affected wellness</a:t>
          </a:r>
        </a:p>
        <a:p>
          <a:pPr marL="0" indent="0"/>
          <a:r>
            <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rPr>
            <a:t>This leaves them open to your coercive influences. They typically must accept less than ideal options. Their unresolved needs can leave thrm anxious and depressed. To cope with the mounting pain, they likley opt for some pain-relieving addictive behaviors. Despite your compliance with legal standards, they still suffer.</a:t>
          </a:r>
        </a:p>
        <a:p>
          <a:pPr marL="0" indent="0"/>
          <a:endParaRPr lang="en-US" sz="1200" baseline="0">
            <a:solidFill>
              <a:schemeClr val="dk1"/>
            </a:solidFill>
            <a:latin typeface="Cambria" panose="02040503050406030204" pitchFamily="18" charset="0"/>
            <a:ea typeface="Cambria" panose="02040503050406030204" pitchFamily="18" charset="0"/>
            <a:cs typeface="Arial" panose="020B0604020202020204" pitchFamily="34" charset="0"/>
          </a:endParaRPr>
        </a:p>
        <a:p>
          <a:pPr marL="0" indent="0"/>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Transactional costs</a:t>
          </a:r>
        </a:p>
        <a:p>
          <a:r>
            <a:rPr lang="en-US" sz="1200">
              <a:latin typeface="Cambria" panose="02040503050406030204" pitchFamily="18" charset="0"/>
              <a:ea typeface="Cambria" panose="02040503050406030204" pitchFamily="18" charset="0"/>
              <a:cs typeface="Arial" panose="020B0604020202020204" pitchFamily="34" charset="0"/>
            </a:rPr>
            <a:t>Their</a:t>
          </a:r>
          <a:r>
            <a:rPr lang="en-US" sz="1200" baseline="0">
              <a:latin typeface="Cambria" panose="02040503050406030204" pitchFamily="18" charset="0"/>
              <a:ea typeface="Cambria" panose="02040503050406030204" pitchFamily="18" charset="0"/>
              <a:cs typeface="Arial" panose="020B0604020202020204" pitchFamily="34" charset="0"/>
            </a:rPr>
            <a:t> interactions with professionals like you tend to be </a:t>
          </a:r>
          <a:r>
            <a:rPr lang="en-US" sz="1200" b="0" baseline="0">
              <a:latin typeface="Cambria" panose="02040503050406030204" pitchFamily="18" charset="0"/>
              <a:ea typeface="Cambria" panose="02040503050406030204" pitchFamily="18" charset="0"/>
              <a:cs typeface="Arial" panose="020B0604020202020204" pitchFamily="34" charset="0"/>
            </a:rPr>
            <a:t>transactional</a:t>
          </a:r>
          <a:r>
            <a:rPr lang="en-US" sz="1200" baseline="0">
              <a:latin typeface="Cambria" panose="02040503050406030204" pitchFamily="18" charset="0"/>
              <a:ea typeface="Cambria" panose="02040503050406030204" pitchFamily="18" charset="0"/>
              <a:cs typeface="Arial" panose="020B0604020202020204" pitchFamily="34" charset="0"/>
            </a:rPr>
            <a:t>.  The less you personally know them, the more you tend to focus on </a:t>
          </a:r>
          <a:r>
            <a:rPr lang="en-US" sz="1200" i="0" baseline="0">
              <a:latin typeface="Cambria" panose="02040503050406030204" pitchFamily="18" charset="0"/>
              <a:ea typeface="Cambria" panose="02040503050406030204" pitchFamily="18" charset="0"/>
              <a:cs typeface="Arial" panose="020B0604020202020204" pitchFamily="34" charset="0"/>
            </a:rPr>
            <a:t>impersonal exchanges of value. Instead of personally relating to their needs, you rely more on impersonal norms and laws. And these can turn toxic.</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latin typeface="Tahoma" panose="020B0604030504040204" pitchFamily="34" charset="0"/>
              <a:ea typeface="Tahoma" panose="020B0604030504040204" pitchFamily="34" charset="0"/>
              <a:cs typeface="Tahoma" panose="020B0604030504040204" pitchFamily="34" charset="0"/>
            </a:rPr>
            <a:t>Toxic legalism</a:t>
          </a:r>
        </a:p>
        <a:p>
          <a:r>
            <a:rPr lang="en-US" sz="1200" i="0" baseline="0">
              <a:latin typeface="Cambria" panose="02040503050406030204" pitchFamily="18" charset="0"/>
              <a:ea typeface="Cambria" panose="02040503050406030204" pitchFamily="18" charset="0"/>
              <a:cs typeface="Arial" panose="020B0604020202020204" pitchFamily="34" charset="0"/>
            </a:rPr>
            <a:t>Such norms rarely convey all of their vulnerable needs. While starting to serve something good, laws can slip into "toxic legalism" in at least these five ways.</a:t>
          </a:r>
        </a:p>
        <a:p>
          <a:r>
            <a:rPr lang="en-US" sz="1200" i="0" baseline="0">
              <a:latin typeface="Cambria" panose="02040503050406030204" pitchFamily="18" charset="0"/>
              <a:ea typeface="Cambria" panose="02040503050406030204" pitchFamily="18" charset="0"/>
              <a:cs typeface="Arial" panose="020B0604020202020204" pitchFamily="34" charset="0"/>
            </a:rPr>
            <a:t>1. Laws hold us personally accountable. When misapplied, slips into hyper-indiviualism. Objectifies us in ignorance of social contexts.  </a:t>
          </a:r>
        </a:p>
        <a:p>
          <a:r>
            <a:rPr lang="en-US" sz="1200" i="0" baseline="0">
              <a:latin typeface="Cambria" panose="02040503050406030204" pitchFamily="18" charset="0"/>
              <a:ea typeface="Cambria" panose="02040503050406030204" pitchFamily="18" charset="0"/>
              <a:cs typeface="Arial" panose="020B0604020202020204" pitchFamily="34" charset="0"/>
            </a:rPr>
            <a:t>2. Laws rationally check our emotions. When misapplied, slips into hyperrationalism. We evade vulnerability with slef-righteous arguments.</a:t>
          </a:r>
        </a:p>
        <a:p>
          <a:r>
            <a:rPr lang="en-US" sz="1200" i="0" baseline="0">
              <a:latin typeface="Cambria" panose="02040503050406030204" pitchFamily="18" charset="0"/>
              <a:ea typeface="Cambria" panose="02040503050406030204" pitchFamily="18" charset="0"/>
              <a:cs typeface="Arial" panose="020B0604020202020204" pitchFamily="34" charset="0"/>
            </a:rPr>
            <a:t>3. Laws are kept vague to apply to a various situations. When misapplied, slips into overgeneralzing. We overlook nuance. </a:t>
          </a:r>
        </a:p>
        <a:p>
          <a:r>
            <a:rPr lang="en-US" sz="1200" i="0" baseline="0">
              <a:latin typeface="Cambria" panose="02040503050406030204" pitchFamily="18" charset="0"/>
              <a:ea typeface="Cambria" panose="02040503050406030204" pitchFamily="18" charset="0"/>
              <a:cs typeface="Arial" panose="020B0604020202020204" pitchFamily="34" charset="0"/>
            </a:rPr>
            <a:t>4. Laws are kept impersonal to avoid favoritism. When misapplied, slips into avoidance. We stay alienated from each other. </a:t>
          </a:r>
        </a:p>
        <a:p>
          <a:r>
            <a:rPr lang="en-US" sz="1200" i="0" baseline="0">
              <a:latin typeface="Cambria" panose="02040503050406030204" pitchFamily="18" charset="0"/>
              <a:ea typeface="Cambria" panose="02040503050406030204" pitchFamily="18" charset="0"/>
              <a:cs typeface="Arial" panose="020B0604020202020204" pitchFamily="34" charset="0"/>
            </a:rPr>
            <a:t>5. Laws are kept punitive to incentivize compliance. When misapplied, slips into adversarialism. We're pitted against each other. </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Provoked powerlessness</a:t>
          </a:r>
        </a:p>
        <a:p>
          <a:r>
            <a:rPr lang="en-US" sz="1200" i="0" baseline="0">
              <a:latin typeface="Cambria" panose="02040503050406030204" pitchFamily="18" charset="0"/>
              <a:ea typeface="Cambria" panose="02040503050406030204" pitchFamily="18" charset="0"/>
              <a:cs typeface="Arial" panose="020B0604020202020204" pitchFamily="34" charset="0"/>
            </a:rPr>
            <a:t>Each of these five elements result in fewer of their needs resolving. They cannot function as well. They stay in pain. They're kept at a disadvantaged with you. They ironically rely more on norms to avoid letting anything get worse. Changing the law helps little.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Extracting value</a:t>
          </a:r>
        </a:p>
        <a:p>
          <a:r>
            <a:rPr lang="en-US" sz="1200" i="0" baseline="0">
              <a:latin typeface="Cambria" panose="02040503050406030204" pitchFamily="18" charset="0"/>
              <a:ea typeface="Cambria" panose="02040503050406030204" pitchFamily="18" charset="0"/>
              <a:cs typeface="Arial" panose="020B0604020202020204" pitchFamily="34" charset="0"/>
            </a:rPr>
            <a:t>You tend to extract concessions from them under color of law. You consciously or unconsciously "extract' value from them in legally permissive yet ethically questionable ways</a:t>
          </a:r>
          <a:r>
            <a:rPr lang="en-US" sz="1200" b="0" i="0" baseline="0">
              <a:latin typeface="Cambria" panose="02040503050406030204" pitchFamily="18" charset="0"/>
              <a:ea typeface="Cambria" panose="02040503050406030204" pitchFamily="18" charset="0"/>
              <a:cs typeface="Arial" panose="020B0604020202020204" pitchFamily="34" charset="0"/>
            </a:rPr>
            <a:t>. Toxic legalism </a:t>
          </a:r>
          <a:r>
            <a:rPr lang="en-US" sz="1200" i="0" baseline="0">
              <a:latin typeface="Cambria" panose="02040503050406030204" pitchFamily="18" charset="0"/>
              <a:ea typeface="Cambria" panose="02040503050406030204" pitchFamily="18" charset="0"/>
              <a:cs typeface="Arial" panose="020B0604020202020204" pitchFamily="34" charset="0"/>
            </a:rPr>
            <a:t>easily makes it worse. Their needs go unresolved, and their wellness declines. The law provides them little to no effective recourse.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Exaction Invoice</a:t>
          </a:r>
        </a:p>
        <a:p>
          <a:r>
            <a:rPr lang="en-US" sz="1200" i="0" baseline="0">
              <a:latin typeface="Cambria" panose="02040503050406030204" pitchFamily="18" charset="0"/>
              <a:ea typeface="Cambria" panose="02040503050406030204" pitchFamily="18" charset="0"/>
              <a:cs typeface="Arial" panose="020B0604020202020204" pitchFamily="34" charset="0"/>
            </a:rPr>
            <a:t>Responsivism answers this problem with the Exaction Invoice.  It quickly converts invisible costs into visible data. It illuminates the hidden costs of toxic legalism. While not a billable invoice, it captures transactional costs otherwise ignored. This helps professionals like you to see how you unwittingly affect poor wellness outcomes like anxiety, depression, addictions, and even suicide.</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400" b="1" i="0" baseline="0">
              <a:solidFill>
                <a:schemeClr val="dk1"/>
              </a:solidFill>
              <a:latin typeface="Tahoma" panose="020B0604030504040204" pitchFamily="34" charset="0"/>
              <a:ea typeface="Tahoma" panose="020B0604030504040204" pitchFamily="34" charset="0"/>
              <a:cs typeface="Tahoma" panose="020B0604030504040204" pitchFamily="34" charset="0"/>
            </a:rPr>
            <a:t>Wellness Impact Opportunity</a:t>
          </a:r>
        </a:p>
        <a:p>
          <a:r>
            <a:rPr lang="en-US" sz="1200" i="0" baseline="0">
              <a:latin typeface="Cambria" panose="02040503050406030204" pitchFamily="18" charset="0"/>
              <a:ea typeface="Cambria" panose="02040503050406030204" pitchFamily="18" charset="0"/>
              <a:cs typeface="Arial" panose="020B0604020202020204" pitchFamily="34" charset="0"/>
            </a:rPr>
            <a:t>This nonbillable invoice gives you opportunity to improve your branding. First, by recognizing the power you have over others' wellbeing. Second, by agreeing to respond better to their vulnable needs. Then third, by earning testimonials from them when your improved responsiveness to their vulnerable needs results in their improved wellness.</a:t>
          </a:r>
        </a:p>
        <a:p>
          <a:endParaRPr lang="en-US" sz="1200" i="0" baseline="0">
            <a:latin typeface="Cambria" panose="02040503050406030204" pitchFamily="18" charset="0"/>
            <a:ea typeface="Cambria" panose="02040503050406030204" pitchFamily="18" charset="0"/>
            <a:cs typeface="Arial" panose="020B0604020202020204" pitchFamily="34" charset="0"/>
          </a:endParaRPr>
        </a:p>
        <a:p>
          <a:r>
            <a:rPr lang="en-US" sz="1200" i="0" baseline="0">
              <a:latin typeface="Cambria" panose="02040503050406030204" pitchFamily="18" charset="0"/>
              <a:ea typeface="Cambria" panose="02040503050406030204" pitchFamily="18" charset="0"/>
              <a:cs typeface="Arial" panose="020B0604020202020204" pitchFamily="34" charset="0"/>
            </a:rPr>
            <a:t>Let's proceed. </a:t>
          </a:r>
        </a:p>
        <a:p>
          <a:endParaRPr lang="en-US" sz="1200" baseline="0">
            <a:latin typeface="Cambria" panose="02040503050406030204" pitchFamily="18" charset="0"/>
            <a:ea typeface="Cambria" panose="02040503050406030204" pitchFamily="18" charset="0"/>
            <a:cs typeface="Arial" panose="020B0604020202020204" pitchFamily="34" charset="0"/>
          </a:endParaRPr>
        </a:p>
      </xdr:txBody>
    </xdr:sp>
    <xdr:clientData/>
  </xdr:twoCellAnchor>
  <xdr:twoCellAnchor>
    <xdr:from>
      <xdr:col>15</xdr:col>
      <xdr:colOff>311150</xdr:colOff>
      <xdr:row>1083</xdr:row>
      <xdr:rowOff>76200</xdr:rowOff>
    </xdr:from>
    <xdr:to>
      <xdr:col>21</xdr:col>
      <xdr:colOff>393700</xdr:colOff>
      <xdr:row>1092</xdr:row>
      <xdr:rowOff>209550</xdr:rowOff>
    </xdr:to>
    <xdr:sp macro="" textlink="">
      <xdr:nvSpPr>
        <xdr:cNvPr id="44" name="Text Box 1">
          <a:extLst>
            <a:ext uri="{FF2B5EF4-FFF2-40B4-BE49-F238E27FC236}">
              <a16:creationId xmlns:a16="http://schemas.microsoft.com/office/drawing/2014/main" id="{CE27FC8A-E05D-4D85-84BA-E174F239BC79}"/>
            </a:ext>
          </a:extLst>
        </xdr:cNvPr>
        <xdr:cNvSpPr txBox="1"/>
      </xdr:nvSpPr>
      <xdr:spPr>
        <a:xfrm>
          <a:off x="6883400" y="194532250"/>
          <a:ext cx="3206750" cy="1289050"/>
        </a:xfrm>
        <a:prstGeom prst="rect">
          <a:avLst/>
        </a:prstGeom>
        <a:solidFill>
          <a:srgbClr val="E1C8FF"/>
        </a:solidFill>
        <a:ln w="6350">
          <a:solidFill>
            <a:srgbClr val="32FFA5"/>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1. Hyper-individual drift, PO, PRP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2. Hyper-rational drift, VO, CR 16-29</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3. Overgeneralizing drift, RO, CR 1-5</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4. Avoidance drift, EO, CR 10-15</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5. Adversarial drift, CO, CR 6-9</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May apply a CR outside of given list of 5, and potentially beyond the given 20.</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21</xdr:col>
      <xdr:colOff>425450</xdr:colOff>
      <xdr:row>1086</xdr:row>
      <xdr:rowOff>31750</xdr:rowOff>
    </xdr:from>
    <xdr:to>
      <xdr:col>29</xdr:col>
      <xdr:colOff>292100</xdr:colOff>
      <xdr:row>1092</xdr:row>
      <xdr:rowOff>162560</xdr:rowOff>
    </xdr:to>
    <xdr:sp macro="" textlink="">
      <xdr:nvSpPr>
        <xdr:cNvPr id="45" name="Text Box 1">
          <a:extLst>
            <a:ext uri="{FF2B5EF4-FFF2-40B4-BE49-F238E27FC236}">
              <a16:creationId xmlns:a16="http://schemas.microsoft.com/office/drawing/2014/main" id="{09B3BBFD-AD96-4592-B744-83BFB7C5800C}"/>
            </a:ext>
          </a:extLst>
        </xdr:cNvPr>
        <xdr:cNvSpPr txBox="1"/>
      </xdr:nvSpPr>
      <xdr:spPr>
        <a:xfrm>
          <a:off x="10121900" y="227641150"/>
          <a:ext cx="3206750" cy="1210310"/>
        </a:xfrm>
        <a:prstGeom prst="rect">
          <a:avLst/>
        </a:prstGeom>
        <a:solidFill>
          <a:srgbClr val="E1C8FF"/>
        </a:solidFill>
        <a:ln w="6350">
          <a:solidFill>
            <a:srgbClr val="32FFA5"/>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indent="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Exaction invoice to assess 5 elements of toxic legalism. Range from Pf to Df, with anticipated Sf norm.</a:t>
          </a:r>
        </a:p>
        <a:p>
          <a:pPr marL="0" marR="0" indent="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p>
        <a:p>
          <a:pPr marL="0" marR="0" indent="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Gage whether emotional labor exacted in an unhealthy way.</a:t>
          </a:r>
        </a:p>
        <a:p>
          <a:pPr marL="0" marR="0" indent="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p>
      </xdr:txBody>
    </xdr:sp>
    <xdr:clientData/>
  </xdr:twoCellAnchor>
  <xdr:twoCellAnchor>
    <xdr:from>
      <xdr:col>36</xdr:col>
      <xdr:colOff>610840</xdr:colOff>
      <xdr:row>1328</xdr:row>
      <xdr:rowOff>79450</xdr:rowOff>
    </xdr:from>
    <xdr:to>
      <xdr:col>42</xdr:col>
      <xdr:colOff>115540</xdr:colOff>
      <xdr:row>1337</xdr:row>
      <xdr:rowOff>120650</xdr:rowOff>
    </xdr:to>
    <xdr:sp macro="" textlink="">
      <xdr:nvSpPr>
        <xdr:cNvPr id="47" name="Text Box 1">
          <a:extLst>
            <a:ext uri="{FF2B5EF4-FFF2-40B4-BE49-F238E27FC236}">
              <a16:creationId xmlns:a16="http://schemas.microsoft.com/office/drawing/2014/main" id="{21388966-0A6E-41B1-A421-050989E3AC45}"/>
            </a:ext>
          </a:extLst>
        </xdr:cNvPr>
        <xdr:cNvSpPr txBox="1"/>
      </xdr:nvSpPr>
      <xdr:spPr>
        <a:xfrm>
          <a:off x="18784540" y="331759000"/>
          <a:ext cx="3200400" cy="1374700"/>
        </a:xfrm>
        <a:custGeom>
          <a:avLst/>
          <a:gdLst>
            <a:gd name="connsiteX0" fmla="*/ 0 w 3200400"/>
            <a:gd name="connsiteY0" fmla="*/ 0 h 1374700"/>
            <a:gd name="connsiteX1" fmla="*/ 576072 w 3200400"/>
            <a:gd name="connsiteY1" fmla="*/ 0 h 1374700"/>
            <a:gd name="connsiteX2" fmla="*/ 1184148 w 3200400"/>
            <a:gd name="connsiteY2" fmla="*/ 0 h 1374700"/>
            <a:gd name="connsiteX3" fmla="*/ 1888236 w 3200400"/>
            <a:gd name="connsiteY3" fmla="*/ 0 h 1374700"/>
            <a:gd name="connsiteX4" fmla="*/ 2560320 w 3200400"/>
            <a:gd name="connsiteY4" fmla="*/ 0 h 1374700"/>
            <a:gd name="connsiteX5" fmla="*/ 3200400 w 3200400"/>
            <a:gd name="connsiteY5" fmla="*/ 0 h 1374700"/>
            <a:gd name="connsiteX6" fmla="*/ 3200400 w 3200400"/>
            <a:gd name="connsiteY6" fmla="*/ 701097 h 1374700"/>
            <a:gd name="connsiteX7" fmla="*/ 3200400 w 3200400"/>
            <a:gd name="connsiteY7" fmla="*/ 1374700 h 1374700"/>
            <a:gd name="connsiteX8" fmla="*/ 2496312 w 3200400"/>
            <a:gd name="connsiteY8" fmla="*/ 1374700 h 1374700"/>
            <a:gd name="connsiteX9" fmla="*/ 1920240 w 3200400"/>
            <a:gd name="connsiteY9" fmla="*/ 1374700 h 1374700"/>
            <a:gd name="connsiteX10" fmla="*/ 1248156 w 3200400"/>
            <a:gd name="connsiteY10" fmla="*/ 1374700 h 1374700"/>
            <a:gd name="connsiteX11" fmla="*/ 0 w 3200400"/>
            <a:gd name="connsiteY11" fmla="*/ 1374700 h 1374700"/>
            <a:gd name="connsiteX12" fmla="*/ 0 w 3200400"/>
            <a:gd name="connsiteY12" fmla="*/ 687350 h 1374700"/>
            <a:gd name="connsiteX13" fmla="*/ 0 w 3200400"/>
            <a:gd name="connsiteY13" fmla="*/ 0 h 1374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3200400" h="1374700" fill="none" extrusionOk="0">
              <a:moveTo>
                <a:pt x="0" y="0"/>
              </a:moveTo>
              <a:cubicBezTo>
                <a:pt x="286770" y="-22426"/>
                <a:pt x="393383" y="21462"/>
                <a:pt x="576072" y="0"/>
              </a:cubicBezTo>
              <a:cubicBezTo>
                <a:pt x="758761" y="-21462"/>
                <a:pt x="885526" y="-14272"/>
                <a:pt x="1184148" y="0"/>
              </a:cubicBezTo>
              <a:cubicBezTo>
                <a:pt x="1482770" y="14272"/>
                <a:pt x="1685579" y="1381"/>
                <a:pt x="1888236" y="0"/>
              </a:cubicBezTo>
              <a:cubicBezTo>
                <a:pt x="2090893" y="-1381"/>
                <a:pt x="2292875" y="13560"/>
                <a:pt x="2560320" y="0"/>
              </a:cubicBezTo>
              <a:cubicBezTo>
                <a:pt x="2827765" y="-13560"/>
                <a:pt x="3019943" y="29877"/>
                <a:pt x="3200400" y="0"/>
              </a:cubicBezTo>
              <a:cubicBezTo>
                <a:pt x="3208644" y="279242"/>
                <a:pt x="3193245" y="397481"/>
                <a:pt x="3200400" y="701097"/>
              </a:cubicBezTo>
              <a:cubicBezTo>
                <a:pt x="3207555" y="1004713"/>
                <a:pt x="3216115" y="1106437"/>
                <a:pt x="3200400" y="1374700"/>
              </a:cubicBezTo>
              <a:cubicBezTo>
                <a:pt x="2964157" y="1347471"/>
                <a:pt x="2699758" y="1403881"/>
                <a:pt x="2496312" y="1374700"/>
              </a:cubicBezTo>
              <a:cubicBezTo>
                <a:pt x="2292866" y="1345519"/>
                <a:pt x="2044373" y="1370113"/>
                <a:pt x="1920240" y="1374700"/>
              </a:cubicBezTo>
              <a:cubicBezTo>
                <a:pt x="1796107" y="1379287"/>
                <a:pt x="1514580" y="1396646"/>
                <a:pt x="1248156" y="1374700"/>
              </a:cubicBezTo>
              <a:cubicBezTo>
                <a:pt x="981732" y="1352754"/>
                <a:pt x="607740" y="1368949"/>
                <a:pt x="0" y="1374700"/>
              </a:cubicBezTo>
              <a:cubicBezTo>
                <a:pt x="-12324" y="1166190"/>
                <a:pt x="18464" y="888039"/>
                <a:pt x="0" y="687350"/>
              </a:cubicBezTo>
              <a:cubicBezTo>
                <a:pt x="-18464" y="486661"/>
                <a:pt x="29116" y="201158"/>
                <a:pt x="0" y="0"/>
              </a:cubicBezTo>
              <a:close/>
            </a:path>
            <a:path w="3200400" h="1374700" stroke="0" extrusionOk="0">
              <a:moveTo>
                <a:pt x="0" y="0"/>
              </a:moveTo>
              <a:cubicBezTo>
                <a:pt x="279048" y="3633"/>
                <a:pt x="414867" y="-18824"/>
                <a:pt x="576072" y="0"/>
              </a:cubicBezTo>
              <a:cubicBezTo>
                <a:pt x="737277" y="18824"/>
                <a:pt x="938858" y="-2358"/>
                <a:pt x="1120140" y="0"/>
              </a:cubicBezTo>
              <a:cubicBezTo>
                <a:pt x="1301422" y="2358"/>
                <a:pt x="1481024" y="-28650"/>
                <a:pt x="1760220" y="0"/>
              </a:cubicBezTo>
              <a:cubicBezTo>
                <a:pt x="2039416" y="28650"/>
                <a:pt x="2239498" y="12737"/>
                <a:pt x="2432304" y="0"/>
              </a:cubicBezTo>
              <a:cubicBezTo>
                <a:pt x="2625110" y="-12737"/>
                <a:pt x="2844860" y="-26662"/>
                <a:pt x="3200400" y="0"/>
              </a:cubicBezTo>
              <a:cubicBezTo>
                <a:pt x="3179768" y="191390"/>
                <a:pt x="3186057" y="495438"/>
                <a:pt x="3200400" y="714844"/>
              </a:cubicBezTo>
              <a:cubicBezTo>
                <a:pt x="3214743" y="934250"/>
                <a:pt x="3216255" y="1102073"/>
                <a:pt x="3200400" y="1374700"/>
              </a:cubicBezTo>
              <a:cubicBezTo>
                <a:pt x="3059828" y="1397476"/>
                <a:pt x="2849061" y="1371581"/>
                <a:pt x="2624328" y="1374700"/>
              </a:cubicBezTo>
              <a:cubicBezTo>
                <a:pt x="2399595" y="1377819"/>
                <a:pt x="2193994" y="1379940"/>
                <a:pt x="2080260" y="1374700"/>
              </a:cubicBezTo>
              <a:cubicBezTo>
                <a:pt x="1966526" y="1369460"/>
                <a:pt x="1693921" y="1397225"/>
                <a:pt x="1504188" y="1374700"/>
              </a:cubicBezTo>
              <a:cubicBezTo>
                <a:pt x="1314455" y="1352175"/>
                <a:pt x="1022840" y="1343940"/>
                <a:pt x="832104" y="1374700"/>
              </a:cubicBezTo>
              <a:cubicBezTo>
                <a:pt x="641368" y="1405460"/>
                <a:pt x="374927" y="1391727"/>
                <a:pt x="0" y="1374700"/>
              </a:cubicBezTo>
              <a:cubicBezTo>
                <a:pt x="-20165" y="1225221"/>
                <a:pt x="-21083" y="929213"/>
                <a:pt x="0" y="728591"/>
              </a:cubicBezTo>
              <a:cubicBezTo>
                <a:pt x="21083" y="527969"/>
                <a:pt x="-18947" y="322296"/>
                <a:pt x="0" y="0"/>
              </a:cubicBezTo>
              <a:close/>
            </a:path>
          </a:pathLst>
        </a:custGeom>
        <a:solidFill>
          <a:srgbClr val="E1C8FF"/>
        </a:solidFill>
        <a:ln w="38100">
          <a:solidFill>
            <a:schemeClr val="bg1"/>
          </a:solidFill>
          <a:extLst>
            <a:ext uri="{C807C97D-BFC1-408E-A445-0C87EB9F89A2}">
              <ask:lineSketchStyleProps xmlns:ask="http://schemas.microsoft.com/office/drawing/2018/sketchyshapes" sd="1097506068">
                <a:prstGeom prst="rect">
                  <a:avLst/>
                </a:prstGeom>
                <ask:type>
                  <ask:lineSketchFreehand/>
                </ask:type>
              </ask:lineSketchStyleProps>
            </a:ext>
          </a:extLst>
        </a:ln>
        <a:effectLst>
          <a:glow rad="63500">
            <a:srgbClr val="A55ACD">
              <a:alpha val="40000"/>
            </a:srgb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1. Hyper-individual drift, PO, PRP</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2. Hyper-rational drift, VO, CR 16-29</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3. Overgeneralizing drift, RO, CR 1-5</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4. Avoidance drift, EO, CR 10-15</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5. Adversarial drift, CO, CR 6-9</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May apply a CR outside of given list of 5, and potentially beyond the given 20.</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19</xdr:col>
      <xdr:colOff>184150</xdr:colOff>
      <xdr:row>1027</xdr:row>
      <xdr:rowOff>82550</xdr:rowOff>
    </xdr:from>
    <xdr:to>
      <xdr:col>32</xdr:col>
      <xdr:colOff>355600</xdr:colOff>
      <xdr:row>1030</xdr:row>
      <xdr:rowOff>44450</xdr:rowOff>
    </xdr:to>
    <xdr:sp macro="" textlink="">
      <xdr:nvSpPr>
        <xdr:cNvPr id="56" name="TextBox 55">
          <a:extLst>
            <a:ext uri="{FF2B5EF4-FFF2-40B4-BE49-F238E27FC236}">
              <a16:creationId xmlns:a16="http://schemas.microsoft.com/office/drawing/2014/main" id="{72AB0ADD-E82A-423B-8A79-70251666272A}"/>
            </a:ext>
          </a:extLst>
        </xdr:cNvPr>
        <xdr:cNvSpPr txBox="1"/>
      </xdr:nvSpPr>
      <xdr:spPr>
        <a:xfrm>
          <a:off x="8839200" y="187217050"/>
          <a:ext cx="6400800" cy="457200"/>
        </a:xfrm>
        <a:prstGeom prst="rect">
          <a:avLst/>
        </a:prstGeom>
        <a:solidFill>
          <a:srgbClr val="32FFA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ahoma" panose="020B0604030504040204" pitchFamily="34" charset="0"/>
              <a:ea typeface="Tahoma" panose="020B0604030504040204" pitchFamily="34" charset="0"/>
              <a:cs typeface="Tahoma" panose="020B0604030504040204" pitchFamily="34" charset="0"/>
            </a:rPr>
            <a:t>You're receiving</a:t>
          </a:r>
          <a:r>
            <a:rPr lang="en-US" sz="1100" b="1" baseline="0">
              <a:latin typeface="Tahoma" panose="020B0604030504040204" pitchFamily="34" charset="0"/>
              <a:ea typeface="Tahoma" panose="020B0604030504040204" pitchFamily="34" charset="0"/>
              <a:cs typeface="Tahoma" panose="020B0604030504040204" pitchFamily="34" charset="0"/>
            </a:rPr>
            <a:t> this because the sender must roll back the creeping normalcy of tolerating more and more needs left unresolved, to improve their wellness outcomes.</a:t>
          </a:r>
          <a:endParaRPr lang="en-US" sz="11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18</xdr:col>
      <xdr:colOff>171450</xdr:colOff>
      <xdr:row>1025</xdr:row>
      <xdr:rowOff>107950</xdr:rowOff>
    </xdr:from>
    <xdr:to>
      <xdr:col>29</xdr:col>
      <xdr:colOff>298450</xdr:colOff>
      <xdr:row>1028</xdr:row>
      <xdr:rowOff>69850</xdr:rowOff>
    </xdr:to>
    <xdr:sp macro="" textlink="">
      <xdr:nvSpPr>
        <xdr:cNvPr id="58" name="TextBox 57">
          <a:extLst>
            <a:ext uri="{FF2B5EF4-FFF2-40B4-BE49-F238E27FC236}">
              <a16:creationId xmlns:a16="http://schemas.microsoft.com/office/drawing/2014/main" id="{C89EB832-355E-4225-8C32-BB15170DB6FF}"/>
            </a:ext>
          </a:extLst>
        </xdr:cNvPr>
        <xdr:cNvSpPr txBox="1"/>
      </xdr:nvSpPr>
      <xdr:spPr>
        <a:xfrm>
          <a:off x="8305800" y="188969650"/>
          <a:ext cx="5029200" cy="457200"/>
        </a:xfrm>
        <a:prstGeom prst="rect">
          <a:avLst/>
        </a:prstGeom>
        <a:solidFill>
          <a:srgbClr val="32FFA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ahoma" panose="020B0604030504040204" pitchFamily="34" charset="0"/>
              <a:ea typeface="Tahoma" panose="020B0604030504040204" pitchFamily="34" charset="0"/>
              <a:cs typeface="Tahoma" panose="020B0604030504040204" pitchFamily="34" charset="0"/>
            </a:rPr>
            <a:t>unwind</a:t>
          </a:r>
          <a:r>
            <a:rPr lang="en-US" sz="1100" b="1" baseline="0">
              <a:latin typeface="Tahoma" panose="020B0604030504040204" pitchFamily="34" charset="0"/>
              <a:ea typeface="Tahoma" panose="020B0604030504040204" pitchFamily="34" charset="0"/>
              <a:cs typeface="Tahoma" panose="020B0604030504040204" pitchFamily="34" charset="0"/>
            </a:rPr>
            <a:t> or roll back the creeping normalcy of impeding resolution of needs, which increases poor wellness outcomes</a:t>
          </a:r>
          <a:endParaRPr lang="en-US" sz="11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12</xdr:col>
      <xdr:colOff>380131</xdr:colOff>
      <xdr:row>124</xdr:row>
      <xdr:rowOff>744035</xdr:rowOff>
    </xdr:from>
    <xdr:ext cx="179536" cy="179536"/>
    <xdr:sp macro="" textlink="">
      <xdr:nvSpPr>
        <xdr:cNvPr id="59" name="Rectangle 58">
          <a:extLst>
            <a:ext uri="{FF2B5EF4-FFF2-40B4-BE49-F238E27FC236}">
              <a16:creationId xmlns:a16="http://schemas.microsoft.com/office/drawing/2014/main" id="{66B3EFD9-1765-825F-90CB-27C9641ABE15}"/>
            </a:ext>
          </a:extLst>
        </xdr:cNvPr>
        <xdr:cNvSpPr/>
      </xdr:nvSpPr>
      <xdr:spPr>
        <a:xfrm>
          <a:off x="6215781" y="61005535"/>
          <a:ext cx="179536" cy="179536"/>
        </a:xfrm>
        <a:prstGeom prst="rect">
          <a:avLst/>
        </a:prstGeom>
        <a:noFill/>
      </xdr:spPr>
      <xdr:txBody>
        <a:bodyPr wrap="none" lIns="0" tIns="0" rIns="0" bIns="0">
          <a:spAutoFit/>
        </a:bodyPr>
        <a:lstStyle/>
        <a:p>
          <a:pPr algn="ctr"/>
          <a:r>
            <a:rPr lang="en-US" sz="1400" b="0" cap="none" spc="0">
              <a:ln w="0"/>
              <a:solidFill>
                <a:srgbClr val="32FFA5"/>
              </a:solidFill>
              <a:effectLst>
                <a:outerShdw blurRad="38100" dist="19050" dir="2700000" algn="tl" rotWithShape="0">
                  <a:schemeClr val="dk1">
                    <a:alpha val="40000"/>
                  </a:schemeClr>
                </a:outerShdw>
              </a:effectLst>
              <a:latin typeface="Webdings" panose="05030102010509060703" pitchFamily="18" charset="2"/>
            </a:rPr>
            <a:t>i</a:t>
          </a:r>
        </a:p>
      </xdr:txBody>
    </xdr:sp>
    <xdr:clientData/>
  </xdr:oneCellAnchor>
  <xdr:twoCellAnchor>
    <xdr:from>
      <xdr:col>24</xdr:col>
      <xdr:colOff>298450</xdr:colOff>
      <xdr:row>1645</xdr:row>
      <xdr:rowOff>127000</xdr:rowOff>
    </xdr:from>
    <xdr:to>
      <xdr:col>30</xdr:col>
      <xdr:colOff>279400</xdr:colOff>
      <xdr:row>1653</xdr:row>
      <xdr:rowOff>94563</xdr:rowOff>
    </xdr:to>
    <xdr:sp macro="" textlink="">
      <xdr:nvSpPr>
        <xdr:cNvPr id="63" name="Text Box 1">
          <a:extLst>
            <a:ext uri="{FF2B5EF4-FFF2-40B4-BE49-F238E27FC236}">
              <a16:creationId xmlns:a16="http://schemas.microsoft.com/office/drawing/2014/main" id="{188C97FF-288F-4A6A-A55B-D0D78DCE681D}"/>
            </a:ext>
          </a:extLst>
        </xdr:cNvPr>
        <xdr:cNvSpPr txBox="1"/>
      </xdr:nvSpPr>
      <xdr:spPr>
        <a:xfrm>
          <a:off x="11557000" y="381692150"/>
          <a:ext cx="3200400" cy="1332813"/>
        </a:xfrm>
        <a:custGeom>
          <a:avLst/>
          <a:gdLst>
            <a:gd name="connsiteX0" fmla="*/ 0 w 3200400"/>
            <a:gd name="connsiteY0" fmla="*/ 0 h 1332813"/>
            <a:gd name="connsiteX1" fmla="*/ 576072 w 3200400"/>
            <a:gd name="connsiteY1" fmla="*/ 0 h 1332813"/>
            <a:gd name="connsiteX2" fmla="*/ 1184148 w 3200400"/>
            <a:gd name="connsiteY2" fmla="*/ 0 h 1332813"/>
            <a:gd name="connsiteX3" fmla="*/ 1888236 w 3200400"/>
            <a:gd name="connsiteY3" fmla="*/ 0 h 1332813"/>
            <a:gd name="connsiteX4" fmla="*/ 2560320 w 3200400"/>
            <a:gd name="connsiteY4" fmla="*/ 0 h 1332813"/>
            <a:gd name="connsiteX5" fmla="*/ 3200400 w 3200400"/>
            <a:gd name="connsiteY5" fmla="*/ 0 h 1332813"/>
            <a:gd name="connsiteX6" fmla="*/ 3200400 w 3200400"/>
            <a:gd name="connsiteY6" fmla="*/ 679735 h 1332813"/>
            <a:gd name="connsiteX7" fmla="*/ 3200400 w 3200400"/>
            <a:gd name="connsiteY7" fmla="*/ 1332813 h 1332813"/>
            <a:gd name="connsiteX8" fmla="*/ 2496312 w 3200400"/>
            <a:gd name="connsiteY8" fmla="*/ 1332813 h 1332813"/>
            <a:gd name="connsiteX9" fmla="*/ 1920240 w 3200400"/>
            <a:gd name="connsiteY9" fmla="*/ 1332813 h 1332813"/>
            <a:gd name="connsiteX10" fmla="*/ 1248156 w 3200400"/>
            <a:gd name="connsiteY10" fmla="*/ 1332813 h 1332813"/>
            <a:gd name="connsiteX11" fmla="*/ 0 w 3200400"/>
            <a:gd name="connsiteY11" fmla="*/ 1332813 h 1332813"/>
            <a:gd name="connsiteX12" fmla="*/ 0 w 3200400"/>
            <a:gd name="connsiteY12" fmla="*/ 666407 h 1332813"/>
            <a:gd name="connsiteX13" fmla="*/ 0 w 3200400"/>
            <a:gd name="connsiteY13" fmla="*/ 0 h 13328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3200400" h="1332813" fill="none" extrusionOk="0">
              <a:moveTo>
                <a:pt x="0" y="0"/>
              </a:moveTo>
              <a:cubicBezTo>
                <a:pt x="286770" y="-22426"/>
                <a:pt x="393383" y="21462"/>
                <a:pt x="576072" y="0"/>
              </a:cubicBezTo>
              <a:cubicBezTo>
                <a:pt x="758761" y="-21462"/>
                <a:pt x="885526" y="-14272"/>
                <a:pt x="1184148" y="0"/>
              </a:cubicBezTo>
              <a:cubicBezTo>
                <a:pt x="1482770" y="14272"/>
                <a:pt x="1685579" y="1381"/>
                <a:pt x="1888236" y="0"/>
              </a:cubicBezTo>
              <a:cubicBezTo>
                <a:pt x="2090893" y="-1381"/>
                <a:pt x="2292875" y="13560"/>
                <a:pt x="2560320" y="0"/>
              </a:cubicBezTo>
              <a:cubicBezTo>
                <a:pt x="2827765" y="-13560"/>
                <a:pt x="3019943" y="29877"/>
                <a:pt x="3200400" y="0"/>
              </a:cubicBezTo>
              <a:cubicBezTo>
                <a:pt x="3228055" y="276319"/>
                <a:pt x="3200955" y="358302"/>
                <a:pt x="3200400" y="679735"/>
              </a:cubicBezTo>
              <a:cubicBezTo>
                <a:pt x="3199845" y="1001168"/>
                <a:pt x="3177379" y="1151210"/>
                <a:pt x="3200400" y="1332813"/>
              </a:cubicBezTo>
              <a:cubicBezTo>
                <a:pt x="2964157" y="1305584"/>
                <a:pt x="2699758" y="1361994"/>
                <a:pt x="2496312" y="1332813"/>
              </a:cubicBezTo>
              <a:cubicBezTo>
                <a:pt x="2292866" y="1303632"/>
                <a:pt x="2044373" y="1328226"/>
                <a:pt x="1920240" y="1332813"/>
              </a:cubicBezTo>
              <a:cubicBezTo>
                <a:pt x="1796107" y="1337400"/>
                <a:pt x="1514580" y="1354759"/>
                <a:pt x="1248156" y="1332813"/>
              </a:cubicBezTo>
              <a:cubicBezTo>
                <a:pt x="981732" y="1310867"/>
                <a:pt x="607740" y="1327062"/>
                <a:pt x="0" y="1332813"/>
              </a:cubicBezTo>
              <a:cubicBezTo>
                <a:pt x="16128" y="1049336"/>
                <a:pt x="17977" y="842394"/>
                <a:pt x="0" y="666407"/>
              </a:cubicBezTo>
              <a:cubicBezTo>
                <a:pt x="-17977" y="490420"/>
                <a:pt x="-11047" y="165270"/>
                <a:pt x="0" y="0"/>
              </a:cubicBezTo>
              <a:close/>
            </a:path>
            <a:path w="3200400" h="1332813" stroke="0" extrusionOk="0">
              <a:moveTo>
                <a:pt x="0" y="0"/>
              </a:moveTo>
              <a:cubicBezTo>
                <a:pt x="279048" y="3633"/>
                <a:pt x="414867" y="-18824"/>
                <a:pt x="576072" y="0"/>
              </a:cubicBezTo>
              <a:cubicBezTo>
                <a:pt x="737277" y="18824"/>
                <a:pt x="938858" y="-2358"/>
                <a:pt x="1120140" y="0"/>
              </a:cubicBezTo>
              <a:cubicBezTo>
                <a:pt x="1301422" y="2358"/>
                <a:pt x="1481024" y="-28650"/>
                <a:pt x="1760220" y="0"/>
              </a:cubicBezTo>
              <a:cubicBezTo>
                <a:pt x="2039416" y="28650"/>
                <a:pt x="2239498" y="12737"/>
                <a:pt x="2432304" y="0"/>
              </a:cubicBezTo>
              <a:cubicBezTo>
                <a:pt x="2625110" y="-12737"/>
                <a:pt x="2844860" y="-26662"/>
                <a:pt x="3200400" y="0"/>
              </a:cubicBezTo>
              <a:cubicBezTo>
                <a:pt x="3181773" y="156568"/>
                <a:pt x="3206221" y="362753"/>
                <a:pt x="3200400" y="693063"/>
              </a:cubicBezTo>
              <a:cubicBezTo>
                <a:pt x="3194579" y="1023373"/>
                <a:pt x="3204654" y="1126610"/>
                <a:pt x="3200400" y="1332813"/>
              </a:cubicBezTo>
              <a:cubicBezTo>
                <a:pt x="3059828" y="1355589"/>
                <a:pt x="2849061" y="1329694"/>
                <a:pt x="2624328" y="1332813"/>
              </a:cubicBezTo>
              <a:cubicBezTo>
                <a:pt x="2399595" y="1335932"/>
                <a:pt x="2193994" y="1338053"/>
                <a:pt x="2080260" y="1332813"/>
              </a:cubicBezTo>
              <a:cubicBezTo>
                <a:pt x="1966526" y="1327573"/>
                <a:pt x="1693921" y="1355338"/>
                <a:pt x="1504188" y="1332813"/>
              </a:cubicBezTo>
              <a:cubicBezTo>
                <a:pt x="1314455" y="1310288"/>
                <a:pt x="1022840" y="1302053"/>
                <a:pt x="832104" y="1332813"/>
              </a:cubicBezTo>
              <a:cubicBezTo>
                <a:pt x="641368" y="1363573"/>
                <a:pt x="374927" y="1349840"/>
                <a:pt x="0" y="1332813"/>
              </a:cubicBezTo>
              <a:cubicBezTo>
                <a:pt x="-5434" y="1030325"/>
                <a:pt x="-24837" y="832116"/>
                <a:pt x="0" y="706391"/>
              </a:cubicBezTo>
              <a:cubicBezTo>
                <a:pt x="24837" y="580666"/>
                <a:pt x="29795" y="153875"/>
                <a:pt x="0" y="0"/>
              </a:cubicBezTo>
              <a:close/>
            </a:path>
          </a:pathLst>
        </a:custGeom>
        <a:solidFill>
          <a:srgbClr val="E1C8FF"/>
        </a:solidFill>
        <a:ln w="38100">
          <a:solidFill>
            <a:schemeClr val="bg1"/>
          </a:solidFill>
          <a:extLst>
            <a:ext uri="{C807C97D-BFC1-408E-A445-0C87EB9F89A2}">
              <ask:lineSketchStyleProps xmlns:ask="http://schemas.microsoft.com/office/drawing/2018/sketchyshapes" sd="1097506068">
                <a:prstGeom prst="rect">
                  <a:avLst/>
                </a:prstGeom>
                <ask:type>
                  <ask:lineSketchFreehand/>
                </ask:type>
              </ask:lineSketchStyleProps>
            </a:ext>
          </a:extLst>
        </a:ln>
        <a:effectLst>
          <a:glow rad="63500">
            <a:schemeClr val="accent6">
              <a:satMod val="175000"/>
              <a:alpha val="40000"/>
            </a:schemeClr>
          </a:glow>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1. Can roll back hyper-individualism. PO, PRP</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2. Can</a:t>
          </a:r>
          <a:r>
            <a:rPr lang="en-US" sz="1000" spc="-40" baseline="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help</a:t>
          </a: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roll back hyperrationalism. VO, CR 16-29</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3. Can help roll back overgeneralizing. RO, CR 1-5</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4. Can help roll back avoidance. CR 10-15</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5. Can help roll back adversarialism. CO, CR 6-9</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p>
        <a:p>
          <a:pPr marL="0" marR="0">
            <a:spcBef>
              <a:spcPts val="0"/>
            </a:spcBef>
            <a:spcAft>
              <a:spcPts val="0"/>
            </a:spcAft>
          </a:pP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May apply a CR outside of given list of 5, and potentially beyond the given 20.</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11</xdr:col>
      <xdr:colOff>511174</xdr:colOff>
      <xdr:row>1184</xdr:row>
      <xdr:rowOff>188913</xdr:rowOff>
    </xdr:from>
    <xdr:to>
      <xdr:col>21</xdr:col>
      <xdr:colOff>266699</xdr:colOff>
      <xdr:row>1191</xdr:row>
      <xdr:rowOff>106363</xdr:rowOff>
    </xdr:to>
    <xdr:sp macro="" textlink="">
      <xdr:nvSpPr>
        <xdr:cNvPr id="65" name="TextBox 64">
          <a:extLst>
            <a:ext uri="{FF2B5EF4-FFF2-40B4-BE49-F238E27FC236}">
              <a16:creationId xmlns:a16="http://schemas.microsoft.com/office/drawing/2014/main" id="{18F26C21-DA86-23AB-68BA-F2019FDEC6F2}"/>
            </a:ext>
          </a:extLst>
        </xdr:cNvPr>
        <xdr:cNvSpPr txBox="1"/>
      </xdr:nvSpPr>
      <xdr:spPr>
        <a:xfrm>
          <a:off x="5826124" y="232217913"/>
          <a:ext cx="4137025" cy="1193800"/>
        </a:xfrm>
        <a:prstGeom prst="rect">
          <a:avLst/>
        </a:prstGeom>
        <a:solidFill>
          <a:srgbClr val="32FFA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latin typeface="Tahoma" panose="020B0604030504040204" pitchFamily="34" charset="0"/>
              <a:ea typeface="Tahoma" panose="020B0604030504040204" pitchFamily="34" charset="0"/>
              <a:cs typeface="Tahoma" panose="020B0604030504040204" pitchFamily="34" charset="0"/>
            </a:rPr>
            <a:t>Avoidance options - on hold</a:t>
          </a:r>
        </a:p>
        <a:p>
          <a:r>
            <a:rPr lang="en-US" sz="1400" b="0">
              <a:latin typeface="Tahoma" panose="020B0604030504040204" pitchFamily="34" charset="0"/>
              <a:ea typeface="Tahoma" panose="020B0604030504040204" pitchFamily="34" charset="0"/>
              <a:cs typeface="Tahoma" panose="020B0604030504040204" pitchFamily="34" charset="0"/>
            </a:rPr>
            <a:t>- presenteeism (working while unwell)</a:t>
          </a:r>
        </a:p>
        <a:p>
          <a:r>
            <a:rPr lang="en-US" sz="1400" b="0">
              <a:latin typeface="Tahoma" panose="020B0604030504040204" pitchFamily="34" charset="0"/>
              <a:ea typeface="Tahoma" panose="020B0604030504040204" pitchFamily="34" charset="0"/>
              <a:cs typeface="Tahoma" panose="020B0604030504040204" pitchFamily="34" charset="0"/>
            </a:rPr>
            <a:t>Adversarial</a:t>
          </a:r>
          <a:r>
            <a:rPr lang="en-US" sz="1400" b="0" baseline="0">
              <a:latin typeface="Tahoma" panose="020B0604030504040204" pitchFamily="34" charset="0"/>
              <a:ea typeface="Tahoma" panose="020B0604030504040204" pitchFamily="34" charset="0"/>
              <a:cs typeface="Tahoma" panose="020B0604030504040204" pitchFamily="34" charset="0"/>
            </a:rPr>
            <a:t> options - on hold</a:t>
          </a:r>
        </a:p>
        <a:p>
          <a:r>
            <a:rPr lang="en-US" sz="1400" b="0" baseline="0">
              <a:latin typeface="Tahoma" panose="020B0604030504040204" pitchFamily="34" charset="0"/>
              <a:ea typeface="Tahoma" panose="020B0604030504040204" pitchFamily="34" charset="0"/>
              <a:cs typeface="Tahoma" panose="020B0604030504040204" pitchFamily="34" charset="0"/>
            </a:rPr>
            <a:t>- contacting the NLRB to report labor issue</a:t>
          </a:r>
          <a:endParaRPr lang="en-US" sz="1400" b="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20290</xdr:colOff>
      <xdr:row>1174</xdr:row>
      <xdr:rowOff>85801</xdr:rowOff>
    </xdr:from>
    <xdr:to>
      <xdr:col>21</xdr:col>
      <xdr:colOff>96490</xdr:colOff>
      <xdr:row>1183</xdr:row>
      <xdr:rowOff>44647</xdr:rowOff>
    </xdr:to>
    <xdr:sp macro="" textlink="">
      <xdr:nvSpPr>
        <xdr:cNvPr id="66" name="Text Box 1">
          <a:extLst>
            <a:ext uri="{FF2B5EF4-FFF2-40B4-BE49-F238E27FC236}">
              <a16:creationId xmlns:a16="http://schemas.microsoft.com/office/drawing/2014/main" id="{A596AE48-2D41-935D-219B-FDCF47686ADA}"/>
            </a:ext>
          </a:extLst>
        </xdr:cNvPr>
        <xdr:cNvSpPr txBox="1"/>
      </xdr:nvSpPr>
      <xdr:spPr>
        <a:xfrm>
          <a:off x="6592540" y="242490701"/>
          <a:ext cx="3200400" cy="1482846"/>
        </a:xfrm>
        <a:custGeom>
          <a:avLst/>
          <a:gdLst>
            <a:gd name="connsiteX0" fmla="*/ 0 w 3200400"/>
            <a:gd name="connsiteY0" fmla="*/ 0 h 1482846"/>
            <a:gd name="connsiteX1" fmla="*/ 672084 w 3200400"/>
            <a:gd name="connsiteY1" fmla="*/ 0 h 1482846"/>
            <a:gd name="connsiteX2" fmla="*/ 1344168 w 3200400"/>
            <a:gd name="connsiteY2" fmla="*/ 0 h 1482846"/>
            <a:gd name="connsiteX3" fmla="*/ 2016252 w 3200400"/>
            <a:gd name="connsiteY3" fmla="*/ 0 h 1482846"/>
            <a:gd name="connsiteX4" fmla="*/ 3200400 w 3200400"/>
            <a:gd name="connsiteY4" fmla="*/ 0 h 1482846"/>
            <a:gd name="connsiteX5" fmla="*/ 3200400 w 3200400"/>
            <a:gd name="connsiteY5" fmla="*/ 479454 h 1482846"/>
            <a:gd name="connsiteX6" fmla="*/ 3200400 w 3200400"/>
            <a:gd name="connsiteY6" fmla="*/ 1003392 h 1482846"/>
            <a:gd name="connsiteX7" fmla="*/ 3200400 w 3200400"/>
            <a:gd name="connsiteY7" fmla="*/ 1482846 h 1482846"/>
            <a:gd name="connsiteX8" fmla="*/ 2496312 w 3200400"/>
            <a:gd name="connsiteY8" fmla="*/ 1482846 h 1482846"/>
            <a:gd name="connsiteX9" fmla="*/ 1792224 w 3200400"/>
            <a:gd name="connsiteY9" fmla="*/ 1482846 h 1482846"/>
            <a:gd name="connsiteX10" fmla="*/ 1152144 w 3200400"/>
            <a:gd name="connsiteY10" fmla="*/ 1482846 h 1482846"/>
            <a:gd name="connsiteX11" fmla="*/ 0 w 3200400"/>
            <a:gd name="connsiteY11" fmla="*/ 1482846 h 1482846"/>
            <a:gd name="connsiteX12" fmla="*/ 0 w 3200400"/>
            <a:gd name="connsiteY12" fmla="*/ 988564 h 1482846"/>
            <a:gd name="connsiteX13" fmla="*/ 0 w 3200400"/>
            <a:gd name="connsiteY13" fmla="*/ 494282 h 1482846"/>
            <a:gd name="connsiteX14" fmla="*/ 0 w 3200400"/>
            <a:gd name="connsiteY14" fmla="*/ 0 h 14828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200400" h="1482846" fill="none" extrusionOk="0">
              <a:moveTo>
                <a:pt x="0" y="0"/>
              </a:moveTo>
              <a:cubicBezTo>
                <a:pt x="149688" y="-13534"/>
                <a:pt x="465988" y="22184"/>
                <a:pt x="672084" y="0"/>
              </a:cubicBezTo>
              <a:cubicBezTo>
                <a:pt x="878180" y="-22184"/>
                <a:pt x="1076723" y="13560"/>
                <a:pt x="1344168" y="0"/>
              </a:cubicBezTo>
              <a:cubicBezTo>
                <a:pt x="1611613" y="-13560"/>
                <a:pt x="1743310" y="28277"/>
                <a:pt x="2016252" y="0"/>
              </a:cubicBezTo>
              <a:cubicBezTo>
                <a:pt x="2289194" y="-28277"/>
                <a:pt x="2949958" y="23761"/>
                <a:pt x="3200400" y="0"/>
              </a:cubicBezTo>
              <a:cubicBezTo>
                <a:pt x="3180720" y="130105"/>
                <a:pt x="3210724" y="377433"/>
                <a:pt x="3200400" y="479454"/>
              </a:cubicBezTo>
              <a:cubicBezTo>
                <a:pt x="3190076" y="581475"/>
                <a:pt x="3180611" y="819795"/>
                <a:pt x="3200400" y="1003392"/>
              </a:cubicBezTo>
              <a:cubicBezTo>
                <a:pt x="3220189" y="1186989"/>
                <a:pt x="3178580" y="1334812"/>
                <a:pt x="3200400" y="1482846"/>
              </a:cubicBezTo>
              <a:cubicBezTo>
                <a:pt x="2880732" y="1461700"/>
                <a:pt x="2710946" y="1477588"/>
                <a:pt x="2496312" y="1482846"/>
              </a:cubicBezTo>
              <a:cubicBezTo>
                <a:pt x="2281678" y="1488104"/>
                <a:pt x="2097793" y="1517100"/>
                <a:pt x="1792224" y="1482846"/>
              </a:cubicBezTo>
              <a:cubicBezTo>
                <a:pt x="1486655" y="1448592"/>
                <a:pt x="1398650" y="1506119"/>
                <a:pt x="1152144" y="1482846"/>
              </a:cubicBezTo>
              <a:cubicBezTo>
                <a:pt x="905638" y="1459573"/>
                <a:pt x="264616" y="1465886"/>
                <a:pt x="0" y="1482846"/>
              </a:cubicBezTo>
              <a:cubicBezTo>
                <a:pt x="1182" y="1255881"/>
                <a:pt x="-23746" y="1234996"/>
                <a:pt x="0" y="988564"/>
              </a:cubicBezTo>
              <a:cubicBezTo>
                <a:pt x="23746" y="742132"/>
                <a:pt x="9423" y="716620"/>
                <a:pt x="0" y="494282"/>
              </a:cubicBezTo>
              <a:cubicBezTo>
                <a:pt x="-9423" y="271944"/>
                <a:pt x="-6243" y="170585"/>
                <a:pt x="0" y="0"/>
              </a:cubicBezTo>
              <a:close/>
            </a:path>
            <a:path w="3200400" h="1482846" stroke="0" extrusionOk="0">
              <a:moveTo>
                <a:pt x="0" y="0"/>
              </a:moveTo>
              <a:cubicBezTo>
                <a:pt x="279048" y="3633"/>
                <a:pt x="414867" y="-18824"/>
                <a:pt x="576072" y="0"/>
              </a:cubicBezTo>
              <a:cubicBezTo>
                <a:pt x="737277" y="18824"/>
                <a:pt x="938858" y="-2358"/>
                <a:pt x="1120140" y="0"/>
              </a:cubicBezTo>
              <a:cubicBezTo>
                <a:pt x="1301422" y="2358"/>
                <a:pt x="1481024" y="-28650"/>
                <a:pt x="1760220" y="0"/>
              </a:cubicBezTo>
              <a:cubicBezTo>
                <a:pt x="2039416" y="28650"/>
                <a:pt x="2239498" y="12737"/>
                <a:pt x="2432304" y="0"/>
              </a:cubicBezTo>
              <a:cubicBezTo>
                <a:pt x="2625110" y="-12737"/>
                <a:pt x="2844860" y="-26662"/>
                <a:pt x="3200400" y="0"/>
              </a:cubicBezTo>
              <a:cubicBezTo>
                <a:pt x="3201154" y="217459"/>
                <a:pt x="3202252" y="329713"/>
                <a:pt x="3200400" y="523939"/>
              </a:cubicBezTo>
              <a:cubicBezTo>
                <a:pt x="3198548" y="718165"/>
                <a:pt x="3185218" y="841024"/>
                <a:pt x="3200400" y="973736"/>
              </a:cubicBezTo>
              <a:cubicBezTo>
                <a:pt x="3215582" y="1106448"/>
                <a:pt x="3188033" y="1309147"/>
                <a:pt x="3200400" y="1482846"/>
              </a:cubicBezTo>
              <a:cubicBezTo>
                <a:pt x="2999701" y="1488959"/>
                <a:pt x="2810548" y="1486486"/>
                <a:pt x="2624328" y="1482846"/>
              </a:cubicBezTo>
              <a:cubicBezTo>
                <a:pt x="2438108" y="1479206"/>
                <a:pt x="2237989" y="1505371"/>
                <a:pt x="2048256" y="1482846"/>
              </a:cubicBezTo>
              <a:cubicBezTo>
                <a:pt x="1858523" y="1460321"/>
                <a:pt x="1566908" y="1452086"/>
                <a:pt x="1376172" y="1482846"/>
              </a:cubicBezTo>
              <a:cubicBezTo>
                <a:pt x="1185436" y="1513606"/>
                <a:pt x="921435" y="1463069"/>
                <a:pt x="768096" y="1482846"/>
              </a:cubicBezTo>
              <a:cubicBezTo>
                <a:pt x="614757" y="1502623"/>
                <a:pt x="225347" y="1507793"/>
                <a:pt x="0" y="1482846"/>
              </a:cubicBezTo>
              <a:cubicBezTo>
                <a:pt x="-19364" y="1365447"/>
                <a:pt x="836" y="1187625"/>
                <a:pt x="0" y="1033049"/>
              </a:cubicBezTo>
              <a:cubicBezTo>
                <a:pt x="-836" y="878473"/>
                <a:pt x="-16785" y="694594"/>
                <a:pt x="0" y="568424"/>
              </a:cubicBezTo>
              <a:cubicBezTo>
                <a:pt x="16785" y="442255"/>
                <a:pt x="13346" y="199784"/>
                <a:pt x="0" y="0"/>
              </a:cubicBezTo>
              <a:close/>
            </a:path>
          </a:pathLst>
        </a:custGeom>
        <a:solidFill>
          <a:srgbClr val="E1C8FF"/>
        </a:solidFill>
        <a:ln w="38100">
          <a:solidFill>
            <a:schemeClr val="bg1"/>
          </a:solidFill>
          <a:extLst>
            <a:ext uri="{C807C97D-BFC1-408E-A445-0C87EB9F89A2}">
              <ask:lineSketchStyleProps xmlns:ask="http://schemas.microsoft.com/office/drawing/2018/sketchyshapes" sd="1097506068">
                <a:prstGeom prst="rect">
                  <a:avLst/>
                </a:prstGeom>
                <ask:type>
                  <ask:lineSketchFreehand/>
                </ask:type>
              </ask:lineSketchStyleProps>
            </a:ext>
          </a:extLst>
        </a:ln>
        <a:effectLst>
          <a:glow rad="63500">
            <a:schemeClr val="accent6">
              <a:satMod val="175000"/>
              <a:alpha val="40000"/>
            </a:schemeClr>
          </a:glow>
        </a:effectLst>
      </xdr:spPr>
      <xdr:txBody>
        <a:bodyPr rot="0" spcFirstLastPara="0" vert="horz" wrap="square" lIns="91440" tIns="45720" rIns="91440" bIns="45720" numCol="1" spcCol="0" rtlCol="0" fromWordArt="0" anchor="t" anchorCtr="0" forceAA="0" compatLnSpc="1">
          <a:prstTxWarp prst="textNoShape">
            <a:avLst/>
          </a:prstTxWarp>
          <a:spAutoFit/>
        </a:bodyPr>
        <a:lstStyle/>
        <a:p>
          <a:r>
            <a:rPr lang="en-US" sz="1100">
              <a:effectLst/>
              <a:latin typeface="+mn-lt"/>
              <a:ea typeface="+mn-ea"/>
              <a:cs typeface="+mn-cs"/>
            </a:rPr>
            <a:t>Growing research points to power relations as an overlooked source of anxiety and depression. We offer you opportunity to turn your potent influence to produce such negative outcomes to proactively cultivate positive outcomes. Your professional reputation improves as you receive testimonials of how you helped them improve their wellness by being more responsive to their vulnerable needs.</a:t>
          </a:r>
        </a:p>
      </xdr:txBody>
    </xdr:sp>
    <xdr:clientData/>
  </xdr:twoCellAnchor>
  <xdr:oneCellAnchor>
    <xdr:from>
      <xdr:col>10</xdr:col>
      <xdr:colOff>367431</xdr:colOff>
      <xdr:row>126</xdr:row>
      <xdr:rowOff>45535</xdr:rowOff>
    </xdr:from>
    <xdr:ext cx="179536" cy="179536"/>
    <xdr:sp macro="" textlink="">
      <xdr:nvSpPr>
        <xdr:cNvPr id="76" name="Rectangle 75">
          <a:extLst>
            <a:ext uri="{FF2B5EF4-FFF2-40B4-BE49-F238E27FC236}">
              <a16:creationId xmlns:a16="http://schemas.microsoft.com/office/drawing/2014/main" id="{EC5A8503-8453-7887-F067-567D442F1E1F}"/>
            </a:ext>
          </a:extLst>
        </xdr:cNvPr>
        <xdr:cNvSpPr/>
      </xdr:nvSpPr>
      <xdr:spPr>
        <a:xfrm>
          <a:off x="5161681" y="61386535"/>
          <a:ext cx="179536" cy="179536"/>
        </a:xfrm>
        <a:prstGeom prst="rect">
          <a:avLst/>
        </a:prstGeom>
        <a:noFill/>
      </xdr:spPr>
      <xdr:txBody>
        <a:bodyPr wrap="none" lIns="0" tIns="0" rIns="0" bIns="0">
          <a:spAutoFit/>
        </a:bodyPr>
        <a:lstStyle/>
        <a:p>
          <a:pPr algn="ctr"/>
          <a:r>
            <a:rPr lang="en-US" sz="1400" b="0" cap="none" spc="0">
              <a:ln w="0"/>
              <a:solidFill>
                <a:srgbClr val="00B050"/>
              </a:solidFill>
              <a:effectLst>
                <a:outerShdw blurRad="38100" dist="19050" dir="2700000" algn="tl" rotWithShape="0">
                  <a:schemeClr val="dk1">
                    <a:alpha val="40000"/>
                  </a:schemeClr>
                </a:outerShdw>
              </a:effectLst>
              <a:latin typeface="Webdings" panose="05030102010509060703" pitchFamily="18" charset="2"/>
            </a:rPr>
            <a:t>i</a:t>
          </a:r>
        </a:p>
      </xdr:txBody>
    </xdr:sp>
    <xdr:clientData/>
  </xdr:oneCellAnchor>
  <xdr:twoCellAnchor editAs="oneCell">
    <xdr:from>
      <xdr:col>8</xdr:col>
      <xdr:colOff>88899</xdr:colOff>
      <xdr:row>90</xdr:row>
      <xdr:rowOff>25400</xdr:rowOff>
    </xdr:from>
    <xdr:to>
      <xdr:col>12</xdr:col>
      <xdr:colOff>495051</xdr:colOff>
      <xdr:row>91</xdr:row>
      <xdr:rowOff>655320</xdr:rowOff>
    </xdr:to>
    <xdr:pic>
      <xdr:nvPicPr>
        <xdr:cNvPr id="90" name="Picture 89">
          <a:extLst>
            <a:ext uri="{FF2B5EF4-FFF2-40B4-BE49-F238E27FC236}">
              <a16:creationId xmlns:a16="http://schemas.microsoft.com/office/drawing/2014/main" id="{9C719FA1-7A92-7534-CA45-08456E242375}"/>
            </a:ext>
          </a:extLst>
        </xdr:cNvPr>
        <xdr:cNvPicPr>
          <a:picLocks noChangeAspect="1"/>
        </xdr:cNvPicPr>
      </xdr:nvPicPr>
      <xdr:blipFill>
        <a:blip xmlns:r="http://schemas.openxmlformats.org/officeDocument/2006/relationships" r:embed="rId7"/>
        <a:stretch>
          <a:fillRect/>
        </a:stretch>
      </xdr:blipFill>
      <xdr:spPr>
        <a:xfrm>
          <a:off x="3841749" y="44411900"/>
          <a:ext cx="2488952" cy="1645920"/>
        </a:xfrm>
        <a:prstGeom prst="rect">
          <a:avLst/>
        </a:prstGeom>
      </xdr:spPr>
    </xdr:pic>
    <xdr:clientData/>
  </xdr:twoCellAnchor>
  <xdr:twoCellAnchor>
    <xdr:from>
      <xdr:col>19</xdr:col>
      <xdr:colOff>6351</xdr:colOff>
      <xdr:row>1146</xdr:row>
      <xdr:rowOff>88900</xdr:rowOff>
    </xdr:from>
    <xdr:to>
      <xdr:col>24</xdr:col>
      <xdr:colOff>146051</xdr:colOff>
      <xdr:row>1150</xdr:row>
      <xdr:rowOff>147320</xdr:rowOff>
    </xdr:to>
    <xdr:sp macro="" textlink="">
      <xdr:nvSpPr>
        <xdr:cNvPr id="91" name="TextBox 90">
          <a:extLst>
            <a:ext uri="{FF2B5EF4-FFF2-40B4-BE49-F238E27FC236}">
              <a16:creationId xmlns:a16="http://schemas.microsoft.com/office/drawing/2014/main" id="{27BA056C-E109-457F-B32A-7C5055B743A9}"/>
            </a:ext>
          </a:extLst>
        </xdr:cNvPr>
        <xdr:cNvSpPr txBox="1"/>
      </xdr:nvSpPr>
      <xdr:spPr>
        <a:xfrm>
          <a:off x="8661401" y="226606100"/>
          <a:ext cx="2743200" cy="731520"/>
        </a:xfrm>
        <a:prstGeom prst="rect">
          <a:avLst/>
        </a:prstGeom>
        <a:solidFill>
          <a:srgbClr val="32FFA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a:latin typeface="Cambria" panose="02040503050406030204" pitchFamily="18" charset="0"/>
              <a:ea typeface="Cambria" panose="02040503050406030204" pitchFamily="18" charset="0"/>
              <a:cs typeface="Tahoma" panose="020B0604030504040204" pitchFamily="34" charset="0"/>
            </a:rPr>
            <a:t>Avoidance options - on hold</a:t>
          </a:r>
        </a:p>
        <a:p>
          <a:r>
            <a:rPr lang="en-US" sz="1000" b="0">
              <a:latin typeface="Cambria" panose="02040503050406030204" pitchFamily="18" charset="0"/>
              <a:ea typeface="Cambria" panose="02040503050406030204" pitchFamily="18" charset="0"/>
              <a:cs typeface="Tahoma" panose="020B0604030504040204" pitchFamily="34" charset="0"/>
            </a:rPr>
            <a:t>- presenteeism (working while unwell)</a:t>
          </a:r>
        </a:p>
        <a:p>
          <a:r>
            <a:rPr lang="en-US" sz="1000" b="0">
              <a:latin typeface="Cambria" panose="02040503050406030204" pitchFamily="18" charset="0"/>
              <a:ea typeface="Cambria" panose="02040503050406030204" pitchFamily="18" charset="0"/>
              <a:cs typeface="Tahoma" panose="020B0604030504040204" pitchFamily="34" charset="0"/>
            </a:rPr>
            <a:t>Adversarial</a:t>
          </a:r>
          <a:r>
            <a:rPr lang="en-US" sz="1000" b="0" baseline="0">
              <a:latin typeface="Cambria" panose="02040503050406030204" pitchFamily="18" charset="0"/>
              <a:ea typeface="Cambria" panose="02040503050406030204" pitchFamily="18" charset="0"/>
              <a:cs typeface="Tahoma" panose="020B0604030504040204" pitchFamily="34" charset="0"/>
            </a:rPr>
            <a:t> options - on hold</a:t>
          </a:r>
        </a:p>
        <a:p>
          <a:r>
            <a:rPr lang="en-US" sz="1000" b="0" baseline="0">
              <a:latin typeface="Cambria" panose="02040503050406030204" pitchFamily="18" charset="0"/>
              <a:ea typeface="Cambria" panose="02040503050406030204" pitchFamily="18" charset="0"/>
              <a:cs typeface="Tahoma" panose="020B0604030504040204" pitchFamily="34" charset="0"/>
            </a:rPr>
            <a:t>- contacting the NLRB to report labor issue</a:t>
          </a:r>
          <a:endParaRPr lang="en-US" sz="1000" b="0">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285750</xdr:colOff>
      <xdr:row>1627</xdr:row>
      <xdr:rowOff>127000</xdr:rowOff>
    </xdr:from>
    <xdr:to>
      <xdr:col>5</xdr:col>
      <xdr:colOff>95250</xdr:colOff>
      <xdr:row>1631</xdr:row>
      <xdr:rowOff>15240</xdr:rowOff>
    </xdr:to>
    <xdr:sp macro="" textlink="">
      <xdr:nvSpPr>
        <xdr:cNvPr id="92" name="TextBox 91">
          <a:extLst>
            <a:ext uri="{FF2B5EF4-FFF2-40B4-BE49-F238E27FC236}">
              <a16:creationId xmlns:a16="http://schemas.microsoft.com/office/drawing/2014/main" id="{9AAB7AB5-BB18-4406-AE8A-955FA0165008}"/>
            </a:ext>
          </a:extLst>
        </xdr:cNvPr>
        <xdr:cNvSpPr txBox="1"/>
      </xdr:nvSpPr>
      <xdr:spPr>
        <a:xfrm>
          <a:off x="393700" y="368350800"/>
          <a:ext cx="1892300" cy="548640"/>
        </a:xfrm>
        <a:prstGeom prst="rect">
          <a:avLst/>
        </a:prstGeom>
        <a:solidFill>
          <a:srgbClr val="B7FFF3"/>
        </a:solidFill>
        <a:ln w="9525" cmpd="sng">
          <a:solidFill>
            <a:srgbClr val="32FFA5"/>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baseline="0">
              <a:latin typeface="Times New Roman" panose="02020603050405020304" pitchFamily="18" charset="0"/>
              <a:cs typeface="Times New Roman" panose="02020603050405020304" pitchFamily="18" charset="0"/>
            </a:rPr>
            <a:t>one-off - only this occurrence</a:t>
          </a:r>
        </a:p>
        <a:p>
          <a:r>
            <a:rPr lang="en-US" sz="1100" baseline="0">
              <a:latin typeface="Times New Roman" panose="02020603050405020304" pitchFamily="18" charset="0"/>
              <a:cs typeface="Times New Roman" panose="02020603050405020304" pitchFamily="18" charset="0"/>
            </a:rPr>
            <a:t>static - as needed or requested</a:t>
          </a:r>
        </a:p>
        <a:p>
          <a:r>
            <a:rPr lang="en-US" sz="1100" baseline="0">
              <a:latin typeface="Times New Roman" panose="02020603050405020304" pitchFamily="18" charset="0"/>
              <a:cs typeface="Times New Roman" panose="02020603050405020304" pitchFamily="18" charset="0"/>
            </a:rPr>
            <a:t>dynamic - ongoing intervals</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23</xdr:col>
      <xdr:colOff>114300</xdr:colOff>
      <xdr:row>1139</xdr:row>
      <xdr:rowOff>107950</xdr:rowOff>
    </xdr:from>
    <xdr:to>
      <xdr:col>30</xdr:col>
      <xdr:colOff>308610</xdr:colOff>
      <xdr:row>1151</xdr:row>
      <xdr:rowOff>69850</xdr:rowOff>
    </xdr:to>
    <xdr:sp macro="" textlink="">
      <xdr:nvSpPr>
        <xdr:cNvPr id="93" name="TextBox 92">
          <a:extLst>
            <a:ext uri="{FF2B5EF4-FFF2-40B4-BE49-F238E27FC236}">
              <a16:creationId xmlns:a16="http://schemas.microsoft.com/office/drawing/2014/main" id="{FBA5A001-2D70-414A-A5DE-565D290DDF8A}"/>
            </a:ext>
          </a:extLst>
        </xdr:cNvPr>
        <xdr:cNvSpPr txBox="1"/>
      </xdr:nvSpPr>
      <xdr:spPr>
        <a:xfrm>
          <a:off x="10852150" y="225456750"/>
          <a:ext cx="3108960" cy="196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a:latin typeface="Times New Roman" panose="02020603050405020304" pitchFamily="18" charset="0"/>
              <a:cs typeface="Times New Roman" panose="02020603050405020304" pitchFamily="18" charset="0"/>
            </a:rPr>
            <a:t>The less we personally appreciate</a:t>
          </a:r>
          <a:r>
            <a:rPr lang="en-US" sz="1100" baseline="0">
              <a:latin typeface="Times New Roman" panose="02020603050405020304" pitchFamily="18" charset="0"/>
              <a:cs typeface="Times New Roman" panose="02020603050405020304" pitchFamily="18" charset="0"/>
            </a:rPr>
            <a:t> each other and one another's inflexible needs, the more we tend to rely on impersonal norms. Instead of honoring each other's specific needs, we count on arbitrary rules to compel minimal respect for each other. Problems arise.</a:t>
          </a:r>
        </a:p>
        <a:p>
          <a:endParaRPr lang="en-US" sz="1100" baseline="0">
            <a:latin typeface="Times New Roman" panose="02020603050405020304" pitchFamily="18" charset="0"/>
            <a:cs typeface="Times New Roman" panose="02020603050405020304" pitchFamily="18" charset="0"/>
          </a:endParaRPr>
        </a:p>
        <a:p>
          <a:r>
            <a:rPr lang="en-US" sz="1100" baseline="0">
              <a:latin typeface="Times New Roman" panose="02020603050405020304" pitchFamily="18" charset="0"/>
              <a:cs typeface="Times New Roman" panose="02020603050405020304" pitchFamily="18" charset="0"/>
            </a:rPr>
            <a:t>Arbitrary laws do not address every inflexible need affected in a professional relationship. Responsivism goes beyond standard minimums to identify and honor each other's specific needs. Solutions can emerge.</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30</xdr:col>
      <xdr:colOff>76200</xdr:colOff>
      <xdr:row>1139</xdr:row>
      <xdr:rowOff>114300</xdr:rowOff>
    </xdr:from>
    <xdr:to>
      <xdr:col>35</xdr:col>
      <xdr:colOff>105410</xdr:colOff>
      <xdr:row>1153</xdr:row>
      <xdr:rowOff>0</xdr:rowOff>
    </xdr:to>
    <xdr:sp macro="" textlink="">
      <xdr:nvSpPr>
        <xdr:cNvPr id="94" name="TextBox 93">
          <a:extLst>
            <a:ext uri="{FF2B5EF4-FFF2-40B4-BE49-F238E27FC236}">
              <a16:creationId xmlns:a16="http://schemas.microsoft.com/office/drawing/2014/main" id="{BC804DAE-D1BF-4047-9C49-17B6054DE9E2}"/>
            </a:ext>
          </a:extLst>
        </xdr:cNvPr>
        <xdr:cNvSpPr txBox="1"/>
      </xdr:nvSpPr>
      <xdr:spPr>
        <a:xfrm>
          <a:off x="13728700" y="225463100"/>
          <a:ext cx="3108960" cy="222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a:latin typeface="Times New Roman" panose="02020603050405020304" pitchFamily="18" charset="0"/>
              <a:cs typeface="Times New Roman" panose="02020603050405020304" pitchFamily="18" charset="0"/>
            </a:rPr>
            <a:t>The less we appreciate</a:t>
          </a:r>
          <a:r>
            <a:rPr lang="en-US" sz="1100" baseline="0">
              <a:latin typeface="Times New Roman" panose="02020603050405020304" pitchFamily="18" charset="0"/>
              <a:cs typeface="Times New Roman" panose="02020603050405020304" pitchFamily="18" charset="0"/>
            </a:rPr>
            <a:t> each other, the more we tend to rely on impersonal norms. Instead of honoring each other's specific needs, we count on written rules to make sure other's minimally respect us. Problems arise.</a:t>
          </a:r>
        </a:p>
        <a:p>
          <a:endParaRPr lang="en-US" sz="1100" baseline="0">
            <a:latin typeface="Times New Roman" panose="02020603050405020304" pitchFamily="18" charset="0"/>
            <a:cs typeface="Times New Roman" panose="02020603050405020304" pitchFamily="18" charset="0"/>
          </a:endParaRPr>
        </a:p>
        <a:p>
          <a:r>
            <a:rPr lang="en-US" sz="1100" baseline="0">
              <a:latin typeface="Times New Roman" panose="02020603050405020304" pitchFamily="18" charset="0"/>
              <a:cs typeface="Times New Roman" panose="02020603050405020304" pitchFamily="18" charset="0"/>
            </a:rPr>
            <a:t>Such laws do not address all the needs affected in a professional relationship. Responsivism goes beyond standard minimums to identify and honor each other's specific needs. Solutions can emerge.</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6350</xdr:colOff>
      <xdr:row>25</xdr:row>
      <xdr:rowOff>57150</xdr:rowOff>
    </xdr:from>
    <xdr:to>
      <xdr:col>11</xdr:col>
      <xdr:colOff>349250</xdr:colOff>
      <xdr:row>25</xdr:row>
      <xdr:rowOff>422910</xdr:rowOff>
    </xdr:to>
    <xdr:sp macro="" textlink="">
      <xdr:nvSpPr>
        <xdr:cNvPr id="95" name="Rectangle: Rounded Corners 94">
          <a:hlinkClick xmlns:r="http://schemas.openxmlformats.org/officeDocument/2006/relationships" r:id="rId8"/>
          <a:extLst>
            <a:ext uri="{FF2B5EF4-FFF2-40B4-BE49-F238E27FC236}">
              <a16:creationId xmlns:a16="http://schemas.microsoft.com/office/drawing/2014/main" id="{5EDC213F-04D2-59B0-917E-96C91FCFE7C1}"/>
            </a:ext>
          </a:extLst>
        </xdr:cNvPr>
        <xdr:cNvSpPr/>
      </xdr:nvSpPr>
      <xdr:spPr>
        <a:xfrm>
          <a:off x="635000" y="15868650"/>
          <a:ext cx="5029200" cy="365760"/>
        </a:xfrm>
        <a:prstGeom prst="roundRect">
          <a:avLst>
            <a:gd name="adj" fmla="val 3480"/>
          </a:avLst>
        </a:prstGeom>
        <a:gradFill>
          <a:gsLst>
            <a:gs pos="0">
              <a:srgbClr val="32FFA5"/>
            </a:gs>
            <a:gs pos="50000">
              <a:srgbClr val="8CFFC8"/>
            </a:gs>
            <a:gs pos="100000">
              <a:srgbClr val="32FFA5"/>
            </a:gs>
          </a:gsLst>
        </a:gradFill>
        <a:scene3d>
          <a:camera prst="orthographicFront"/>
          <a:lightRig rig="threePt" dir="t"/>
        </a:scene3d>
        <a:sp3d>
          <a:bevelT w="165100" prst="coolSlan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US" sz="1400" b="1">
              <a:solidFill>
                <a:srgbClr val="004B19"/>
              </a:solidFill>
              <a:latin typeface="Tahoma" panose="020B0604030504040204" pitchFamily="34" charset="0"/>
              <a:ea typeface="Tahoma" panose="020B0604030504040204" pitchFamily="34" charset="0"/>
              <a:cs typeface="Tahoma" panose="020B0604030504040204" pitchFamily="34" charset="0"/>
            </a:rPr>
            <a:t>click here to learn more about responsivism</a:t>
          </a:r>
          <a:r>
            <a:rPr lang="en-US" sz="1400" b="1" baseline="0">
              <a:solidFill>
                <a:srgbClr val="004B19"/>
              </a:solidFill>
              <a:latin typeface="Tahoma" panose="020B0604030504040204" pitchFamily="34" charset="0"/>
              <a:ea typeface="Tahoma" panose="020B0604030504040204" pitchFamily="34" charset="0"/>
              <a:cs typeface="Tahoma" panose="020B0604030504040204" pitchFamily="34" charset="0"/>
            </a:rPr>
            <a:t> online</a:t>
          </a:r>
          <a:endParaRPr lang="en-US" sz="1400" b="1">
            <a:solidFill>
              <a:srgbClr val="004B1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9</xdr:col>
      <xdr:colOff>388590</xdr:colOff>
      <xdr:row>1420</xdr:row>
      <xdr:rowOff>155651</xdr:rowOff>
    </xdr:from>
    <xdr:to>
      <xdr:col>21</xdr:col>
      <xdr:colOff>368300</xdr:colOff>
      <xdr:row>1424</xdr:row>
      <xdr:rowOff>19050</xdr:rowOff>
    </xdr:to>
    <xdr:sp macro="" textlink="">
      <xdr:nvSpPr>
        <xdr:cNvPr id="96" name="Text Box 1">
          <a:extLst>
            <a:ext uri="{FF2B5EF4-FFF2-40B4-BE49-F238E27FC236}">
              <a16:creationId xmlns:a16="http://schemas.microsoft.com/office/drawing/2014/main" id="{2C1C8FEC-BD2D-4ED3-1AD7-1B6F20AAC7BC}"/>
            </a:ext>
          </a:extLst>
        </xdr:cNvPr>
        <xdr:cNvSpPr txBox="1"/>
      </xdr:nvSpPr>
      <xdr:spPr>
        <a:xfrm>
          <a:off x="4662140" y="345697251"/>
          <a:ext cx="5402610" cy="523799"/>
        </a:xfrm>
        <a:custGeom>
          <a:avLst/>
          <a:gdLst>
            <a:gd name="connsiteX0" fmla="*/ 0 w 5402610"/>
            <a:gd name="connsiteY0" fmla="*/ 0 h 523799"/>
            <a:gd name="connsiteX1" fmla="*/ 729352 w 5402610"/>
            <a:gd name="connsiteY1" fmla="*/ 0 h 523799"/>
            <a:gd name="connsiteX2" fmla="*/ 1350653 w 5402610"/>
            <a:gd name="connsiteY2" fmla="*/ 0 h 523799"/>
            <a:gd name="connsiteX3" fmla="*/ 2080005 w 5402610"/>
            <a:gd name="connsiteY3" fmla="*/ 0 h 523799"/>
            <a:gd name="connsiteX4" fmla="*/ 2701305 w 5402610"/>
            <a:gd name="connsiteY4" fmla="*/ 0 h 523799"/>
            <a:gd name="connsiteX5" fmla="*/ 3376631 w 5402610"/>
            <a:gd name="connsiteY5" fmla="*/ 0 h 523799"/>
            <a:gd name="connsiteX6" fmla="*/ 4160010 w 5402610"/>
            <a:gd name="connsiteY6" fmla="*/ 0 h 523799"/>
            <a:gd name="connsiteX7" fmla="*/ 5402610 w 5402610"/>
            <a:gd name="connsiteY7" fmla="*/ 0 h 523799"/>
            <a:gd name="connsiteX8" fmla="*/ 5402610 w 5402610"/>
            <a:gd name="connsiteY8" fmla="*/ 523799 h 523799"/>
            <a:gd name="connsiteX9" fmla="*/ 4619232 w 5402610"/>
            <a:gd name="connsiteY9" fmla="*/ 523799 h 523799"/>
            <a:gd name="connsiteX10" fmla="*/ 4105984 w 5402610"/>
            <a:gd name="connsiteY10" fmla="*/ 523799 h 523799"/>
            <a:gd name="connsiteX11" fmla="*/ 3322605 w 5402610"/>
            <a:gd name="connsiteY11" fmla="*/ 523799 h 523799"/>
            <a:gd name="connsiteX12" fmla="*/ 2809357 w 5402610"/>
            <a:gd name="connsiteY12" fmla="*/ 523799 h 523799"/>
            <a:gd name="connsiteX13" fmla="*/ 2025979 w 5402610"/>
            <a:gd name="connsiteY13" fmla="*/ 523799 h 523799"/>
            <a:gd name="connsiteX14" fmla="*/ 1350653 w 5402610"/>
            <a:gd name="connsiteY14" fmla="*/ 523799 h 523799"/>
            <a:gd name="connsiteX15" fmla="*/ 729352 w 5402610"/>
            <a:gd name="connsiteY15" fmla="*/ 523799 h 523799"/>
            <a:gd name="connsiteX16" fmla="*/ 0 w 5402610"/>
            <a:gd name="connsiteY16" fmla="*/ 523799 h 523799"/>
            <a:gd name="connsiteX17" fmla="*/ 0 w 5402610"/>
            <a:gd name="connsiteY17" fmla="*/ 0 h 52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402610" h="523799" fill="none" extrusionOk="0">
              <a:moveTo>
                <a:pt x="0" y="0"/>
              </a:moveTo>
              <a:cubicBezTo>
                <a:pt x="350637" y="14245"/>
                <a:pt x="417400" y="25956"/>
                <a:pt x="729352" y="0"/>
              </a:cubicBezTo>
              <a:cubicBezTo>
                <a:pt x="1041304" y="-25956"/>
                <a:pt x="1075301" y="11513"/>
                <a:pt x="1350653" y="0"/>
              </a:cubicBezTo>
              <a:cubicBezTo>
                <a:pt x="1626005" y="-11513"/>
                <a:pt x="1755791" y="-6021"/>
                <a:pt x="2080005" y="0"/>
              </a:cubicBezTo>
              <a:cubicBezTo>
                <a:pt x="2404219" y="6021"/>
                <a:pt x="2470143" y="-3122"/>
                <a:pt x="2701305" y="0"/>
              </a:cubicBezTo>
              <a:cubicBezTo>
                <a:pt x="2932467" y="3122"/>
                <a:pt x="3171099" y="21869"/>
                <a:pt x="3376631" y="0"/>
              </a:cubicBezTo>
              <a:cubicBezTo>
                <a:pt x="3582163" y="-21869"/>
                <a:pt x="3789534" y="-33450"/>
                <a:pt x="4160010" y="0"/>
              </a:cubicBezTo>
              <a:cubicBezTo>
                <a:pt x="4530486" y="33450"/>
                <a:pt x="5042814" y="30488"/>
                <a:pt x="5402610" y="0"/>
              </a:cubicBezTo>
              <a:cubicBezTo>
                <a:pt x="5405124" y="128068"/>
                <a:pt x="5403913" y="340019"/>
                <a:pt x="5402610" y="523799"/>
              </a:cubicBezTo>
              <a:cubicBezTo>
                <a:pt x="5136261" y="561566"/>
                <a:pt x="4798903" y="509667"/>
                <a:pt x="4619232" y="523799"/>
              </a:cubicBezTo>
              <a:cubicBezTo>
                <a:pt x="4439561" y="537931"/>
                <a:pt x="4361915" y="518640"/>
                <a:pt x="4105984" y="523799"/>
              </a:cubicBezTo>
              <a:cubicBezTo>
                <a:pt x="3850053" y="528958"/>
                <a:pt x="3639071" y="487275"/>
                <a:pt x="3322605" y="523799"/>
              </a:cubicBezTo>
              <a:cubicBezTo>
                <a:pt x="3006139" y="560323"/>
                <a:pt x="3013211" y="544742"/>
                <a:pt x="2809357" y="523799"/>
              </a:cubicBezTo>
              <a:cubicBezTo>
                <a:pt x="2605503" y="502856"/>
                <a:pt x="2242902" y="521340"/>
                <a:pt x="2025979" y="523799"/>
              </a:cubicBezTo>
              <a:cubicBezTo>
                <a:pt x="1809056" y="526258"/>
                <a:pt x="1510604" y="548550"/>
                <a:pt x="1350653" y="523799"/>
              </a:cubicBezTo>
              <a:cubicBezTo>
                <a:pt x="1190702" y="499048"/>
                <a:pt x="910979" y="500924"/>
                <a:pt x="729352" y="523799"/>
              </a:cubicBezTo>
              <a:cubicBezTo>
                <a:pt x="547725" y="546674"/>
                <a:pt x="255824" y="507801"/>
                <a:pt x="0" y="523799"/>
              </a:cubicBezTo>
              <a:cubicBezTo>
                <a:pt x="-7496" y="374116"/>
                <a:pt x="10213" y="132229"/>
                <a:pt x="0" y="0"/>
              </a:cubicBezTo>
              <a:close/>
            </a:path>
            <a:path w="5402610" h="523799" stroke="0" extrusionOk="0">
              <a:moveTo>
                <a:pt x="0" y="0"/>
              </a:moveTo>
              <a:cubicBezTo>
                <a:pt x="208066" y="23718"/>
                <a:pt x="308129" y="-1549"/>
                <a:pt x="567274" y="0"/>
              </a:cubicBezTo>
              <a:cubicBezTo>
                <a:pt x="826419" y="1549"/>
                <a:pt x="937027" y="24174"/>
                <a:pt x="1080522" y="0"/>
              </a:cubicBezTo>
              <a:cubicBezTo>
                <a:pt x="1224017" y="-24174"/>
                <a:pt x="1516918" y="11768"/>
                <a:pt x="1755848" y="0"/>
              </a:cubicBezTo>
              <a:cubicBezTo>
                <a:pt x="1994778" y="-11768"/>
                <a:pt x="2144537" y="5303"/>
                <a:pt x="2485201" y="0"/>
              </a:cubicBezTo>
              <a:cubicBezTo>
                <a:pt x="2825865" y="-5303"/>
                <a:pt x="3034436" y="-35543"/>
                <a:pt x="3214553" y="0"/>
              </a:cubicBezTo>
              <a:cubicBezTo>
                <a:pt x="3394670" y="35543"/>
                <a:pt x="3797083" y="-21555"/>
                <a:pt x="3997931" y="0"/>
              </a:cubicBezTo>
              <a:cubicBezTo>
                <a:pt x="4198779" y="21555"/>
                <a:pt x="4360047" y="-9094"/>
                <a:pt x="4511179" y="0"/>
              </a:cubicBezTo>
              <a:cubicBezTo>
                <a:pt x="4662311" y="9094"/>
                <a:pt x="4997971" y="5651"/>
                <a:pt x="5402610" y="0"/>
              </a:cubicBezTo>
              <a:cubicBezTo>
                <a:pt x="5389579" y="109822"/>
                <a:pt x="5404145" y="295827"/>
                <a:pt x="5402610" y="523799"/>
              </a:cubicBezTo>
              <a:cubicBezTo>
                <a:pt x="5237834" y="545305"/>
                <a:pt x="4923432" y="521577"/>
                <a:pt x="4781310" y="523799"/>
              </a:cubicBezTo>
              <a:cubicBezTo>
                <a:pt x="4639188" y="526021"/>
                <a:pt x="4390540" y="504516"/>
                <a:pt x="4051958" y="523799"/>
              </a:cubicBezTo>
              <a:cubicBezTo>
                <a:pt x="3713376" y="543082"/>
                <a:pt x="3595084" y="531564"/>
                <a:pt x="3430657" y="523799"/>
              </a:cubicBezTo>
              <a:cubicBezTo>
                <a:pt x="3266230" y="516034"/>
                <a:pt x="3169388" y="501053"/>
                <a:pt x="2917409" y="523799"/>
              </a:cubicBezTo>
              <a:cubicBezTo>
                <a:pt x="2665430" y="546545"/>
                <a:pt x="2569759" y="522311"/>
                <a:pt x="2404161" y="523799"/>
              </a:cubicBezTo>
              <a:cubicBezTo>
                <a:pt x="2238563" y="525287"/>
                <a:pt x="2135733" y="521789"/>
                <a:pt x="1890914" y="523799"/>
              </a:cubicBezTo>
              <a:cubicBezTo>
                <a:pt x="1646095" y="525809"/>
                <a:pt x="1431300" y="492793"/>
                <a:pt x="1269613" y="523799"/>
              </a:cubicBezTo>
              <a:cubicBezTo>
                <a:pt x="1107926" y="554805"/>
                <a:pt x="884208" y="508700"/>
                <a:pt x="756365" y="523799"/>
              </a:cubicBezTo>
              <a:cubicBezTo>
                <a:pt x="628522" y="538898"/>
                <a:pt x="366714" y="503002"/>
                <a:pt x="0" y="523799"/>
              </a:cubicBezTo>
              <a:cubicBezTo>
                <a:pt x="18790" y="292777"/>
                <a:pt x="-14721" y="130191"/>
                <a:pt x="0" y="0"/>
              </a:cubicBezTo>
              <a:close/>
            </a:path>
          </a:pathLst>
        </a:custGeom>
        <a:solidFill>
          <a:srgbClr val="E1C8FF"/>
        </a:solidFill>
        <a:ln w="38100">
          <a:solidFill>
            <a:schemeClr val="bg1"/>
          </a:solidFill>
          <a:extLst>
            <a:ext uri="{C807C97D-BFC1-408E-A445-0C87EB9F89A2}">
              <ask:lineSketchStyleProps xmlns:ask="http://schemas.microsoft.com/office/drawing/2018/sketchyshapes" sd="1097506068">
                <a:prstGeom prst="rect">
                  <a:avLst/>
                </a:prstGeom>
                <ask:type>
                  <ask:lineSketchFreehand/>
                </ask:type>
              </ask:lineSketchStyleProps>
            </a:ext>
          </a:extLst>
        </a:ln>
        <a:effectLst>
          <a:glow rad="63500">
            <a:srgbClr val="502373">
              <a:alpha val="40000"/>
            </a:srgb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1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Responsivism</a:t>
          </a:r>
          <a:r>
            <a:rPr lang="en-US" sz="1100" spc="-40" baseline="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r</a:t>
          </a:r>
          <a:r>
            <a:rPr lang="en-US" sz="11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aises the bar by holding us accountable to each other's affected wellness levels.</a:t>
          </a:r>
          <a:r>
            <a:rPr lang="en-US" sz="1100" spc="-40" baseline="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Legal standards never adequately address our affected wellness needs.</a:t>
          </a:r>
          <a:endParaRPr lang="en-US" sz="14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5</xdr:col>
      <xdr:colOff>31749</xdr:colOff>
      <xdr:row>1509</xdr:row>
      <xdr:rowOff>44450</xdr:rowOff>
    </xdr:from>
    <xdr:to>
      <xdr:col>18</xdr:col>
      <xdr:colOff>306069</xdr:colOff>
      <xdr:row>1510</xdr:row>
      <xdr:rowOff>151926</xdr:rowOff>
    </xdr:to>
    <xdr:sp macro="" textlink="">
      <xdr:nvSpPr>
        <xdr:cNvPr id="116" name="TextBox 115">
          <a:extLst>
            <a:ext uri="{FF2B5EF4-FFF2-40B4-BE49-F238E27FC236}">
              <a16:creationId xmlns:a16="http://schemas.microsoft.com/office/drawing/2014/main" id="{42BC8B1F-BB65-4269-A9DA-C6B3DA105F0D}"/>
            </a:ext>
          </a:extLst>
        </xdr:cNvPr>
        <xdr:cNvSpPr txBox="1"/>
      </xdr:nvSpPr>
      <xdr:spPr>
        <a:xfrm>
          <a:off x="2222499" y="358159050"/>
          <a:ext cx="6217920" cy="272576"/>
        </a:xfrm>
        <a:prstGeom prst="rect">
          <a:avLst/>
        </a:prstGeom>
        <a:solidFill>
          <a:srgbClr val="FBFDA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tx1"/>
              </a:solidFill>
              <a:effectLst/>
              <a:latin typeface="Cambria Math" panose="02040503050406030204" pitchFamily="18" charset="0"/>
              <a:ea typeface="Cambria Math" panose="02040503050406030204" pitchFamily="18" charset="0"/>
              <a:cs typeface="+mn-cs"/>
              <a:hlinkClick xmlns:r="http://schemas.openxmlformats.org/officeDocument/2006/relationships" r:id="">
                <a:extLst>
                  <a:ext uri="{A12FA001-AC4F-418D-AE19-62706E023703}">
                    <ahyp:hlinkClr xmlns:ahyp="http://schemas.microsoft.com/office/drawing/2018/hyperlinkcolor" val="tx"/>
                  </a:ext>
                </a:extLst>
              </a:hlinkClick>
            </a:rPr>
            <a:t>Kessler, Ronald (2012). The costs of depression. </a:t>
          </a:r>
          <a:r>
            <a:rPr lang="en-US" sz="1100" i="1" u="sng">
              <a:solidFill>
                <a:schemeClr val="tx1"/>
              </a:solidFill>
              <a:effectLst/>
              <a:latin typeface="Cambria Math" panose="02040503050406030204" pitchFamily="18" charset="0"/>
              <a:ea typeface="Cambria Math" panose="02040503050406030204" pitchFamily="18" charset="0"/>
              <a:cs typeface="+mn-cs"/>
              <a:hlinkClick xmlns:r="http://schemas.openxmlformats.org/officeDocument/2006/relationships" r:id="">
                <a:extLst>
                  <a:ext uri="{A12FA001-AC4F-418D-AE19-62706E023703}">
                    <ahyp:hlinkClr xmlns:ahyp="http://schemas.microsoft.com/office/drawing/2018/hyperlinkcolor" val="tx"/>
                  </a:ext>
                </a:extLst>
              </a:hlinkClick>
            </a:rPr>
            <a:t>Psychiatr Clin North Am. 35</a:t>
          </a:r>
          <a:r>
            <a:rPr lang="en-US" sz="1100" u="sng">
              <a:solidFill>
                <a:schemeClr val="tx1"/>
              </a:solidFill>
              <a:effectLst/>
              <a:latin typeface="Cambria Math" panose="02040503050406030204" pitchFamily="18" charset="0"/>
              <a:ea typeface="Cambria Math" panose="02040503050406030204" pitchFamily="18" charset="0"/>
              <a:cs typeface="+mn-cs"/>
              <a:hlinkClick xmlns:r="http://schemas.openxmlformats.org/officeDocument/2006/relationships" r:id="">
                <a:extLst>
                  <a:ext uri="{A12FA001-AC4F-418D-AE19-62706E023703}">
                    <ahyp:hlinkClr xmlns:ahyp="http://schemas.microsoft.com/office/drawing/2018/hyperlinkcolor" val="tx"/>
                  </a:ext>
                </a:extLst>
              </a:hlinkClick>
            </a:rPr>
            <a:t>(1):1-14.</a:t>
          </a:r>
          <a:endParaRPr lang="en-US" sz="1100" u="sng">
            <a:solidFill>
              <a:schemeClr val="tx1"/>
            </a:solidFill>
            <a:effectLst/>
            <a:latin typeface="Cambria Math" panose="02040503050406030204" pitchFamily="18" charset="0"/>
            <a:ea typeface="Cambria Math" panose="02040503050406030204" pitchFamily="18" charset="0"/>
            <a:cs typeface="+mn-cs"/>
          </a:endParaRPr>
        </a:p>
        <a:p>
          <a:endParaRPr lang="en-US" sz="1100"/>
        </a:p>
      </xdr:txBody>
    </xdr:sp>
    <xdr:clientData/>
  </xdr:twoCellAnchor>
  <xdr:twoCellAnchor>
    <xdr:from>
      <xdr:col>13</xdr:col>
      <xdr:colOff>25399</xdr:colOff>
      <xdr:row>1489</xdr:row>
      <xdr:rowOff>160816</xdr:rowOff>
    </xdr:from>
    <xdr:to>
      <xdr:col>26</xdr:col>
      <xdr:colOff>299719</xdr:colOff>
      <xdr:row>1492</xdr:row>
      <xdr:rowOff>90491</xdr:rowOff>
    </xdr:to>
    <xdr:sp macro="" textlink="">
      <xdr:nvSpPr>
        <xdr:cNvPr id="117" name="TextBox 116">
          <a:extLst>
            <a:ext uri="{FF2B5EF4-FFF2-40B4-BE49-F238E27FC236}">
              <a16:creationId xmlns:a16="http://schemas.microsoft.com/office/drawing/2014/main" id="{E6EA8F2D-609C-4A72-B3D5-D210EF378C70}"/>
            </a:ext>
          </a:extLst>
        </xdr:cNvPr>
        <xdr:cNvSpPr txBox="1"/>
      </xdr:nvSpPr>
      <xdr:spPr>
        <a:xfrm>
          <a:off x="6381749" y="353271616"/>
          <a:ext cx="6217920" cy="42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i="0" u="none">
              <a:solidFill>
                <a:schemeClr val="tx1"/>
              </a:solidFill>
              <a:latin typeface="Cambria Math" panose="02040503050406030204" pitchFamily="18" charset="0"/>
              <a:ea typeface="Cambria Math"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Keltner, Gruenfeld, Anderson (2003). Power, approach, and inhibition. </a:t>
          </a:r>
          <a:r>
            <a:rPr lang="en-US" i="1" u="none">
              <a:solidFill>
                <a:schemeClr val="tx1"/>
              </a:solidFill>
              <a:effectLst/>
              <a:latin typeface="Cambria Math" panose="02040503050406030204" pitchFamily="18" charset="0"/>
              <a:ea typeface="Cambria Math"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Psychological Review, 110</a:t>
          </a:r>
          <a:r>
            <a:rPr lang="en-US" i="0" u="none">
              <a:solidFill>
                <a:schemeClr val="tx1"/>
              </a:solidFill>
              <a:latin typeface="Cambria Math" panose="02040503050406030204" pitchFamily="18" charset="0"/>
              <a:ea typeface="Cambria Math"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:2, 265-284.</a:t>
          </a:r>
          <a:endParaRPr lang="en-US" i="0" u="none">
            <a:solidFill>
              <a:schemeClr val="tx1"/>
            </a:solidFill>
            <a:latin typeface="Cambria Math" panose="02040503050406030204" pitchFamily="18" charset="0"/>
            <a:ea typeface="Cambria Math" panose="02040503050406030204" pitchFamily="18" charset="0"/>
          </a:endParaRPr>
        </a:p>
        <a:p>
          <a:endParaRPr lang="en-US" sz="1100"/>
        </a:p>
      </xdr:txBody>
    </xdr:sp>
    <xdr:clientData/>
  </xdr:twoCellAnchor>
  <xdr:twoCellAnchor>
    <xdr:from>
      <xdr:col>12</xdr:col>
      <xdr:colOff>101599</xdr:colOff>
      <xdr:row>1492</xdr:row>
      <xdr:rowOff>86681</xdr:rowOff>
    </xdr:from>
    <xdr:to>
      <xdr:col>25</xdr:col>
      <xdr:colOff>375919</xdr:colOff>
      <xdr:row>1504</xdr:row>
      <xdr:rowOff>43347</xdr:rowOff>
    </xdr:to>
    <xdr:sp macro="" textlink="">
      <xdr:nvSpPr>
        <xdr:cNvPr id="118" name="TextBox 117">
          <a:extLst>
            <a:ext uri="{FF2B5EF4-FFF2-40B4-BE49-F238E27FC236}">
              <a16:creationId xmlns:a16="http://schemas.microsoft.com/office/drawing/2014/main" id="{0447A504-66F5-4CB3-AB8E-514091C588C4}"/>
            </a:ext>
          </a:extLst>
        </xdr:cNvPr>
        <xdr:cNvSpPr txBox="1"/>
      </xdr:nvSpPr>
      <xdr:spPr>
        <a:xfrm>
          <a:off x="5937249" y="359268081"/>
          <a:ext cx="6217920" cy="1937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2"/>
          <a:r>
            <a:rPr lang="en-US" sz="1100">
              <a:solidFill>
                <a:schemeClr val="dk1"/>
              </a:solidFill>
              <a:effectLst/>
              <a:latin typeface="Cambria Math" panose="02040503050406030204" pitchFamily="18" charset="0"/>
              <a:ea typeface="Cambria Math" panose="02040503050406030204" pitchFamily="18" charset="0"/>
              <a:cs typeface="+mn-cs"/>
            </a:rPr>
            <a:t>“Accountability—the sense that one’s actions are personally identifiable and subject to the evaluation of others—often acts as a constraint on unchecked power. Individuals in power who know they will be held accountable are more likely to consider social consequences and take others’ interests into account.” (</a:t>
          </a:r>
          <a:r>
            <a:rPr lang="en-US" sz="1100">
              <a:solidFill>
                <a:schemeClr val="dk1"/>
              </a:solidFill>
              <a:effectLst/>
              <a:latin typeface="Cambria Math" panose="02040503050406030204" pitchFamily="18" charset="0"/>
              <a:ea typeface="Cambria Math" panose="02040503050406030204" pitchFamily="18" charset="0"/>
              <a:cs typeface="+mn-cs"/>
              <a:hlinkClick xmlns:r="http://schemas.openxmlformats.org/officeDocument/2006/relationships" r:id=""/>
            </a:rPr>
            <a:t>Keltner, et al., 2003</a:t>
          </a:r>
          <a:r>
            <a:rPr lang="en-US" sz="1100">
              <a:solidFill>
                <a:schemeClr val="dk1"/>
              </a:solidFill>
              <a:effectLst/>
              <a:latin typeface="Cambria Math" panose="02040503050406030204" pitchFamily="18" charset="0"/>
              <a:ea typeface="Cambria Math" panose="02040503050406030204" pitchFamily="18" charset="0"/>
              <a:cs typeface="+mn-cs"/>
            </a:rPr>
            <a:t>)</a:t>
          </a:r>
          <a:endParaRPr lang="en-US" sz="1100">
            <a:latin typeface="Cambria Math" panose="02040503050406030204" pitchFamily="18" charset="0"/>
            <a:ea typeface="Cambria Math" panose="02040503050406030204" pitchFamily="18" charset="0"/>
          </a:endParaRPr>
        </a:p>
      </xdr:txBody>
    </xdr:sp>
    <xdr:clientData/>
  </xdr:twoCellAnchor>
  <xdr:oneCellAnchor>
    <xdr:from>
      <xdr:col>12</xdr:col>
      <xdr:colOff>386481</xdr:colOff>
      <xdr:row>123</xdr:row>
      <xdr:rowOff>109035</xdr:rowOff>
    </xdr:from>
    <xdr:ext cx="179536" cy="179536"/>
    <xdr:sp macro="" textlink="">
      <xdr:nvSpPr>
        <xdr:cNvPr id="12" name="Rectangle 11">
          <a:extLst>
            <a:ext uri="{FF2B5EF4-FFF2-40B4-BE49-F238E27FC236}">
              <a16:creationId xmlns:a16="http://schemas.microsoft.com/office/drawing/2014/main" id="{B23BF607-00C8-5827-A922-3B21EF275BA3}"/>
            </a:ext>
          </a:extLst>
        </xdr:cNvPr>
        <xdr:cNvSpPr/>
      </xdr:nvSpPr>
      <xdr:spPr>
        <a:xfrm>
          <a:off x="6222131" y="60243535"/>
          <a:ext cx="179536" cy="179536"/>
        </a:xfrm>
        <a:prstGeom prst="rect">
          <a:avLst/>
        </a:prstGeom>
        <a:noFill/>
      </xdr:spPr>
      <xdr:txBody>
        <a:bodyPr wrap="none" lIns="0" tIns="0" rIns="0" bIns="0">
          <a:spAutoFit/>
        </a:bodyPr>
        <a:lstStyle/>
        <a:p>
          <a:pPr algn="ctr"/>
          <a:r>
            <a:rPr lang="en-US" sz="1400" b="0" cap="none" spc="0">
              <a:ln w="0"/>
              <a:solidFill>
                <a:srgbClr val="32FFA5"/>
              </a:solidFill>
              <a:effectLst>
                <a:outerShdw blurRad="38100" dist="19050" dir="2700000" algn="tl" rotWithShape="0">
                  <a:schemeClr val="dk1">
                    <a:alpha val="40000"/>
                  </a:schemeClr>
                </a:outerShdw>
              </a:effectLst>
              <a:latin typeface="Webdings" panose="05030102010509060703" pitchFamily="18" charset="2"/>
            </a:rPr>
            <a:t>i</a:t>
          </a:r>
        </a:p>
      </xdr:txBody>
    </xdr:sp>
    <xdr:clientData/>
  </xdr:oneCellAnchor>
  <xdr:twoCellAnchor>
    <xdr:from>
      <xdr:col>2</xdr:col>
      <xdr:colOff>336550</xdr:colOff>
      <xdr:row>397</xdr:row>
      <xdr:rowOff>146050</xdr:rowOff>
    </xdr:from>
    <xdr:to>
      <xdr:col>11</xdr:col>
      <xdr:colOff>222250</xdr:colOff>
      <xdr:row>398</xdr:row>
      <xdr:rowOff>285750</xdr:rowOff>
    </xdr:to>
    <xdr:sp macro="" textlink="">
      <xdr:nvSpPr>
        <xdr:cNvPr id="30" name="Rectangle: Beveled 29">
          <a:hlinkClick xmlns:r="http://schemas.openxmlformats.org/officeDocument/2006/relationships" r:id="rId9" tooltip="click this button to go online to offer your improvement ideas"/>
          <a:extLst>
            <a:ext uri="{FF2B5EF4-FFF2-40B4-BE49-F238E27FC236}">
              <a16:creationId xmlns:a16="http://schemas.microsoft.com/office/drawing/2014/main" id="{C53B315E-7B85-D07D-4C4C-71654305B39C}"/>
            </a:ext>
          </a:extLst>
        </xdr:cNvPr>
        <xdr:cNvSpPr/>
      </xdr:nvSpPr>
      <xdr:spPr>
        <a:xfrm>
          <a:off x="965200" y="161080450"/>
          <a:ext cx="4572000" cy="457200"/>
        </a:xfrm>
        <a:prstGeom prst="bevel">
          <a:avLst>
            <a:gd name="adj" fmla="val 7955"/>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US" sz="2000">
              <a:effectLst>
                <a:outerShdw blurRad="50800" dist="38100" dir="5400000" algn="t" rotWithShape="0">
                  <a:prstClr val="black">
                    <a:alpha val="40000"/>
                  </a:prstClr>
                </a:outerShdw>
              </a:effectLst>
              <a:latin typeface="Impact" panose="020B0806030902050204" pitchFamily="34" charset="0"/>
            </a:rPr>
            <a:t>SUGGESTIONS FOR HOW</a:t>
          </a:r>
          <a:r>
            <a:rPr lang="en-US" sz="2000" baseline="0">
              <a:effectLst>
                <a:outerShdw blurRad="50800" dist="38100" dir="5400000" algn="t" rotWithShape="0">
                  <a:prstClr val="black">
                    <a:alpha val="40000"/>
                  </a:prstClr>
                </a:outerShdw>
              </a:effectLst>
              <a:latin typeface="Impact" panose="020B0806030902050204" pitchFamily="34" charset="0"/>
            </a:rPr>
            <a:t> TO IMPROVE THIS</a:t>
          </a:r>
          <a:endParaRPr lang="en-US" sz="2000">
            <a:effectLst>
              <a:outerShdw blurRad="50800" dist="38100" dir="5400000" algn="t" rotWithShape="0">
                <a:prstClr val="black">
                  <a:alpha val="40000"/>
                </a:prstClr>
              </a:outerShdw>
            </a:effectLst>
            <a:latin typeface="Impact" panose="020B0806030902050204" pitchFamily="34" charset="0"/>
          </a:endParaRPr>
        </a:p>
      </xdr:txBody>
    </xdr:sp>
    <xdr:clientData/>
  </xdr:twoCellAnchor>
  <xdr:twoCellAnchor>
    <xdr:from>
      <xdr:col>16</xdr:col>
      <xdr:colOff>234950</xdr:colOff>
      <xdr:row>1420</xdr:row>
      <xdr:rowOff>6350</xdr:rowOff>
    </xdr:from>
    <xdr:to>
      <xdr:col>22</xdr:col>
      <xdr:colOff>127000</xdr:colOff>
      <xdr:row>1429</xdr:row>
      <xdr:rowOff>38100</xdr:rowOff>
    </xdr:to>
    <xdr:sp macro="" textlink="">
      <xdr:nvSpPr>
        <xdr:cNvPr id="43" name="TextBox 42">
          <a:extLst>
            <a:ext uri="{FF2B5EF4-FFF2-40B4-BE49-F238E27FC236}">
              <a16:creationId xmlns:a16="http://schemas.microsoft.com/office/drawing/2014/main" id="{E3CB078F-8498-16F5-9CC7-CA5603C1933F}"/>
            </a:ext>
          </a:extLst>
        </xdr:cNvPr>
        <xdr:cNvSpPr txBox="1"/>
      </xdr:nvSpPr>
      <xdr:spPr>
        <a:xfrm>
          <a:off x="7327900" y="345547950"/>
          <a:ext cx="3016250" cy="151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Situation provokes SENDER</a:t>
          </a:r>
          <a:r>
            <a:rPr lang="en-US" sz="1100" baseline="0"/>
            <a:t> to feel [INTENSE] [EMOTION]. That reduces their ability to fully function, which prompts pain. The more they suppress this emotion, the more their wellness gets compromised. [EMOTION-TIED EXAMPLE].</a:t>
          </a:r>
        </a:p>
        <a:p>
          <a:endParaRPr lang="en-US" sz="1100" baseline="0"/>
        </a:p>
        <a:p>
          <a:r>
            <a:rPr lang="en-US" sz="1100" baseline="0"/>
            <a:t>SEGUE TO APPLIED CHARACTER REFUNCTION.</a:t>
          </a:r>
          <a:endParaRPr lang="en-US" sz="1100"/>
        </a:p>
      </xdr:txBody>
    </xdr:sp>
    <xdr:clientData/>
  </xdr:twoCellAnchor>
  <xdr:twoCellAnchor>
    <xdr:from>
      <xdr:col>21</xdr:col>
      <xdr:colOff>177800</xdr:colOff>
      <xdr:row>1420</xdr:row>
      <xdr:rowOff>76200</xdr:rowOff>
    </xdr:from>
    <xdr:to>
      <xdr:col>27</xdr:col>
      <xdr:colOff>69850</xdr:colOff>
      <xdr:row>1424</xdr:row>
      <xdr:rowOff>55880</xdr:rowOff>
    </xdr:to>
    <xdr:sp macro="" textlink="">
      <xdr:nvSpPr>
        <xdr:cNvPr id="49" name="TextBox 48">
          <a:extLst>
            <a:ext uri="{FF2B5EF4-FFF2-40B4-BE49-F238E27FC236}">
              <a16:creationId xmlns:a16="http://schemas.microsoft.com/office/drawing/2014/main" id="{103DEF30-624D-5B93-7F85-D366FA25D25F}"/>
            </a:ext>
          </a:extLst>
        </xdr:cNvPr>
        <xdr:cNvSpPr txBox="1"/>
      </xdr:nvSpPr>
      <xdr:spPr>
        <a:xfrm>
          <a:off x="9874250" y="345617800"/>
          <a:ext cx="301625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debunk</a:t>
          </a:r>
          <a:r>
            <a:rPr lang="en-US" sz="1100" baseline="0"/>
            <a:t> myth that we are irrational beings, so intense emotions can be suppressed or ignored; results in poor wellness outcomes and impacts</a:t>
          </a:r>
          <a:endParaRPr lang="en-US" sz="1100"/>
        </a:p>
      </xdr:txBody>
    </xdr:sp>
    <xdr:clientData/>
  </xdr:twoCellAnchor>
  <xdr:twoCellAnchor>
    <xdr:from>
      <xdr:col>21</xdr:col>
      <xdr:colOff>412750</xdr:colOff>
      <xdr:row>1423</xdr:row>
      <xdr:rowOff>133350</xdr:rowOff>
    </xdr:from>
    <xdr:to>
      <xdr:col>27</xdr:col>
      <xdr:colOff>304800</xdr:colOff>
      <xdr:row>1426</xdr:row>
      <xdr:rowOff>59690</xdr:rowOff>
    </xdr:to>
    <xdr:sp macro="" textlink="">
      <xdr:nvSpPr>
        <xdr:cNvPr id="51" name="TextBox 50">
          <a:extLst>
            <a:ext uri="{FF2B5EF4-FFF2-40B4-BE49-F238E27FC236}">
              <a16:creationId xmlns:a16="http://schemas.microsoft.com/office/drawing/2014/main" id="{9366243D-33D7-5EEC-7985-5BEBBB3501E9}"/>
            </a:ext>
          </a:extLst>
        </xdr:cNvPr>
        <xdr:cNvSpPr txBox="1"/>
      </xdr:nvSpPr>
      <xdr:spPr>
        <a:xfrm>
          <a:off x="10109200" y="346170250"/>
          <a:ext cx="3016250" cy="421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a:t>
          </a:r>
          <a:r>
            <a:rPr lang="en-US" sz="1100" baseline="0"/>
            <a:t> are invited to reflect on your emotions provoked by this. </a:t>
          </a:r>
          <a:endParaRPr lang="en-US" sz="1100"/>
        </a:p>
      </xdr:txBody>
    </xdr:sp>
    <xdr:clientData/>
  </xdr:twoCellAnchor>
  <xdr:twoCellAnchor>
    <xdr:from>
      <xdr:col>9</xdr:col>
      <xdr:colOff>196850</xdr:colOff>
      <xdr:row>1458</xdr:row>
      <xdr:rowOff>25400</xdr:rowOff>
    </xdr:from>
    <xdr:to>
      <xdr:col>20</xdr:col>
      <xdr:colOff>298450</xdr:colOff>
      <xdr:row>1465</xdr:row>
      <xdr:rowOff>12700</xdr:rowOff>
    </xdr:to>
    <xdr:sp macro="" textlink="">
      <xdr:nvSpPr>
        <xdr:cNvPr id="27" name="level of applicability" hidden="1">
          <a:extLst>
            <a:ext uri="{FF2B5EF4-FFF2-40B4-BE49-F238E27FC236}">
              <a16:creationId xmlns:a16="http://schemas.microsoft.com/office/drawing/2014/main" id="{D91AE086-4037-08F0-4F67-D626711940EA}"/>
            </a:ext>
          </a:extLst>
        </xdr:cNvPr>
        <xdr:cNvSpPr txBox="1"/>
      </xdr:nvSpPr>
      <xdr:spPr>
        <a:xfrm>
          <a:off x="4470400" y="324967600"/>
          <a:ext cx="50038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Click here to indicate how applicable</a:t>
          </a:r>
          <a:r>
            <a:rPr lang="en-US" sz="1100" baseline="0">
              <a:solidFill>
                <a:schemeClr val="dk1"/>
              </a:solidFill>
              <a:effectLst/>
              <a:latin typeface="+mn-lt"/>
              <a:ea typeface="+mn-ea"/>
              <a:cs typeface="+mn-cs"/>
            </a:rPr>
            <a:t> to your experience.</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NAME confirms this fully captures their impacted wellness.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NAME confirms this mostly captures their impacted wellness.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NAME acknowledges this adequately captures their impacted wellness.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NAME admits this poorly captures their impacted wellness.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NAME admits this doesn't capture their impacted wellness.</a:t>
          </a:r>
          <a:endParaRPr lang="en-US">
            <a:effectLst/>
          </a:endParaRPr>
        </a:p>
        <a:p>
          <a:endParaRPr lang="en-US" sz="1100">
            <a:solidFill>
              <a:schemeClr val="dk1"/>
            </a:solidFill>
            <a:effectLst/>
            <a:latin typeface="+mn-lt"/>
            <a:ea typeface="+mn-ea"/>
            <a:cs typeface="+mn-cs"/>
          </a:endParaRPr>
        </a:p>
        <a:p>
          <a:endParaRPr lang="en-US" sz="1100"/>
        </a:p>
      </xdr:txBody>
    </xdr:sp>
    <xdr:clientData/>
  </xdr:twoCellAnchor>
  <xdr:twoCellAnchor>
    <xdr:from>
      <xdr:col>12</xdr:col>
      <xdr:colOff>177800</xdr:colOff>
      <xdr:row>1499</xdr:row>
      <xdr:rowOff>50800</xdr:rowOff>
    </xdr:from>
    <xdr:to>
      <xdr:col>23</xdr:col>
      <xdr:colOff>171450</xdr:colOff>
      <xdr:row>1503</xdr:row>
      <xdr:rowOff>127000</xdr:rowOff>
    </xdr:to>
    <xdr:sp macro="" textlink="">
      <xdr:nvSpPr>
        <xdr:cNvPr id="60" name="TextBox 59">
          <a:extLst>
            <a:ext uri="{FF2B5EF4-FFF2-40B4-BE49-F238E27FC236}">
              <a16:creationId xmlns:a16="http://schemas.microsoft.com/office/drawing/2014/main" id="{8CA8FCCC-344A-37FD-4409-7F1FDE894168}"/>
            </a:ext>
          </a:extLst>
        </xdr:cNvPr>
        <xdr:cNvSpPr txBox="1"/>
      </xdr:nvSpPr>
      <xdr:spPr>
        <a:xfrm>
          <a:off x="6013450" y="354812600"/>
          <a:ext cx="489585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documenting wellness resistance</a:t>
          </a:r>
        </a:p>
        <a:p>
          <a:endParaRPr lang="en-US" sz="1100"/>
        </a:p>
        <a:p>
          <a:r>
            <a:rPr lang="en-US" sz="1100"/>
            <a:t>suggesting, presenting,</a:t>
          </a:r>
          <a:r>
            <a:rPr lang="en-US" sz="1100" baseline="0"/>
            <a:t> demonstrated, demonstrated as indicated by</a:t>
          </a:r>
          <a:endParaRPr lang="en-US" sz="1100"/>
        </a:p>
      </xdr:txBody>
    </xdr:sp>
    <xdr:clientData/>
  </xdr:twoCellAnchor>
  <xdr:twoCellAnchor>
    <xdr:from>
      <xdr:col>2</xdr:col>
      <xdr:colOff>279400</xdr:colOff>
      <xdr:row>1013</xdr:row>
      <xdr:rowOff>31750</xdr:rowOff>
    </xdr:from>
    <xdr:to>
      <xdr:col>12</xdr:col>
      <xdr:colOff>368300</xdr:colOff>
      <xdr:row>1014</xdr:row>
      <xdr:rowOff>317500</xdr:rowOff>
    </xdr:to>
    <xdr:sp macro="" textlink="">
      <xdr:nvSpPr>
        <xdr:cNvPr id="61" name="TextBox 60">
          <a:extLst>
            <a:ext uri="{FF2B5EF4-FFF2-40B4-BE49-F238E27FC236}">
              <a16:creationId xmlns:a16="http://schemas.microsoft.com/office/drawing/2014/main" id="{A5DE2DDC-DBFC-5DBA-2207-CD0A880AAD02}"/>
            </a:ext>
          </a:extLst>
        </xdr:cNvPr>
        <xdr:cNvSpPr txBox="1"/>
      </xdr:nvSpPr>
      <xdr:spPr>
        <a:xfrm>
          <a:off x="908050" y="273608800"/>
          <a:ext cx="52959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address</a:t>
          </a:r>
          <a:r>
            <a:rPr lang="en-US" sz="1100" baseline="0"/>
            <a:t> our </a:t>
          </a:r>
          <a:r>
            <a:rPr lang="en-US" sz="1100"/>
            <a:t>resistance to wellness. We all resist wellness in some</a:t>
          </a:r>
          <a:r>
            <a:rPr lang="en-US" sz="1100" baseline="0"/>
            <a:t> way or form. Only responsivism [NR] provides steps to overcome such normalized resistance. </a:t>
          </a:r>
          <a:endParaRPr lang="en-US" sz="1100"/>
        </a:p>
      </xdr:txBody>
    </xdr:sp>
    <xdr:clientData/>
  </xdr:twoCellAnchor>
  <xdr:twoCellAnchor>
    <xdr:from>
      <xdr:col>9</xdr:col>
      <xdr:colOff>469900</xdr:colOff>
      <xdr:row>1315</xdr:row>
      <xdr:rowOff>82550</xdr:rowOff>
    </xdr:from>
    <xdr:to>
      <xdr:col>25</xdr:col>
      <xdr:colOff>228600</xdr:colOff>
      <xdr:row>1316</xdr:row>
      <xdr:rowOff>76200</xdr:rowOff>
    </xdr:to>
    <xdr:sp macro="" textlink="">
      <xdr:nvSpPr>
        <xdr:cNvPr id="62" name="TextBox 61">
          <a:extLst>
            <a:ext uri="{FF2B5EF4-FFF2-40B4-BE49-F238E27FC236}">
              <a16:creationId xmlns:a16="http://schemas.microsoft.com/office/drawing/2014/main" id="{45F4C9E1-4400-C05A-65AF-E554D9A6CE82}"/>
            </a:ext>
          </a:extLst>
        </xdr:cNvPr>
        <xdr:cNvSpPr txBox="1"/>
      </xdr:nvSpPr>
      <xdr:spPr>
        <a:xfrm>
          <a:off x="4743450" y="329882500"/>
          <a:ext cx="72644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Good</a:t>
          </a:r>
          <a:r>
            <a:rPr lang="en-US" sz="1100" baseline="0"/>
            <a:t> Faith Challenge - request/recommend/require testimonials of demonstrated good faith from SENDER</a:t>
          </a:r>
          <a:endParaRPr lang="en-US" sz="1100"/>
        </a:p>
      </xdr:txBody>
    </xdr:sp>
    <xdr:clientData/>
  </xdr:twoCellAnchor>
  <xdr:twoCellAnchor>
    <xdr:from>
      <xdr:col>41</xdr:col>
      <xdr:colOff>355600</xdr:colOff>
      <xdr:row>650</xdr:row>
      <xdr:rowOff>127000</xdr:rowOff>
    </xdr:from>
    <xdr:to>
      <xdr:col>46</xdr:col>
      <xdr:colOff>488950</xdr:colOff>
      <xdr:row>660</xdr:row>
      <xdr:rowOff>57150</xdr:rowOff>
    </xdr:to>
    <xdr:grpSp>
      <xdr:nvGrpSpPr>
        <xdr:cNvPr id="73" name="Group 72">
          <a:extLst>
            <a:ext uri="{FF2B5EF4-FFF2-40B4-BE49-F238E27FC236}">
              <a16:creationId xmlns:a16="http://schemas.microsoft.com/office/drawing/2014/main" id="{E53A236E-8D40-97D7-D885-85C867012546}"/>
            </a:ext>
          </a:extLst>
        </xdr:cNvPr>
        <xdr:cNvGrpSpPr/>
      </xdr:nvGrpSpPr>
      <xdr:grpSpPr>
        <a:xfrm>
          <a:off x="21609050" y="211848700"/>
          <a:ext cx="3213100" cy="1581150"/>
          <a:chOff x="3327400" y="51644550"/>
          <a:chExt cx="3213100" cy="1600200"/>
        </a:xfrm>
      </xdr:grpSpPr>
      <xdr:sp macro="" textlink="">
        <xdr:nvSpPr>
          <xdr:cNvPr id="69" name="Rectangle 68">
            <a:extLst>
              <a:ext uri="{FF2B5EF4-FFF2-40B4-BE49-F238E27FC236}">
                <a16:creationId xmlns:a16="http://schemas.microsoft.com/office/drawing/2014/main" id="{ED5BE2E8-B2E8-3C48-16B1-5C4E471E7813}"/>
              </a:ext>
            </a:extLst>
          </xdr:cNvPr>
          <xdr:cNvSpPr/>
        </xdr:nvSpPr>
        <xdr:spPr>
          <a:xfrm>
            <a:off x="3327400" y="51644550"/>
            <a:ext cx="3213100" cy="1600200"/>
          </a:xfrm>
          <a:prstGeom prst="rect">
            <a:avLst/>
          </a:prstGeom>
          <a:solidFill>
            <a:srgbClr val="B7FFF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7" name="Oval 66">
            <a:extLst>
              <a:ext uri="{FF2B5EF4-FFF2-40B4-BE49-F238E27FC236}">
                <a16:creationId xmlns:a16="http://schemas.microsoft.com/office/drawing/2014/main" id="{B939CCD7-07CD-5F11-0872-821E0209C761}"/>
              </a:ext>
            </a:extLst>
          </xdr:cNvPr>
          <xdr:cNvSpPr>
            <a:spLocks noChangeAspect="1"/>
          </xdr:cNvSpPr>
        </xdr:nvSpPr>
        <xdr:spPr>
          <a:xfrm>
            <a:off x="3689350" y="51879500"/>
            <a:ext cx="914400" cy="914400"/>
          </a:xfrm>
          <a:prstGeom prst="ellipse">
            <a:avLst/>
          </a:prstGeom>
          <a:solidFill>
            <a:sysClr val="window" lastClr="FFFFFF"/>
          </a:solidFill>
          <a:ln w="38100">
            <a:solidFill>
              <a:srgbClr val="32FFA5"/>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sp macro="" textlink="">
        <xdr:nvSpPr>
          <xdr:cNvPr id="71" name="Oval 70">
            <a:extLst>
              <a:ext uri="{FF2B5EF4-FFF2-40B4-BE49-F238E27FC236}">
                <a16:creationId xmlns:a16="http://schemas.microsoft.com/office/drawing/2014/main" id="{4C3ECEF7-6DAE-4F0F-CB25-7462374AF61A}"/>
              </a:ext>
            </a:extLst>
          </xdr:cNvPr>
          <xdr:cNvSpPr>
            <a:spLocks noChangeAspect="1"/>
          </xdr:cNvSpPr>
        </xdr:nvSpPr>
        <xdr:spPr>
          <a:xfrm>
            <a:off x="5022850" y="51746150"/>
            <a:ext cx="1371600" cy="1371600"/>
          </a:xfrm>
          <a:prstGeom prst="ellipse">
            <a:avLst/>
          </a:prstGeom>
          <a:solidFill>
            <a:sysClr val="window" lastClr="FFFFFF"/>
          </a:solidFill>
          <a:ln w="38100">
            <a:solidFill>
              <a:srgbClr val="E1C8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grpSp>
    <xdr:clientData/>
  </xdr:twoCellAnchor>
  <xdr:twoCellAnchor>
    <xdr:from>
      <xdr:col>43</xdr:col>
      <xdr:colOff>158750</xdr:colOff>
      <xdr:row>648</xdr:row>
      <xdr:rowOff>12692</xdr:rowOff>
    </xdr:from>
    <xdr:to>
      <xdr:col>48</xdr:col>
      <xdr:colOff>75970</xdr:colOff>
      <xdr:row>658</xdr:row>
      <xdr:rowOff>35044</xdr:rowOff>
    </xdr:to>
    <xdr:grpSp>
      <xdr:nvGrpSpPr>
        <xdr:cNvPr id="86" name="Group 85">
          <a:extLst>
            <a:ext uri="{FF2B5EF4-FFF2-40B4-BE49-F238E27FC236}">
              <a16:creationId xmlns:a16="http://schemas.microsoft.com/office/drawing/2014/main" id="{D7F8E4A7-FC06-324C-DE6F-AF3A32A0AD8C}"/>
            </a:ext>
          </a:extLst>
        </xdr:cNvPr>
        <xdr:cNvGrpSpPr/>
      </xdr:nvGrpSpPr>
      <xdr:grpSpPr>
        <a:xfrm>
          <a:off x="22644100" y="211404192"/>
          <a:ext cx="2996970" cy="1673352"/>
          <a:chOff x="3416300" y="52577508"/>
          <a:chExt cx="2996970" cy="1716668"/>
        </a:xfrm>
      </xdr:grpSpPr>
      <xdr:pic>
        <xdr:nvPicPr>
          <xdr:cNvPr id="79" name="Picture 78">
            <a:extLst>
              <a:ext uri="{FF2B5EF4-FFF2-40B4-BE49-F238E27FC236}">
                <a16:creationId xmlns:a16="http://schemas.microsoft.com/office/drawing/2014/main" id="{C55300F4-E89D-7F0F-1AAA-1642B56B01BD}"/>
              </a:ext>
            </a:extLst>
          </xdr:cNvPr>
          <xdr:cNvPicPr>
            <a:picLocks noChangeAspect="1"/>
          </xdr:cNvPicPr>
        </xdr:nvPicPr>
        <xdr:blipFill rotWithShape="1">
          <a:blip xmlns:r="http://schemas.openxmlformats.org/officeDocument/2006/relationships" r:embed="rId10">
            <a:clrChange>
              <a:clrFrom>
                <a:srgbClr val="FFFFFF"/>
              </a:clrFrom>
              <a:clrTo>
                <a:srgbClr val="FFFFFF">
                  <a:alpha val="0"/>
                </a:srgbClr>
              </a:clrTo>
            </a:clrChange>
          </a:blip>
          <a:srcRect l="6720"/>
          <a:stretch/>
        </xdr:blipFill>
        <xdr:spPr>
          <a:xfrm>
            <a:off x="3416300" y="52577508"/>
            <a:ext cx="2996970" cy="1610481"/>
          </a:xfrm>
          <a:prstGeom prst="rect">
            <a:avLst/>
          </a:prstGeom>
        </xdr:spPr>
      </xdr:pic>
      <xdr:sp macro="" textlink="">
        <xdr:nvSpPr>
          <xdr:cNvPr id="83" name="Left Brace 82">
            <a:extLst>
              <a:ext uri="{FF2B5EF4-FFF2-40B4-BE49-F238E27FC236}">
                <a16:creationId xmlns:a16="http://schemas.microsoft.com/office/drawing/2014/main" id="{307DD5AB-AF0E-2675-B73A-6949887D5ECE}"/>
              </a:ext>
            </a:extLst>
          </xdr:cNvPr>
          <xdr:cNvSpPr/>
        </xdr:nvSpPr>
        <xdr:spPr>
          <a:xfrm rot="16893120">
            <a:off x="4633396" y="53251422"/>
            <a:ext cx="274320" cy="1597025"/>
          </a:xfrm>
          <a:prstGeom prst="leftBrace">
            <a:avLst>
              <a:gd name="adj1" fmla="val 8333"/>
              <a:gd name="adj2" fmla="val 50893"/>
            </a:avLst>
          </a:prstGeom>
          <a:ln w="381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5" name="Flowchart: Delay 84">
            <a:extLst>
              <a:ext uri="{FF2B5EF4-FFF2-40B4-BE49-F238E27FC236}">
                <a16:creationId xmlns:a16="http://schemas.microsoft.com/office/drawing/2014/main" id="{E228924E-3D02-DA04-A50D-6F43F8D5BCF3}"/>
              </a:ext>
            </a:extLst>
          </xdr:cNvPr>
          <xdr:cNvSpPr/>
        </xdr:nvSpPr>
        <xdr:spPr>
          <a:xfrm rot="16370075">
            <a:off x="4681878" y="54041264"/>
            <a:ext cx="151764" cy="354059"/>
          </a:xfrm>
          <a:prstGeom prst="flowChartDelay">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7</xdr:col>
      <xdr:colOff>177800</xdr:colOff>
      <xdr:row>105</xdr:row>
      <xdr:rowOff>82550</xdr:rowOff>
    </xdr:from>
    <xdr:to>
      <xdr:col>13</xdr:col>
      <xdr:colOff>53092</xdr:colOff>
      <xdr:row>110</xdr:row>
      <xdr:rowOff>214271</xdr:rowOff>
    </xdr:to>
    <xdr:pic>
      <xdr:nvPicPr>
        <xdr:cNvPr id="87" name="Picture 86">
          <a:extLst>
            <a:ext uri="{FF2B5EF4-FFF2-40B4-BE49-F238E27FC236}">
              <a16:creationId xmlns:a16="http://schemas.microsoft.com/office/drawing/2014/main" id="{FAC89764-1770-3767-02E3-EAA214798ACA}"/>
            </a:ext>
          </a:extLst>
        </xdr:cNvPr>
        <xdr:cNvPicPr>
          <a:picLocks noChangeAspect="1"/>
        </xdr:cNvPicPr>
      </xdr:nvPicPr>
      <xdr:blipFill>
        <a:blip xmlns:r="http://schemas.openxmlformats.org/officeDocument/2006/relationships" r:embed="rId11"/>
        <a:stretch>
          <a:fillRect/>
        </a:stretch>
      </xdr:blipFill>
      <xdr:spPr>
        <a:xfrm>
          <a:off x="3409950" y="52152550"/>
          <a:ext cx="2999492" cy="1719221"/>
        </a:xfrm>
        <a:prstGeom prst="rect">
          <a:avLst/>
        </a:prstGeom>
      </xdr:spPr>
    </xdr:pic>
    <xdr:clientData/>
  </xdr:twoCellAnchor>
  <xdr:twoCellAnchor>
    <xdr:from>
      <xdr:col>11</xdr:col>
      <xdr:colOff>368300</xdr:colOff>
      <xdr:row>1422</xdr:row>
      <xdr:rowOff>101600</xdr:rowOff>
    </xdr:from>
    <xdr:to>
      <xdr:col>21</xdr:col>
      <xdr:colOff>241300</xdr:colOff>
      <xdr:row>1426</xdr:row>
      <xdr:rowOff>44450</xdr:rowOff>
    </xdr:to>
    <xdr:sp macro="" textlink="">
      <xdr:nvSpPr>
        <xdr:cNvPr id="88" name="TextBox 87">
          <a:extLst>
            <a:ext uri="{FF2B5EF4-FFF2-40B4-BE49-F238E27FC236}">
              <a16:creationId xmlns:a16="http://schemas.microsoft.com/office/drawing/2014/main" id="{5F38EBB9-9F7D-DD3F-B91B-A63C7FD5FFC2}"/>
            </a:ext>
          </a:extLst>
        </xdr:cNvPr>
        <xdr:cNvSpPr txBox="1"/>
      </xdr:nvSpPr>
      <xdr:spPr>
        <a:xfrm>
          <a:off x="5683250" y="345973400"/>
          <a:ext cx="4254500" cy="603250"/>
        </a:xfrm>
        <a:prstGeom prst="rect">
          <a:avLst/>
        </a:prstGeom>
        <a:solidFill>
          <a:srgbClr val="FFFFFF">
            <a:alpha val="8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ascribed (power-coerced) v. earned (empirically</a:t>
          </a:r>
          <a:r>
            <a:rPr lang="en-US" sz="1100" baseline="0"/>
            <a:t>-based) results</a:t>
          </a:r>
        </a:p>
        <a:p>
          <a:r>
            <a:rPr lang="en-US" sz="1100" baseline="0"/>
            <a:t>which way the wellness needle moves: up or down?</a:t>
          </a:r>
          <a:endParaRPr lang="en-US" sz="1100"/>
        </a:p>
      </xdr:txBody>
    </xdr:sp>
    <xdr:clientData/>
  </xdr:twoCellAnchor>
  <xdr:twoCellAnchor>
    <xdr:from>
      <xdr:col>15</xdr:col>
      <xdr:colOff>177800</xdr:colOff>
      <xdr:row>1721</xdr:row>
      <xdr:rowOff>88900</xdr:rowOff>
    </xdr:from>
    <xdr:to>
      <xdr:col>22</xdr:col>
      <xdr:colOff>501650</xdr:colOff>
      <xdr:row>1724</xdr:row>
      <xdr:rowOff>127000</xdr:rowOff>
    </xdr:to>
    <xdr:sp macro="" textlink="">
      <xdr:nvSpPr>
        <xdr:cNvPr id="97" name="TextBox 96">
          <a:extLst>
            <a:ext uri="{FF2B5EF4-FFF2-40B4-BE49-F238E27FC236}">
              <a16:creationId xmlns:a16="http://schemas.microsoft.com/office/drawing/2014/main" id="{437D5428-A3FA-4A3E-AB9D-8AA6DBE39519}"/>
            </a:ext>
          </a:extLst>
        </xdr:cNvPr>
        <xdr:cNvSpPr txBox="1"/>
      </xdr:nvSpPr>
      <xdr:spPr>
        <a:xfrm>
          <a:off x="6750050" y="394919200"/>
          <a:ext cx="3968750" cy="533400"/>
        </a:xfrm>
        <a:prstGeom prst="rect">
          <a:avLst/>
        </a:prstGeom>
        <a:solidFill>
          <a:srgbClr val="B7FFF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0" bIns="0" rtlCol="0" anchor="ctr"/>
        <a:lstStyle/>
        <a:p>
          <a:pPr algn="l"/>
          <a:r>
            <a:rPr lang="en-US" sz="2000" b="1" baseline="0">
              <a:latin typeface="Tahoma" panose="020B0604030504040204" pitchFamily="34" charset="0"/>
              <a:ea typeface="Tahoma" panose="020B0604030504040204" pitchFamily="34" charset="0"/>
              <a:cs typeface="Tahoma" panose="020B0604030504040204" pitchFamily="34" charset="0"/>
            </a:rPr>
            <a:t>Action Plan</a:t>
          </a:r>
          <a:endParaRPr lang="en-US" sz="2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15</xdr:col>
      <xdr:colOff>419100</xdr:colOff>
      <xdr:row>211</xdr:row>
      <xdr:rowOff>0</xdr:rowOff>
    </xdr:from>
    <xdr:to>
      <xdr:col>18</xdr:col>
      <xdr:colOff>320040</xdr:colOff>
      <xdr:row>212</xdr:row>
      <xdr:rowOff>346283</xdr:rowOff>
    </xdr:to>
    <xdr:pic>
      <xdr:nvPicPr>
        <xdr:cNvPr id="98" name="Picture 97" hidden="1">
          <a:extLst>
            <a:ext uri="{FF2B5EF4-FFF2-40B4-BE49-F238E27FC236}">
              <a16:creationId xmlns:a16="http://schemas.microsoft.com/office/drawing/2014/main" id="{08ADBCCF-DE9C-BB35-CC7C-B314169F9F8D}"/>
            </a:ext>
          </a:extLst>
        </xdr:cNvPr>
        <xdr:cNvPicPr>
          <a:picLocks noChangeAspect="1"/>
        </xdr:cNvPicPr>
      </xdr:nvPicPr>
      <xdr:blipFill rotWithShape="1">
        <a:blip xmlns:r="http://schemas.openxmlformats.org/officeDocument/2006/relationships" r:embed="rId12"/>
        <a:srcRect l="12702" t="8596" r="6367" b="16344"/>
        <a:stretch/>
      </xdr:blipFill>
      <xdr:spPr>
        <a:xfrm>
          <a:off x="6991350" y="81705451"/>
          <a:ext cx="1463040" cy="1489283"/>
        </a:xfrm>
        <a:prstGeom prst="rect">
          <a:avLst/>
        </a:prstGeom>
      </xdr:spPr>
    </xdr:pic>
    <xdr:clientData/>
  </xdr:twoCellAnchor>
  <xdr:twoCellAnchor>
    <xdr:from>
      <xdr:col>16</xdr:col>
      <xdr:colOff>514350</xdr:colOff>
      <xdr:row>211</xdr:row>
      <xdr:rowOff>0</xdr:rowOff>
    </xdr:from>
    <xdr:to>
      <xdr:col>19</xdr:col>
      <xdr:colOff>415290</xdr:colOff>
      <xdr:row>212</xdr:row>
      <xdr:rowOff>85090</xdr:rowOff>
    </xdr:to>
    <xdr:grpSp>
      <xdr:nvGrpSpPr>
        <xdr:cNvPr id="104" name="Group 103" hidden="1">
          <a:extLst>
            <a:ext uri="{FF2B5EF4-FFF2-40B4-BE49-F238E27FC236}">
              <a16:creationId xmlns:a16="http://schemas.microsoft.com/office/drawing/2014/main" id="{088571D7-CCD1-10E2-2847-BEFEF6EEDA41}"/>
            </a:ext>
          </a:extLst>
        </xdr:cNvPr>
        <xdr:cNvGrpSpPr/>
      </xdr:nvGrpSpPr>
      <xdr:grpSpPr>
        <a:xfrm>
          <a:off x="7607300" y="84162900"/>
          <a:ext cx="1463040" cy="1228090"/>
          <a:chOff x="7607300" y="81832450"/>
          <a:chExt cx="1463040" cy="1463040"/>
        </a:xfrm>
      </xdr:grpSpPr>
      <xdr:sp macro="" textlink="">
        <xdr:nvSpPr>
          <xdr:cNvPr id="103" name="light blue background circle">
            <a:extLst>
              <a:ext uri="{FF2B5EF4-FFF2-40B4-BE49-F238E27FC236}">
                <a16:creationId xmlns:a16="http://schemas.microsoft.com/office/drawing/2014/main" id="{7F0D59E1-38C4-4198-1497-9314756B8FF9}"/>
              </a:ext>
            </a:extLst>
          </xdr:cNvPr>
          <xdr:cNvSpPr>
            <a:spLocks noChangeAspect="1"/>
          </xdr:cNvSpPr>
        </xdr:nvSpPr>
        <xdr:spPr>
          <a:xfrm>
            <a:off x="7607300" y="81832450"/>
            <a:ext cx="1463040" cy="1463040"/>
          </a:xfrm>
          <a:prstGeom prst="ellipse">
            <a:avLst/>
          </a:prstGeom>
          <a:solidFill>
            <a:srgbClr val="00B0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57" name="Group 56">
            <a:extLst>
              <a:ext uri="{FF2B5EF4-FFF2-40B4-BE49-F238E27FC236}">
                <a16:creationId xmlns:a16="http://schemas.microsoft.com/office/drawing/2014/main" id="{DD360F11-2CD7-6FDC-E78D-FAAF6946D993}"/>
              </a:ext>
            </a:extLst>
          </xdr:cNvPr>
          <xdr:cNvGrpSpPr/>
        </xdr:nvGrpSpPr>
        <xdr:grpSpPr>
          <a:xfrm>
            <a:off x="7651750" y="81833535"/>
            <a:ext cx="1371600" cy="1451184"/>
            <a:chOff x="139700" y="74340535"/>
            <a:chExt cx="1371600" cy="1451184"/>
          </a:xfrm>
        </xdr:grpSpPr>
        <xdr:sp macro="" textlink="">
          <xdr:nvSpPr>
            <xdr:cNvPr id="34" name="4-quadrant circle">
              <a:extLst>
                <a:ext uri="{FF2B5EF4-FFF2-40B4-BE49-F238E27FC236}">
                  <a16:creationId xmlns:a16="http://schemas.microsoft.com/office/drawing/2014/main" id="{D9F280A2-EE43-1ADF-5F2E-01A01E429B1A}"/>
                </a:ext>
              </a:extLst>
            </xdr:cNvPr>
            <xdr:cNvSpPr>
              <a:spLocks noChangeAspect="1"/>
            </xdr:cNvSpPr>
          </xdr:nvSpPr>
          <xdr:spPr>
            <a:xfrm>
              <a:off x="139700" y="74383900"/>
              <a:ext cx="1371600" cy="1371600"/>
            </a:xfrm>
            <a:prstGeom prst="flowChartSummingJunction">
              <a:avLst/>
            </a:prstGeom>
            <a:solidFill>
              <a:srgbClr val="32FFA5"/>
            </a:solidFill>
            <a:ln w="12700">
              <a:solidFill>
                <a:srgbClr val="BEFFD7"/>
              </a:solidFill>
              <a:prstDash val="dash"/>
            </a:ln>
            <a:effectLst/>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n-US" sz="1100"/>
            </a:p>
          </xdr:txBody>
        </xdr:sp>
        <xdr:sp macro="" textlink="">
          <xdr:nvSpPr>
            <xdr:cNvPr id="39" name="'1'">
              <a:extLst>
                <a:ext uri="{FF2B5EF4-FFF2-40B4-BE49-F238E27FC236}">
                  <a16:creationId xmlns:a16="http://schemas.microsoft.com/office/drawing/2014/main" id="{A28095FF-8DB3-2572-02F5-325DED38D2F5}"/>
                </a:ext>
              </a:extLst>
            </xdr:cNvPr>
            <xdr:cNvSpPr/>
          </xdr:nvSpPr>
          <xdr:spPr>
            <a:xfrm>
              <a:off x="1124528" y="74765985"/>
              <a:ext cx="202042" cy="625684"/>
            </a:xfrm>
            <a:prstGeom prst="rect">
              <a:avLst/>
            </a:prstGeom>
            <a:noFill/>
          </xdr:spPr>
          <xdr:txBody>
            <a:bodyPr wrap="none" lIns="0" tIns="0" rIns="0" bIns="0">
              <a:spAutoFit/>
            </a:bodyPr>
            <a:lstStyle/>
            <a:p>
              <a:pPr algn="ctr"/>
              <a:r>
                <a:rPr lang="en-US" sz="4000" b="1" cap="none" spc="50">
                  <a:ln w="0"/>
                  <a:solidFill>
                    <a:schemeClr val="bg2"/>
                  </a:solidFill>
                  <a:effectLst>
                    <a:innerShdw blurRad="63500" dist="50800" dir="13500000">
                      <a:srgbClr val="000000">
                        <a:alpha val="50000"/>
                      </a:srgbClr>
                    </a:innerShdw>
                  </a:effectLst>
                  <a:latin typeface="Impact" panose="020B0806030902050204" pitchFamily="34" charset="0"/>
                </a:rPr>
                <a:t>1</a:t>
              </a:r>
            </a:p>
          </xdr:txBody>
        </xdr:sp>
        <xdr:sp macro="" textlink="">
          <xdr:nvSpPr>
            <xdr:cNvPr id="53" name="'2'">
              <a:extLst>
                <a:ext uri="{FF2B5EF4-FFF2-40B4-BE49-F238E27FC236}">
                  <a16:creationId xmlns:a16="http://schemas.microsoft.com/office/drawing/2014/main" id="{DA2430FA-CD63-B0EF-CCFA-FD6CE9A565AE}"/>
                </a:ext>
              </a:extLst>
            </xdr:cNvPr>
            <xdr:cNvSpPr/>
          </xdr:nvSpPr>
          <xdr:spPr>
            <a:xfrm>
              <a:off x="687061" y="75166035"/>
              <a:ext cx="264175" cy="625684"/>
            </a:xfrm>
            <a:prstGeom prst="rect">
              <a:avLst/>
            </a:prstGeom>
            <a:noFill/>
          </xdr:spPr>
          <xdr:txBody>
            <a:bodyPr wrap="none" lIns="0" tIns="0" rIns="0" bIns="0">
              <a:spAutoFit/>
            </a:bodyPr>
            <a:lstStyle/>
            <a:p>
              <a:pPr algn="ctr"/>
              <a:r>
                <a:rPr lang="en-US" sz="4000" b="1" cap="none" spc="50">
                  <a:ln w="0"/>
                  <a:solidFill>
                    <a:schemeClr val="bg2"/>
                  </a:solidFill>
                  <a:effectLst>
                    <a:innerShdw blurRad="63500" dist="50800" dir="13500000">
                      <a:srgbClr val="000000">
                        <a:alpha val="50000"/>
                      </a:srgbClr>
                    </a:innerShdw>
                  </a:effectLst>
                  <a:latin typeface="Impact" panose="020B0806030902050204" pitchFamily="34" charset="0"/>
                </a:rPr>
                <a:t>2</a:t>
              </a:r>
            </a:p>
          </xdr:txBody>
        </xdr:sp>
        <xdr:sp macro="" textlink="">
          <xdr:nvSpPr>
            <xdr:cNvPr id="54" name="'3'">
              <a:extLst>
                <a:ext uri="{FF2B5EF4-FFF2-40B4-BE49-F238E27FC236}">
                  <a16:creationId xmlns:a16="http://schemas.microsoft.com/office/drawing/2014/main" id="{EFB97C40-5F0F-CFA9-D91B-962B52D670DA}"/>
                </a:ext>
              </a:extLst>
            </xdr:cNvPr>
            <xdr:cNvSpPr/>
          </xdr:nvSpPr>
          <xdr:spPr>
            <a:xfrm>
              <a:off x="210598" y="74772335"/>
              <a:ext cx="278667" cy="625684"/>
            </a:xfrm>
            <a:prstGeom prst="rect">
              <a:avLst/>
            </a:prstGeom>
            <a:noFill/>
          </xdr:spPr>
          <xdr:txBody>
            <a:bodyPr wrap="none" lIns="0" tIns="0" rIns="0" bIns="0">
              <a:spAutoFit/>
            </a:bodyPr>
            <a:lstStyle/>
            <a:p>
              <a:pPr algn="ctr"/>
              <a:r>
                <a:rPr lang="en-US" sz="4000" b="1" cap="none" spc="50">
                  <a:ln w="0"/>
                  <a:solidFill>
                    <a:schemeClr val="bg2"/>
                  </a:solidFill>
                  <a:effectLst>
                    <a:innerShdw blurRad="63500" dist="50800" dir="13500000">
                      <a:srgbClr val="000000">
                        <a:alpha val="50000"/>
                      </a:srgbClr>
                    </a:innerShdw>
                  </a:effectLst>
                  <a:latin typeface="Impact" panose="020B0806030902050204" pitchFamily="34" charset="0"/>
                </a:rPr>
                <a:t>3</a:t>
              </a:r>
            </a:p>
          </xdr:txBody>
        </xdr:sp>
        <xdr:sp macro="" textlink="">
          <xdr:nvSpPr>
            <xdr:cNvPr id="55" name="'4'">
              <a:extLst>
                <a:ext uri="{FF2B5EF4-FFF2-40B4-BE49-F238E27FC236}">
                  <a16:creationId xmlns:a16="http://schemas.microsoft.com/office/drawing/2014/main" id="{910A804F-7859-D0BF-C1BA-F52860E5E9F8}"/>
                </a:ext>
              </a:extLst>
            </xdr:cNvPr>
            <xdr:cNvSpPr/>
          </xdr:nvSpPr>
          <xdr:spPr>
            <a:xfrm>
              <a:off x="690930" y="74340535"/>
              <a:ext cx="262893" cy="625684"/>
            </a:xfrm>
            <a:prstGeom prst="rect">
              <a:avLst/>
            </a:prstGeom>
            <a:noFill/>
          </xdr:spPr>
          <xdr:txBody>
            <a:bodyPr wrap="none" lIns="0" tIns="0" rIns="0" bIns="0">
              <a:spAutoFit/>
            </a:bodyPr>
            <a:lstStyle/>
            <a:p>
              <a:pPr algn="ctr"/>
              <a:r>
                <a:rPr lang="en-US" sz="4000" b="1" cap="none" spc="50">
                  <a:ln w="0"/>
                  <a:solidFill>
                    <a:schemeClr val="bg2"/>
                  </a:solidFill>
                  <a:effectLst>
                    <a:innerShdw blurRad="63500" dist="50800" dir="13500000">
                      <a:srgbClr val="000000">
                        <a:alpha val="50000"/>
                      </a:srgbClr>
                    </a:innerShdw>
                  </a:effectLst>
                  <a:latin typeface="Impact" panose="020B0806030902050204" pitchFamily="34" charset="0"/>
                </a:rPr>
                <a:t>4</a:t>
              </a:r>
            </a:p>
          </xdr:txBody>
        </xdr:sp>
      </xdr:grpSp>
      <xdr:sp macro="" textlink="">
        <xdr:nvSpPr>
          <xdr:cNvPr id="99" name="Arrow NE">
            <a:extLst>
              <a:ext uri="{FF2B5EF4-FFF2-40B4-BE49-F238E27FC236}">
                <a16:creationId xmlns:a16="http://schemas.microsoft.com/office/drawing/2014/main" id="{E2121B42-8412-AA74-31BD-148DB1706BE3}"/>
              </a:ext>
            </a:extLst>
          </xdr:cNvPr>
          <xdr:cNvSpPr/>
        </xdr:nvSpPr>
        <xdr:spPr>
          <a:xfrm rot="2700000">
            <a:off x="8540750" y="82054701"/>
            <a:ext cx="298450" cy="228600"/>
          </a:xfrm>
          <a:prstGeom prst="rightArrow">
            <a:avLst/>
          </a:prstGeom>
          <a:solidFill>
            <a:srgbClr val="32FFA5">
              <a:alpha val="50196"/>
            </a:srgbClr>
          </a:solidFill>
          <a:ln>
            <a:solidFill>
              <a:srgbClr val="BEFF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0" name="Arrow SE">
            <a:extLst>
              <a:ext uri="{FF2B5EF4-FFF2-40B4-BE49-F238E27FC236}">
                <a16:creationId xmlns:a16="http://schemas.microsoft.com/office/drawing/2014/main" id="{2C66FF74-44A6-16F3-495E-52DD6BA91899}"/>
              </a:ext>
            </a:extLst>
          </xdr:cNvPr>
          <xdr:cNvSpPr/>
        </xdr:nvSpPr>
        <xdr:spPr>
          <a:xfrm rot="8100000">
            <a:off x="8610600" y="82829401"/>
            <a:ext cx="298450" cy="228600"/>
          </a:xfrm>
          <a:prstGeom prst="rightArrow">
            <a:avLst/>
          </a:prstGeom>
          <a:solidFill>
            <a:srgbClr val="32FFA5">
              <a:alpha val="50196"/>
            </a:srgbClr>
          </a:solidFill>
          <a:ln>
            <a:solidFill>
              <a:srgbClr val="BEFF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1" name="Arrow SW">
            <a:extLst>
              <a:ext uri="{FF2B5EF4-FFF2-40B4-BE49-F238E27FC236}">
                <a16:creationId xmlns:a16="http://schemas.microsoft.com/office/drawing/2014/main" id="{71756052-FE5B-B7E3-433C-017F6A1EA845}"/>
              </a:ext>
            </a:extLst>
          </xdr:cNvPr>
          <xdr:cNvSpPr/>
        </xdr:nvSpPr>
        <xdr:spPr>
          <a:xfrm rot="13200000">
            <a:off x="7823200" y="82861151"/>
            <a:ext cx="298450" cy="228600"/>
          </a:xfrm>
          <a:prstGeom prst="rightArrow">
            <a:avLst/>
          </a:prstGeom>
          <a:solidFill>
            <a:srgbClr val="32FFA5">
              <a:alpha val="50196"/>
            </a:srgbClr>
          </a:solidFill>
          <a:ln>
            <a:solidFill>
              <a:srgbClr val="BEFF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2" name="Arrow NW">
            <a:extLst>
              <a:ext uri="{FF2B5EF4-FFF2-40B4-BE49-F238E27FC236}">
                <a16:creationId xmlns:a16="http://schemas.microsoft.com/office/drawing/2014/main" id="{6C44AD40-A36F-791F-98AE-E4EAD893AEE4}"/>
              </a:ext>
            </a:extLst>
          </xdr:cNvPr>
          <xdr:cNvSpPr/>
        </xdr:nvSpPr>
        <xdr:spPr>
          <a:xfrm rot="18900000">
            <a:off x="7766050" y="82086452"/>
            <a:ext cx="298450" cy="228600"/>
          </a:xfrm>
          <a:prstGeom prst="rightArrow">
            <a:avLst/>
          </a:prstGeom>
          <a:solidFill>
            <a:srgbClr val="32FFA5">
              <a:alpha val="50196"/>
            </a:srgbClr>
          </a:solidFill>
          <a:ln>
            <a:solidFill>
              <a:srgbClr val="BEFF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49</xdr:col>
      <xdr:colOff>177800</xdr:colOff>
      <xdr:row>1314</xdr:row>
      <xdr:rowOff>82550</xdr:rowOff>
    </xdr:from>
    <xdr:to>
      <xdr:col>54</xdr:col>
      <xdr:colOff>12700</xdr:colOff>
      <xdr:row>1326</xdr:row>
      <xdr:rowOff>76200</xdr:rowOff>
    </xdr:to>
    <xdr:sp macro="" textlink="">
      <xdr:nvSpPr>
        <xdr:cNvPr id="106" name="TextBox 105">
          <a:extLst>
            <a:ext uri="{FF2B5EF4-FFF2-40B4-BE49-F238E27FC236}">
              <a16:creationId xmlns:a16="http://schemas.microsoft.com/office/drawing/2014/main" id="{5AE02341-1650-75CF-9222-95CE23E2E312}"/>
            </a:ext>
          </a:extLst>
        </xdr:cNvPr>
        <xdr:cNvSpPr txBox="1"/>
      </xdr:nvSpPr>
      <xdr:spPr>
        <a:xfrm>
          <a:off x="26358850" y="329336400"/>
          <a:ext cx="2914650" cy="208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 Appreciation</a:t>
          </a:r>
        </a:p>
        <a:p>
          <a:r>
            <a:rPr lang="en-US" sz="1100"/>
            <a:t>5.</a:t>
          </a:r>
          <a:r>
            <a:rPr lang="en-US" sz="1100" baseline="0"/>
            <a:t> costly power dyamics</a:t>
          </a:r>
        </a:p>
        <a:p>
          <a:r>
            <a:rPr lang="en-US" sz="1100" baseline="0"/>
            <a:t>6. Exaction Invoice</a:t>
          </a:r>
        </a:p>
        <a:p>
          <a:r>
            <a:rPr lang="en-US" sz="1100" baseline="0"/>
            <a:t>7. Carrot &amp; Stick approach</a:t>
          </a:r>
        </a:p>
        <a:p>
          <a:r>
            <a:rPr lang="en-US" sz="1100" baseline="0"/>
            <a:t>8. Branding Investment</a:t>
          </a:r>
        </a:p>
        <a:p>
          <a:r>
            <a:rPr lang="en-US" sz="1100" baseline="0"/>
            <a:t>    - Mutual problem-solving</a:t>
          </a:r>
        </a:p>
        <a:p>
          <a:r>
            <a:rPr lang="en-US" sz="1100" baseline="0"/>
            <a:t>    - Wellness impact of affected needs</a:t>
          </a:r>
        </a:p>
        <a:p>
          <a:r>
            <a:rPr lang="en-US" sz="1100" baseline="0"/>
            <a:t>    - Adding character</a:t>
          </a:r>
        </a:p>
        <a:p>
          <a:r>
            <a:rPr lang="en-US" sz="1100" baseline="0"/>
            <a:t>9. Action Plan</a:t>
          </a:r>
        </a:p>
        <a:p>
          <a:r>
            <a:rPr lang="en-US" sz="1100" baseline="0"/>
            <a:t>10. Testimonials</a:t>
          </a:r>
        </a:p>
        <a:p>
          <a:r>
            <a:rPr lang="en-US" sz="1100" baseline="0"/>
            <a:t>11. Was this helpful?</a:t>
          </a:r>
        </a:p>
        <a:p>
          <a:r>
            <a:rPr lang="en-US" sz="1100" baseline="0"/>
            <a:t>12. References</a:t>
          </a:r>
          <a:endParaRPr lang="en-US" sz="1100"/>
        </a:p>
      </xdr:txBody>
    </xdr:sp>
    <xdr:clientData/>
  </xdr:twoCellAnchor>
  <xdr:twoCellAnchor>
    <xdr:from>
      <xdr:col>2</xdr:col>
      <xdr:colOff>82550</xdr:colOff>
      <xdr:row>102</xdr:row>
      <xdr:rowOff>133350</xdr:rowOff>
    </xdr:from>
    <xdr:to>
      <xdr:col>11</xdr:col>
      <xdr:colOff>425450</xdr:colOff>
      <xdr:row>102</xdr:row>
      <xdr:rowOff>499110</xdr:rowOff>
    </xdr:to>
    <xdr:sp macro="" textlink="">
      <xdr:nvSpPr>
        <xdr:cNvPr id="108" name="Rectangle: Rounded Corners 107">
          <a:hlinkClick xmlns:r="http://schemas.openxmlformats.org/officeDocument/2006/relationships" r:id="rId8"/>
          <a:extLst>
            <a:ext uri="{FF2B5EF4-FFF2-40B4-BE49-F238E27FC236}">
              <a16:creationId xmlns:a16="http://schemas.microsoft.com/office/drawing/2014/main" id="{107E3BA9-756D-CDC6-3721-800861785EC3}"/>
            </a:ext>
          </a:extLst>
        </xdr:cNvPr>
        <xdr:cNvSpPr/>
      </xdr:nvSpPr>
      <xdr:spPr>
        <a:xfrm>
          <a:off x="711200" y="50869850"/>
          <a:ext cx="5029200" cy="365760"/>
        </a:xfrm>
        <a:prstGeom prst="roundRect">
          <a:avLst>
            <a:gd name="adj" fmla="val 3480"/>
          </a:avLst>
        </a:prstGeom>
        <a:gradFill>
          <a:gsLst>
            <a:gs pos="0">
              <a:srgbClr val="32FFA5"/>
            </a:gs>
            <a:gs pos="50000">
              <a:srgbClr val="8CFFC8"/>
            </a:gs>
            <a:gs pos="100000">
              <a:srgbClr val="32FFA5"/>
            </a:gs>
          </a:gsLst>
        </a:gradFill>
        <a:scene3d>
          <a:camera prst="orthographicFront"/>
          <a:lightRig rig="threePt" dir="t"/>
        </a:scene3d>
        <a:sp3d>
          <a:bevelT w="165100" prst="coolSlan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n-US" sz="1400" b="1">
              <a:solidFill>
                <a:srgbClr val="004B19"/>
              </a:solidFill>
              <a:latin typeface="Tahoma" panose="020B0604030504040204" pitchFamily="34" charset="0"/>
              <a:ea typeface="Tahoma" panose="020B0604030504040204" pitchFamily="34" charset="0"/>
              <a:cs typeface="Tahoma" panose="020B0604030504040204" pitchFamily="34" charset="0"/>
            </a:rPr>
            <a:t>click here to learn more about responsivism</a:t>
          </a:r>
          <a:r>
            <a:rPr lang="en-US" sz="1400" b="1" baseline="0">
              <a:solidFill>
                <a:srgbClr val="004B19"/>
              </a:solidFill>
              <a:latin typeface="Tahoma" panose="020B0604030504040204" pitchFamily="34" charset="0"/>
              <a:ea typeface="Tahoma" panose="020B0604030504040204" pitchFamily="34" charset="0"/>
              <a:cs typeface="Tahoma" panose="020B0604030504040204" pitchFamily="34" charset="0"/>
            </a:rPr>
            <a:t> online</a:t>
          </a:r>
          <a:endParaRPr lang="en-US" sz="1400" b="1">
            <a:solidFill>
              <a:srgbClr val="004B1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xdr:col>
      <xdr:colOff>367431</xdr:colOff>
      <xdr:row>134</xdr:row>
      <xdr:rowOff>375735</xdr:rowOff>
    </xdr:from>
    <xdr:ext cx="179536" cy="179536"/>
    <xdr:sp macro="" textlink="">
      <xdr:nvSpPr>
        <xdr:cNvPr id="112" name="Rectangle 111">
          <a:extLst>
            <a:ext uri="{FF2B5EF4-FFF2-40B4-BE49-F238E27FC236}">
              <a16:creationId xmlns:a16="http://schemas.microsoft.com/office/drawing/2014/main" id="{7848DDBA-3C6E-7478-7D63-AC133441714A}"/>
            </a:ext>
          </a:extLst>
        </xdr:cNvPr>
        <xdr:cNvSpPr/>
      </xdr:nvSpPr>
      <xdr:spPr>
        <a:xfrm>
          <a:off x="475381" y="63558235"/>
          <a:ext cx="179536" cy="179536"/>
        </a:xfrm>
        <a:prstGeom prst="rect">
          <a:avLst/>
        </a:prstGeom>
        <a:noFill/>
      </xdr:spPr>
      <xdr:txBody>
        <a:bodyPr wrap="none" lIns="0" tIns="0" rIns="0" bIns="0">
          <a:spAutoFit/>
        </a:bodyPr>
        <a:lstStyle/>
        <a:p>
          <a:pPr algn="ctr"/>
          <a:r>
            <a:rPr lang="en-US" sz="1400" b="0" cap="none" spc="0">
              <a:ln w="0"/>
              <a:solidFill>
                <a:srgbClr val="00B050"/>
              </a:solidFill>
              <a:effectLst>
                <a:outerShdw blurRad="38100" dist="19050" dir="2700000" algn="tl" rotWithShape="0">
                  <a:schemeClr val="dk1">
                    <a:alpha val="40000"/>
                  </a:schemeClr>
                </a:outerShdw>
              </a:effectLst>
              <a:latin typeface="Webdings" panose="05030102010509060703" pitchFamily="18" charset="2"/>
            </a:rPr>
            <a:t>i</a:t>
          </a:r>
        </a:p>
      </xdr:txBody>
    </xdr:sp>
    <xdr:clientData/>
  </xdr:oneCellAnchor>
  <xdr:twoCellAnchor>
    <xdr:from>
      <xdr:col>22</xdr:col>
      <xdr:colOff>381000</xdr:colOff>
      <xdr:row>1427</xdr:row>
      <xdr:rowOff>31750</xdr:rowOff>
    </xdr:from>
    <xdr:to>
      <xdr:col>28</xdr:col>
      <xdr:colOff>273050</xdr:colOff>
      <xdr:row>1430</xdr:row>
      <xdr:rowOff>85090</xdr:rowOff>
    </xdr:to>
    <xdr:sp macro="" textlink="">
      <xdr:nvSpPr>
        <xdr:cNvPr id="48" name="TextBox 47">
          <a:extLst>
            <a:ext uri="{FF2B5EF4-FFF2-40B4-BE49-F238E27FC236}">
              <a16:creationId xmlns:a16="http://schemas.microsoft.com/office/drawing/2014/main" id="{88F99A46-D694-7353-4676-20862127D19C}"/>
            </a:ext>
          </a:extLst>
        </xdr:cNvPr>
        <xdr:cNvSpPr txBox="1"/>
      </xdr:nvSpPr>
      <xdr:spPr>
        <a:xfrm>
          <a:off x="10598150" y="346729050"/>
          <a:ext cx="3016250" cy="548640"/>
        </a:xfrm>
        <a:prstGeom prst="rect">
          <a:avLst/>
        </a:prstGeom>
        <a:solidFill>
          <a:srgbClr val="9E5EC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 challenge</a:t>
          </a:r>
          <a:r>
            <a:rPr lang="en-US" sz="1100" baseline="0"/>
            <a:t> still impacting...</a:t>
          </a:r>
          <a:endParaRPr lang="en-US" sz="1100"/>
        </a:p>
      </xdr:txBody>
    </xdr:sp>
    <xdr:clientData/>
  </xdr:twoCellAnchor>
  <xdr:twoCellAnchor editAs="oneCell">
    <xdr:from>
      <xdr:col>8</xdr:col>
      <xdr:colOff>143640</xdr:colOff>
      <xdr:row>317</xdr:row>
      <xdr:rowOff>203200</xdr:rowOff>
    </xdr:from>
    <xdr:to>
      <xdr:col>12</xdr:col>
      <xdr:colOff>488735</xdr:colOff>
      <xdr:row>319</xdr:row>
      <xdr:rowOff>38100</xdr:rowOff>
    </xdr:to>
    <xdr:pic>
      <xdr:nvPicPr>
        <xdr:cNvPr id="68" name="Picture 67" descr="earlier responsive range - 5 levels">
          <a:extLst>
            <a:ext uri="{FF2B5EF4-FFF2-40B4-BE49-F238E27FC236}">
              <a16:creationId xmlns:a16="http://schemas.microsoft.com/office/drawing/2014/main" id="{BFEBA1D7-C176-6160-1C06-FF2DDC981BA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96490" y="132308600"/>
          <a:ext cx="2427895" cy="1422400"/>
        </a:xfrm>
        <a:prstGeom prst="rect">
          <a:avLst/>
        </a:prstGeom>
        <a:noFill/>
        <a:ln>
          <a:noFill/>
        </a:ln>
      </xdr:spPr>
    </xdr:pic>
    <xdr:clientData/>
  </xdr:twoCellAnchor>
  <xdr:twoCellAnchor>
    <xdr:from>
      <xdr:col>5</xdr:col>
      <xdr:colOff>501650</xdr:colOff>
      <xdr:row>1627</xdr:row>
      <xdr:rowOff>120650</xdr:rowOff>
    </xdr:from>
    <xdr:to>
      <xdr:col>12</xdr:col>
      <xdr:colOff>63500</xdr:colOff>
      <xdr:row>1645</xdr:row>
      <xdr:rowOff>75565</xdr:rowOff>
    </xdr:to>
    <xdr:sp macro="" textlink="">
      <xdr:nvSpPr>
        <xdr:cNvPr id="70" name="Text Box 1">
          <a:extLst>
            <a:ext uri="{FF2B5EF4-FFF2-40B4-BE49-F238E27FC236}">
              <a16:creationId xmlns:a16="http://schemas.microsoft.com/office/drawing/2014/main" id="{94BF3321-A66D-DBCF-2F39-A7354646A6EE}"/>
            </a:ext>
          </a:extLst>
        </xdr:cNvPr>
        <xdr:cNvSpPr txBox="1"/>
      </xdr:nvSpPr>
      <xdr:spPr>
        <a:xfrm>
          <a:off x="2692400" y="368344450"/>
          <a:ext cx="3206750" cy="2926715"/>
        </a:xfrm>
        <a:prstGeom prst="rect">
          <a:avLst/>
        </a:prstGeom>
        <a:solidFill>
          <a:srgbClr val="BEFFD7"/>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This service is offered/provided to you for free. But we always </a:t>
          </a:r>
          <a:r>
            <a:rPr lang="en-US" sz="1000" spc="-4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welcome your gratitude expressing its bottom-line value to you</a:t>
          </a: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Click here to see the costs we incurred to serve you. Then see the options to donate the amount you experienced its worth to you. Help us sustain this service to you.</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You also have the option to subscribe to our </a:t>
          </a:r>
          <a:r>
            <a:rPr lang="en-US" sz="1000" b="1" i="1"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impact data</a:t>
          </a: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package. (See details)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one-off [connection], for free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recurring as needed, single purchases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ongoing impact data, paid subscription</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 </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&gt; DIY, totally free (except your opportunity costs)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&gt; online peer support, free with invitations to donate</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spc="-30">
              <a:solidFill>
                <a:srgbClr val="1D2228"/>
              </a:solidFill>
              <a:effectLst/>
              <a:latin typeface="Cambria Math" panose="02040503050406030204" pitchFamily="18" charset="0"/>
              <a:ea typeface="Times New Roman" panose="02020603050405020304" pitchFamily="18" charset="0"/>
              <a:cs typeface="Helvetica" panose="020B0604020202020204" pitchFamily="34" charset="0"/>
            </a:rPr>
            <a:t>&gt; need-responder expertise support, scheduled paid sessions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16</xdr:col>
      <xdr:colOff>260350</xdr:colOff>
      <xdr:row>1706</xdr:row>
      <xdr:rowOff>139700</xdr:rowOff>
    </xdr:from>
    <xdr:to>
      <xdr:col>22</xdr:col>
      <xdr:colOff>342900</xdr:colOff>
      <xdr:row>1712</xdr:row>
      <xdr:rowOff>157428</xdr:rowOff>
    </xdr:to>
    <xdr:sp macro="" textlink="">
      <xdr:nvSpPr>
        <xdr:cNvPr id="72" name="Text Box 1">
          <a:extLst>
            <a:ext uri="{FF2B5EF4-FFF2-40B4-BE49-F238E27FC236}">
              <a16:creationId xmlns:a16="http://schemas.microsoft.com/office/drawing/2014/main" id="{945E50B5-63F0-7D9E-563E-6200D2C1866E}"/>
            </a:ext>
          </a:extLst>
        </xdr:cNvPr>
        <xdr:cNvSpPr txBox="1"/>
      </xdr:nvSpPr>
      <xdr:spPr>
        <a:xfrm>
          <a:off x="7353300" y="389883650"/>
          <a:ext cx="3206750" cy="1084528"/>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Once RECIPIENT turns down this offer of a more responsive alternative to legal options, you begin applying legal options. You then gage effects on</a:t>
          </a:r>
          <a:r>
            <a:rPr lang="en-US" sz="1100" baseline="0">
              <a:effectLst/>
              <a:latin typeface="Cambria Math" panose="02040503050406030204" pitchFamily="18" charset="0"/>
              <a:ea typeface="Times New Roman" panose="02020603050405020304" pitchFamily="18" charset="0"/>
              <a:cs typeface="Times New Roman" panose="02020603050405020304" pitchFamily="18" charset="0"/>
            </a:rPr>
            <a:t> your</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wellness needs. You proceed to assess their responsive reputation</a:t>
          </a:r>
          <a:r>
            <a:rPr lang="en-US" sz="1100" baseline="0">
              <a:effectLst/>
              <a:latin typeface="Cambria Math" panose="02040503050406030204" pitchFamily="18" charset="0"/>
              <a:ea typeface="Times New Roman" panose="02020603050405020304" pitchFamily="18" charset="0"/>
              <a:cs typeface="Times New Roman" panose="02020603050405020304" pitchFamily="18" charset="0"/>
            </a:rPr>
            <a:t> without their input, as an expression of your First Amendment rights.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8</xdr:col>
      <xdr:colOff>279400</xdr:colOff>
      <xdr:row>1706</xdr:row>
      <xdr:rowOff>139700</xdr:rowOff>
    </xdr:from>
    <xdr:to>
      <xdr:col>16</xdr:col>
      <xdr:colOff>146050</xdr:colOff>
      <xdr:row>1712</xdr:row>
      <xdr:rowOff>157428</xdr:rowOff>
    </xdr:to>
    <xdr:sp macro="" textlink="">
      <xdr:nvSpPr>
        <xdr:cNvPr id="74" name="Text Box 1">
          <a:extLst>
            <a:ext uri="{FF2B5EF4-FFF2-40B4-BE49-F238E27FC236}">
              <a16:creationId xmlns:a16="http://schemas.microsoft.com/office/drawing/2014/main" id="{85D9D4F9-E0C3-A34F-D3FC-CA60231539A3}"/>
            </a:ext>
          </a:extLst>
        </xdr:cNvPr>
        <xdr:cNvSpPr txBox="1"/>
      </xdr:nvSpPr>
      <xdr:spPr>
        <a:xfrm>
          <a:off x="4032250" y="389883650"/>
          <a:ext cx="3206750" cy="1084528"/>
        </a:xfrm>
        <a:prstGeom prst="rect">
          <a:avLst/>
        </a:prstGeom>
        <a:no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100">
              <a:effectLst/>
              <a:latin typeface="Cambria Math" panose="02040503050406030204" pitchFamily="18" charset="0"/>
              <a:ea typeface="Times New Roman" panose="02020603050405020304" pitchFamily="18" charset="0"/>
              <a:cs typeface="Times New Roman" panose="02020603050405020304" pitchFamily="18" charset="0"/>
            </a:rPr>
            <a:t>Once you turn down this offer for a more responsive alternative to legal options,</a:t>
          </a:r>
          <a:r>
            <a:rPr lang="en-US" sz="1100" baseline="0">
              <a:effectLst/>
              <a:latin typeface="Cambria Math" panose="02040503050406030204" pitchFamily="18" charset="0"/>
              <a:ea typeface="Times New Roman" panose="02020603050405020304" pitchFamily="18" charset="0"/>
              <a:cs typeface="Times New Roman" panose="02020603050405020304" pitchFamily="18" charset="0"/>
            </a:rPr>
            <a:t> SENDER</a:t>
          </a:r>
          <a:r>
            <a:rPr lang="en-US" sz="1100">
              <a:effectLst/>
              <a:latin typeface="Cambria Math" panose="02040503050406030204" pitchFamily="18" charset="0"/>
              <a:ea typeface="Times New Roman" panose="02020603050405020304" pitchFamily="18" charset="0"/>
              <a:cs typeface="Times New Roman" panose="02020603050405020304" pitchFamily="18" charset="0"/>
            </a:rPr>
            <a:t> begins applying their legal options. They will then assess the effects on their wellness needs. Your "responsive reputation"</a:t>
          </a:r>
          <a:r>
            <a:rPr lang="en-US" sz="1100" baseline="0">
              <a:effectLst/>
              <a:latin typeface="Cambria Math" panose="02040503050406030204" pitchFamily="18" charset="0"/>
              <a:ea typeface="Times New Roman" panose="02020603050405020304" pitchFamily="18" charset="0"/>
              <a:cs typeface="Times New Roman" panose="02020603050405020304" pitchFamily="18" charset="0"/>
            </a:rPr>
            <a:t> proceeds without your input, asserting their First Amendment rights.</a:t>
          </a:r>
          <a:endParaRPr lang="en-US" sz="1100">
            <a:effectLst/>
            <a:latin typeface="Cambria Math" panose="02040503050406030204" pitchFamily="18" charset="0"/>
            <a:ea typeface="Times New Roman" panose="02020603050405020304" pitchFamily="18" charset="0"/>
            <a:cs typeface="Times New Roman" panose="02020603050405020304" pitchFamily="18" charset="0"/>
          </a:endParaRPr>
        </a:p>
      </xdr:txBody>
    </xdr:sp>
    <xdr:clientData/>
  </xdr:twoCellAnchor>
  <xdr:twoCellAnchor>
    <xdr:from>
      <xdr:col>15</xdr:col>
      <xdr:colOff>69850</xdr:colOff>
      <xdr:row>1713</xdr:row>
      <xdr:rowOff>50800</xdr:rowOff>
    </xdr:from>
    <xdr:to>
      <xdr:col>26</xdr:col>
      <xdr:colOff>11430</xdr:colOff>
      <xdr:row>1723</xdr:row>
      <xdr:rowOff>27940</xdr:rowOff>
    </xdr:to>
    <xdr:sp macro="" textlink="">
      <xdr:nvSpPr>
        <xdr:cNvPr id="75" name="TextBox 74">
          <a:extLst>
            <a:ext uri="{FF2B5EF4-FFF2-40B4-BE49-F238E27FC236}">
              <a16:creationId xmlns:a16="http://schemas.microsoft.com/office/drawing/2014/main" id="{E3972817-C2F0-0B14-377A-0B07DA6C71F9}"/>
            </a:ext>
          </a:extLst>
        </xdr:cNvPr>
        <xdr:cNvSpPr txBox="1"/>
      </xdr:nvSpPr>
      <xdr:spPr>
        <a:xfrm>
          <a:off x="6642100" y="391026650"/>
          <a:ext cx="5669280" cy="1640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Everyone</a:t>
          </a:r>
          <a:r>
            <a:rPr lang="en-US" sz="1100" baseline="0"/>
            <a:t> falls short of their wellness potential, at least part of the time and on some level. Most shortcomings are structural: beyond any individual's control. </a:t>
          </a:r>
        </a:p>
        <a:p>
          <a:endParaRPr lang="en-US" sz="1100" baseline="0"/>
        </a:p>
        <a:p>
          <a:r>
            <a:rPr lang="en-US" sz="1100" baseline="0"/>
            <a:t>Responsivism provides a mutually beneficial process to identify every affected need. And then incentivizes all inolved to resolve those needs.</a:t>
          </a:r>
        </a:p>
        <a:p>
          <a:endParaRPr lang="en-US" sz="1100" baseline="0"/>
        </a:p>
        <a:p>
          <a:r>
            <a:rPr lang="en-US" sz="1100" baseline="0"/>
            <a:t>The more responsive to those needs you can impact, the greater your opportunities to improve our responsiveness to other needs. Overall wellness can then measurably improve.</a:t>
          </a:r>
          <a:endParaRPr lang="en-US" sz="1100"/>
        </a:p>
      </xdr:txBody>
    </xdr:sp>
    <xdr:clientData/>
  </xdr:twoCellAnchor>
  <xdr:twoCellAnchor>
    <xdr:from>
      <xdr:col>20</xdr:col>
      <xdr:colOff>419100</xdr:colOff>
      <xdr:row>1313</xdr:row>
      <xdr:rowOff>12700</xdr:rowOff>
    </xdr:from>
    <xdr:to>
      <xdr:col>32</xdr:col>
      <xdr:colOff>95250</xdr:colOff>
      <xdr:row>1319</xdr:row>
      <xdr:rowOff>133350</xdr:rowOff>
    </xdr:to>
    <xdr:sp macro="" textlink="">
      <xdr:nvSpPr>
        <xdr:cNvPr id="78" name="TextBox 77">
          <a:extLst>
            <a:ext uri="{FF2B5EF4-FFF2-40B4-BE49-F238E27FC236}">
              <a16:creationId xmlns:a16="http://schemas.microsoft.com/office/drawing/2014/main" id="{3206E5DA-4154-6EA3-590B-23907B449D7D}"/>
            </a:ext>
          </a:extLst>
        </xdr:cNvPr>
        <xdr:cNvSpPr txBox="1"/>
      </xdr:nvSpPr>
      <xdr:spPr>
        <a:xfrm>
          <a:off x="9594850" y="329482450"/>
          <a:ext cx="6210300" cy="121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latin typeface="Arial" panose="020B0604020202020204" pitchFamily="34" charset="0"/>
              <a:cs typeface="Arial" panose="020B0604020202020204" pitchFamily="34" charset="0"/>
            </a:rPr>
            <a:t>Converting negative "exacted" impacts into positive ones</a:t>
          </a:r>
        </a:p>
        <a:p>
          <a:r>
            <a:rPr lang="en-US" sz="1100" baseline="0">
              <a:latin typeface="Cambria" panose="02040503050406030204" pitchFamily="18" charset="0"/>
              <a:ea typeface="Cambria" panose="02040503050406030204" pitchFamily="18" charset="0"/>
            </a:rPr>
            <a:t>If your professional role can influence undesirable outcomes, then we should be able to redirect your influence into shaping positive outcomes. By incentivizing mutually beneficial cooperation.</a:t>
          </a:r>
          <a:endParaRPr lang="en-US" sz="1100">
            <a:latin typeface="Cambria" panose="02040503050406030204" pitchFamily="18" charset="0"/>
            <a:ea typeface="Cambria" panose="02040503050406030204" pitchFamily="18" charset="0"/>
          </a:endParaRPr>
        </a:p>
      </xdr:txBody>
    </xdr:sp>
    <xdr:clientData/>
  </xdr:twoCellAnchor>
  <xdr:twoCellAnchor>
    <xdr:from>
      <xdr:col>2</xdr:col>
      <xdr:colOff>311150</xdr:colOff>
      <xdr:row>347</xdr:row>
      <xdr:rowOff>533400</xdr:rowOff>
    </xdr:from>
    <xdr:to>
      <xdr:col>11</xdr:col>
      <xdr:colOff>196850</xdr:colOff>
      <xdr:row>348</xdr:row>
      <xdr:rowOff>419100</xdr:rowOff>
    </xdr:to>
    <xdr:sp macro="" textlink="">
      <xdr:nvSpPr>
        <xdr:cNvPr id="107" name="Rectangle: Beveled 106">
          <a:hlinkClick xmlns:r="http://schemas.openxmlformats.org/officeDocument/2006/relationships" r:id="rId14" tooltip="click this button to acknowledge that the receiver has received a copy"/>
          <a:extLst>
            <a:ext uri="{FF2B5EF4-FFF2-40B4-BE49-F238E27FC236}">
              <a16:creationId xmlns:a16="http://schemas.microsoft.com/office/drawing/2014/main" id="{72449AAA-0C50-19A6-DD20-93CA7295DA54}"/>
            </a:ext>
          </a:extLst>
        </xdr:cNvPr>
        <xdr:cNvSpPr/>
      </xdr:nvSpPr>
      <xdr:spPr>
        <a:xfrm>
          <a:off x="939800" y="145021300"/>
          <a:ext cx="4572000" cy="457200"/>
        </a:xfrm>
        <a:prstGeom prst="bevel">
          <a:avLst/>
        </a:prstGeom>
        <a:gradFill flip="none" rotWithShape="1">
          <a:gsLst>
            <a:gs pos="0">
              <a:srgbClr val="32FFA5"/>
            </a:gs>
            <a:gs pos="100000">
              <a:srgbClr val="BEFFD7"/>
            </a:gs>
          </a:gsLst>
          <a:lin ang="16200000" scaled="1"/>
          <a:tileRect/>
        </a:gradFill>
        <a:ln>
          <a:solidFill>
            <a:srgbClr val="32FFA5"/>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US" sz="1800" b="1">
              <a:ln w="6350">
                <a:solidFill>
                  <a:srgbClr val="CCFFCC"/>
                </a:solidFill>
              </a:ln>
              <a:solidFill>
                <a:srgbClr val="007E39"/>
              </a:solidFill>
              <a:effectLst>
                <a:glow rad="25400">
                  <a:schemeClr val="accent6">
                    <a:lumMod val="50000"/>
                  </a:schemeClr>
                </a:glow>
                <a:innerShdw blurRad="63500" dist="50800" dir="135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RESPOND: Acknowledging</a:t>
          </a:r>
          <a:r>
            <a:rPr lang="en-US" sz="1800" b="1" baseline="0">
              <a:ln w="6350">
                <a:solidFill>
                  <a:srgbClr val="CCFFCC"/>
                </a:solidFill>
              </a:ln>
              <a:solidFill>
                <a:srgbClr val="007E39"/>
              </a:solidFill>
              <a:effectLst>
                <a:glow rad="25400">
                  <a:schemeClr val="accent6">
                    <a:lumMod val="50000"/>
                  </a:schemeClr>
                </a:glow>
                <a:innerShdw blurRad="63500" dist="50800" dir="135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Receipt</a:t>
          </a:r>
          <a:endParaRPr lang="en-US" sz="1800" b="1">
            <a:ln w="6350">
              <a:solidFill>
                <a:srgbClr val="CCFFCC"/>
              </a:solidFill>
            </a:ln>
            <a:solidFill>
              <a:srgbClr val="007E39"/>
            </a:solidFill>
            <a:effectLst>
              <a:glow rad="25400">
                <a:schemeClr val="accent6">
                  <a:lumMod val="50000"/>
                </a:schemeClr>
              </a:glow>
              <a:innerShdw blurRad="63500" dist="50800" dir="135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95250</xdr:colOff>
      <xdr:row>1601</xdr:row>
      <xdr:rowOff>127000</xdr:rowOff>
    </xdr:from>
    <xdr:to>
      <xdr:col>10</xdr:col>
      <xdr:colOff>425450</xdr:colOff>
      <xdr:row>1614</xdr:row>
      <xdr:rowOff>82550</xdr:rowOff>
    </xdr:to>
    <xdr:sp macro="" textlink="">
      <xdr:nvSpPr>
        <xdr:cNvPr id="22" name="Rectangle 21">
          <a:extLst>
            <a:ext uri="{FF2B5EF4-FFF2-40B4-BE49-F238E27FC236}">
              <a16:creationId xmlns:a16="http://schemas.microsoft.com/office/drawing/2014/main" id="{90742A38-EE06-6706-7DB9-012C572EBC21}"/>
            </a:ext>
          </a:extLst>
        </xdr:cNvPr>
        <xdr:cNvSpPr/>
      </xdr:nvSpPr>
      <xdr:spPr>
        <a:xfrm>
          <a:off x="95250" y="363797850"/>
          <a:ext cx="5124450" cy="2216150"/>
        </a:xfrm>
        <a:prstGeom prst="rect">
          <a:avLst/>
        </a:prstGeom>
        <a:solidFill>
          <a:srgbClr val="B8FEDD">
            <a:alpha val="8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rgbClr val="7030A0"/>
              </a:solidFill>
              <a:latin typeface="Tahoma" panose="020B0604030504040204" pitchFamily="34" charset="0"/>
              <a:ea typeface="Tahoma" panose="020B0604030504040204" pitchFamily="34" charset="0"/>
              <a:cs typeface="Tahoma" panose="020B0604030504040204" pitchFamily="34" charset="0"/>
            </a:rPr>
            <a:t>inviting</a:t>
          </a:r>
          <a:r>
            <a:rPr lang="en-US" sz="1400" b="1" baseline="0">
              <a:solidFill>
                <a:srgbClr val="7030A0"/>
              </a:solidFill>
              <a:latin typeface="Tahoma" panose="020B0604030504040204" pitchFamily="34" charset="0"/>
              <a:ea typeface="Tahoma" panose="020B0604030504040204" pitchFamily="34" charset="0"/>
              <a:cs typeface="Tahoma" panose="020B0604030504040204" pitchFamily="34" charset="0"/>
            </a:rPr>
            <a:t> feedback to improve this tool</a:t>
          </a:r>
          <a:endParaRPr lang="en-US" sz="1400" b="1">
            <a:solidFill>
              <a:srgbClr val="7030A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6350</xdr:colOff>
      <xdr:row>399</xdr:row>
      <xdr:rowOff>247650</xdr:rowOff>
    </xdr:from>
    <xdr:to>
      <xdr:col>12</xdr:col>
      <xdr:colOff>503238</xdr:colOff>
      <xdr:row>404</xdr:row>
      <xdr:rowOff>323850</xdr:rowOff>
    </xdr:to>
    <xdr:sp macro="" textlink="">
      <xdr:nvSpPr>
        <xdr:cNvPr id="23" name="TextBox 22">
          <a:extLst>
            <a:ext uri="{FF2B5EF4-FFF2-40B4-BE49-F238E27FC236}">
              <a16:creationId xmlns:a16="http://schemas.microsoft.com/office/drawing/2014/main" id="{9C633759-2A26-4AC6-A691-BDF6886A8764}"/>
            </a:ext>
          </a:extLst>
        </xdr:cNvPr>
        <xdr:cNvSpPr txBox="1"/>
      </xdr:nvSpPr>
      <xdr:spPr>
        <a:xfrm>
          <a:off x="114300" y="161817050"/>
          <a:ext cx="6224588" cy="1600200"/>
        </a:xfrm>
        <a:prstGeom prst="rect">
          <a:avLst/>
        </a:prstGeom>
        <a:solidFill>
          <a:srgbClr val="B7FFF3"/>
        </a:solidFill>
        <a:ln w="57150" cmpd="sng">
          <a:solidFill>
            <a:schemeClr val="bg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Ins="45720" rtlCol="0" anchor="ctr"/>
        <a:lstStyle/>
        <a:p>
          <a:pPr algn="ctr">
            <a:spcAft>
              <a:spcPts val="600"/>
            </a:spcAft>
          </a:pPr>
          <a:r>
            <a:rPr lang="en-US" sz="1600" b="1">
              <a:solidFill>
                <a:srgbClr val="0070C0"/>
              </a:solidFill>
              <a:latin typeface="Tahoma" panose="020B0604030504040204" pitchFamily="34" charset="0"/>
              <a:ea typeface="Tahoma" panose="020B0604030504040204" pitchFamily="34" charset="0"/>
              <a:cs typeface="Tahoma" panose="020B0604030504040204" pitchFamily="34" charset="0"/>
            </a:rPr>
            <a:t>YOUR FEEDBACK IS VITAL TO HELP THIS PROCESS</a:t>
          </a:r>
          <a:r>
            <a:rPr lang="en-US" sz="1600" b="1" baseline="0">
              <a:solidFill>
                <a:srgbClr val="0070C0"/>
              </a:solidFill>
              <a:latin typeface="Tahoma" panose="020B0604030504040204" pitchFamily="34" charset="0"/>
              <a:ea typeface="Tahoma" panose="020B0604030504040204" pitchFamily="34" charset="0"/>
              <a:cs typeface="Tahoma" panose="020B0604030504040204" pitchFamily="34" charset="0"/>
            </a:rPr>
            <a:t> WORK</a:t>
          </a:r>
          <a:endParaRPr lang="en-US" sz="1600" b="1">
            <a:solidFill>
              <a:srgbClr val="0070C0"/>
            </a:solidFill>
            <a:latin typeface="Tahoma" panose="020B0604030504040204" pitchFamily="34" charset="0"/>
            <a:ea typeface="Tahoma" panose="020B0604030504040204" pitchFamily="34" charset="0"/>
            <a:cs typeface="Tahoma" panose="020B0604030504040204" pitchFamily="34" charset="0"/>
          </a:endParaRPr>
        </a:p>
        <a:p>
          <a:r>
            <a:rPr lang="en-US" sz="1200">
              <a:solidFill>
                <a:srgbClr val="0070C0"/>
              </a:solidFill>
              <a:latin typeface="Tahoma" panose="020B0604030504040204" pitchFamily="34" charset="0"/>
              <a:ea typeface="Tahoma" panose="020B0604030504040204" pitchFamily="34" charset="0"/>
              <a:cs typeface="Tahoma" panose="020B0604030504040204" pitchFamily="34" charset="0"/>
            </a:rPr>
            <a:t>This process continues to see</a:t>
          </a:r>
          <a:r>
            <a:rPr lang="en-US" sz="1200" baseline="0">
              <a:solidFill>
                <a:srgbClr val="0070C0"/>
              </a:solidFill>
              <a:latin typeface="Tahoma" panose="020B0604030504040204" pitchFamily="34" charset="0"/>
              <a:ea typeface="Tahoma" panose="020B0604030504040204" pitchFamily="34" charset="0"/>
              <a:cs typeface="Tahoma" panose="020B0604030504040204" pitchFamily="34" charset="0"/>
            </a:rPr>
            <a:t>k improvement. You can help change it for the better. Let us know what you think of this tool. Can you think of an item to add to the listed options</a:t>
          </a:r>
          <a:r>
            <a:rPr lang="en-US" sz="1200" spc="-10" baseline="0">
              <a:solidFill>
                <a:srgbClr val="0070C0"/>
              </a:solidFill>
              <a:latin typeface="Tahoma" panose="020B0604030504040204" pitchFamily="34" charset="0"/>
              <a:ea typeface="Tahoma" panose="020B0604030504040204" pitchFamily="34" charset="0"/>
              <a:cs typeface="Tahoma" panose="020B0604030504040204" pitchFamily="34" charset="0"/>
            </a:rPr>
            <a:t>? Does it lack something to make it work for you? How</a:t>
          </a:r>
          <a:r>
            <a:rPr lang="en-US" sz="1200" baseline="0">
              <a:solidFill>
                <a:srgbClr val="0070C0"/>
              </a:solidFill>
              <a:latin typeface="Tahoma" panose="020B0604030504040204" pitchFamily="34" charset="0"/>
              <a:ea typeface="Tahoma" panose="020B0604030504040204" pitchFamily="34" charset="0"/>
              <a:cs typeface="Tahoma" panose="020B0604030504040204" pitchFamily="34" charset="0"/>
            </a:rPr>
            <a:t> can it be tweaked to fit your specific situation and needs? Post your feedback on our online forum. Thank you for your helpful critique.</a:t>
          </a:r>
          <a:endParaRPr lang="en-US" sz="1200">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177800</xdr:colOff>
      <xdr:row>345</xdr:row>
      <xdr:rowOff>374650</xdr:rowOff>
    </xdr:from>
    <xdr:to>
      <xdr:col>12</xdr:col>
      <xdr:colOff>393700</xdr:colOff>
      <xdr:row>347</xdr:row>
      <xdr:rowOff>181610</xdr:rowOff>
    </xdr:to>
    <xdr:sp macro="" textlink="">
      <xdr:nvSpPr>
        <xdr:cNvPr id="24" name="Rectangle: Rounded Corners 23">
          <a:extLst>
            <a:ext uri="{FF2B5EF4-FFF2-40B4-BE49-F238E27FC236}">
              <a16:creationId xmlns:a16="http://schemas.microsoft.com/office/drawing/2014/main" id="{296BF68E-4824-CC75-F96F-78EC7290C95F}"/>
            </a:ext>
          </a:extLst>
        </xdr:cNvPr>
        <xdr:cNvSpPr/>
      </xdr:nvSpPr>
      <xdr:spPr>
        <a:xfrm>
          <a:off x="285750" y="143846550"/>
          <a:ext cx="5943600" cy="822960"/>
        </a:xfrm>
        <a:prstGeom prst="roundRect">
          <a:avLst>
            <a:gd name="adj" fmla="val 10652"/>
          </a:avLst>
        </a:prstGeom>
        <a:solidFill>
          <a:srgbClr val="B8FEDD"/>
        </a:solidFill>
        <a:ln w="38100">
          <a:solidFill>
            <a:srgbClr val="BEFFD7"/>
          </a:solidFill>
        </a:ln>
        <a:effectLst>
          <a:outerShdw blurRad="190500" sx="98000" sy="98000" algn="ctr" rotWithShape="0">
            <a:srgbClr val="004B23">
              <a:alpha val="75000"/>
            </a:srgb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latin typeface="Tahoma" panose="020B0604030504040204" pitchFamily="34" charset="0"/>
              <a:ea typeface="Tahoma" panose="020B0604030504040204" pitchFamily="34" charset="0"/>
              <a:cs typeface="Tahoma" panose="020B0604030504040204" pitchFamily="34" charset="0"/>
            </a:rPr>
            <a:t>The</a:t>
          </a:r>
          <a:r>
            <a:rPr lang="en-US" sz="1100" baseline="0">
              <a:latin typeface="Tahoma" panose="020B0604030504040204" pitchFamily="34" charset="0"/>
              <a:ea typeface="Tahoma" panose="020B0604030504040204" pitchFamily="34" charset="0"/>
              <a:cs typeface="Tahoma" panose="020B0604030504040204" pitchFamily="34" charset="0"/>
            </a:rPr>
            <a:t> sender and recipient agree on how to measure results. For example, the sender may identify their Body Mass Index as something to show wellness improvement. The recipient may agree observable improvement of sender's productivity adequately captures the results important to them.</a:t>
          </a: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266700</xdr:colOff>
      <xdr:row>0</xdr:row>
      <xdr:rowOff>69850</xdr:rowOff>
    </xdr:from>
    <xdr:to>
      <xdr:col>13</xdr:col>
      <xdr:colOff>12700</xdr:colOff>
      <xdr:row>2</xdr:row>
      <xdr:rowOff>234950</xdr:rowOff>
    </xdr:to>
    <xdr:sp macro="" textlink="">
      <xdr:nvSpPr>
        <xdr:cNvPr id="3" name="TextBox 2">
          <a:extLst>
            <a:ext uri="{FF2B5EF4-FFF2-40B4-BE49-F238E27FC236}">
              <a16:creationId xmlns:a16="http://schemas.microsoft.com/office/drawing/2014/main" id="{720BD968-45C0-422A-89F1-69958458CAF2}"/>
            </a:ext>
          </a:extLst>
        </xdr:cNvPr>
        <xdr:cNvSpPr txBox="1"/>
      </xdr:nvSpPr>
      <xdr:spPr>
        <a:xfrm>
          <a:off x="4540250" y="69850"/>
          <a:ext cx="1828800" cy="1371600"/>
        </a:xfrm>
        <a:prstGeom prst="rect">
          <a:avLst/>
        </a:prstGeom>
        <a:solidFill>
          <a:srgbClr val="32FFA5"/>
        </a:solid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Summary</a:t>
          </a:r>
          <a:r>
            <a:rPr lang="en-US" sz="1200" b="1" baseline="0"/>
            <a:t> steps</a:t>
          </a:r>
          <a:endParaRPr lang="en-US" sz="1200" b="1"/>
        </a:p>
        <a:p>
          <a:r>
            <a:rPr lang="en-US" sz="1100"/>
            <a:t>1.</a:t>
          </a:r>
          <a:r>
            <a:rPr lang="en-US" sz="1100" baseline="0"/>
            <a:t> Go to File.</a:t>
          </a:r>
        </a:p>
        <a:p>
          <a:r>
            <a:rPr lang="en-US" sz="1100" baseline="0"/>
            <a:t>2. Go to Save as.</a:t>
          </a:r>
        </a:p>
        <a:p>
          <a:r>
            <a:rPr lang="en-US" sz="1100" baseline="0"/>
            <a:t>3. Click browse.</a:t>
          </a:r>
        </a:p>
        <a:p>
          <a:r>
            <a:rPr lang="en-US" sz="1100" baseline="0"/>
            <a:t>4. Click on Excel Workbook.</a:t>
          </a:r>
        </a:p>
        <a:p>
          <a:r>
            <a:rPr lang="en-US" sz="1100" baseline="0"/>
            <a:t>5. Select PDF.</a:t>
          </a:r>
        </a:p>
        <a:p>
          <a:r>
            <a:rPr lang="en-US" sz="1100" baseline="0"/>
            <a:t>6. Click save.</a:t>
          </a:r>
        </a:p>
        <a:p>
          <a:endParaRPr lang="en-US" sz="1100"/>
        </a:p>
      </xdr:txBody>
    </xdr:sp>
    <xdr:clientData/>
  </xdr:twoCellAnchor>
  <xdr:twoCellAnchor>
    <xdr:from>
      <xdr:col>0</xdr:col>
      <xdr:colOff>31750</xdr:colOff>
      <xdr:row>82</xdr:row>
      <xdr:rowOff>31751</xdr:rowOff>
    </xdr:from>
    <xdr:to>
      <xdr:col>13</xdr:col>
      <xdr:colOff>76200</xdr:colOff>
      <xdr:row>91</xdr:row>
      <xdr:rowOff>181176</xdr:rowOff>
    </xdr:to>
    <xdr:grpSp>
      <xdr:nvGrpSpPr>
        <xdr:cNvPr id="23" name="Group 22">
          <a:extLst>
            <a:ext uri="{FF2B5EF4-FFF2-40B4-BE49-F238E27FC236}">
              <a16:creationId xmlns:a16="http://schemas.microsoft.com/office/drawing/2014/main" id="{E3F60EB1-5D1C-0B89-E9C8-FE55CB37D1BD}"/>
            </a:ext>
          </a:extLst>
        </xdr:cNvPr>
        <xdr:cNvGrpSpPr/>
      </xdr:nvGrpSpPr>
      <xdr:grpSpPr>
        <a:xfrm>
          <a:off x="31750" y="26574751"/>
          <a:ext cx="6400800" cy="3006925"/>
          <a:chOff x="107950" y="25527001"/>
          <a:chExt cx="6400800" cy="3006925"/>
        </a:xfrm>
      </xdr:grpSpPr>
      <xdr:pic>
        <xdr:nvPicPr>
          <xdr:cNvPr id="20" name="Picture 19">
            <a:extLst>
              <a:ext uri="{FF2B5EF4-FFF2-40B4-BE49-F238E27FC236}">
                <a16:creationId xmlns:a16="http://schemas.microsoft.com/office/drawing/2014/main" id="{9670198A-6400-43C4-AC65-C223D1F92FE6}"/>
              </a:ext>
            </a:extLst>
          </xdr:cNvPr>
          <xdr:cNvPicPr>
            <a:picLocks noChangeAspect="1"/>
          </xdr:cNvPicPr>
        </xdr:nvPicPr>
        <xdr:blipFill>
          <a:blip xmlns:r="http://schemas.openxmlformats.org/officeDocument/2006/relationships" r:embed="rId1"/>
          <a:stretch>
            <a:fillRect/>
          </a:stretch>
        </xdr:blipFill>
        <xdr:spPr>
          <a:xfrm>
            <a:off x="107950" y="25527001"/>
            <a:ext cx="6400800" cy="3006925"/>
          </a:xfrm>
          <a:prstGeom prst="rect">
            <a:avLst/>
          </a:prstGeom>
        </xdr:spPr>
      </xdr:pic>
      <xdr:pic>
        <xdr:nvPicPr>
          <xdr:cNvPr id="9" name="Picture 8">
            <a:extLst>
              <a:ext uri="{FF2B5EF4-FFF2-40B4-BE49-F238E27FC236}">
                <a16:creationId xmlns:a16="http://schemas.microsoft.com/office/drawing/2014/main" id="{5A151B6A-5613-58BD-0874-941799D293F4}"/>
              </a:ext>
            </a:extLst>
          </xdr:cNvPr>
          <xdr:cNvPicPr>
            <a:picLocks noChangeAspect="1"/>
          </xdr:cNvPicPr>
        </xdr:nvPicPr>
        <xdr:blipFill>
          <a:blip xmlns:r="http://schemas.openxmlformats.org/officeDocument/2006/relationships" r:embed="rId2"/>
          <a:stretch>
            <a:fillRect/>
          </a:stretch>
        </xdr:blipFill>
        <xdr:spPr>
          <a:xfrm>
            <a:off x="1704331" y="27542792"/>
            <a:ext cx="114415" cy="274320"/>
          </a:xfrm>
          <a:prstGeom prst="rect">
            <a:avLst/>
          </a:prstGeom>
        </xdr:spPr>
      </xdr:pic>
    </xdr:grpSp>
    <xdr:clientData/>
  </xdr:twoCellAnchor>
  <xdr:twoCellAnchor>
    <xdr:from>
      <xdr:col>0</xdr:col>
      <xdr:colOff>25400</xdr:colOff>
      <xdr:row>108</xdr:row>
      <xdr:rowOff>25400</xdr:rowOff>
    </xdr:from>
    <xdr:to>
      <xdr:col>13</xdr:col>
      <xdr:colOff>69850</xdr:colOff>
      <xdr:row>119</xdr:row>
      <xdr:rowOff>181912</xdr:rowOff>
    </xdr:to>
    <xdr:grpSp>
      <xdr:nvGrpSpPr>
        <xdr:cNvPr id="24" name="Group 23">
          <a:extLst>
            <a:ext uri="{FF2B5EF4-FFF2-40B4-BE49-F238E27FC236}">
              <a16:creationId xmlns:a16="http://schemas.microsoft.com/office/drawing/2014/main" id="{566012C6-E1F7-AD0E-5FD5-90D7E659F9B4}"/>
            </a:ext>
          </a:extLst>
        </xdr:cNvPr>
        <xdr:cNvGrpSpPr/>
      </xdr:nvGrpSpPr>
      <xdr:grpSpPr>
        <a:xfrm>
          <a:off x="25400" y="34823400"/>
          <a:ext cx="6400800" cy="3649012"/>
          <a:chOff x="107950" y="35369500"/>
          <a:chExt cx="6400800" cy="3649012"/>
        </a:xfrm>
      </xdr:grpSpPr>
      <xdr:pic>
        <xdr:nvPicPr>
          <xdr:cNvPr id="22" name="Picture 21">
            <a:extLst>
              <a:ext uri="{FF2B5EF4-FFF2-40B4-BE49-F238E27FC236}">
                <a16:creationId xmlns:a16="http://schemas.microsoft.com/office/drawing/2014/main" id="{1DEBDB77-5585-4C9F-808F-7F6F9F170826}"/>
              </a:ext>
            </a:extLst>
          </xdr:cNvPr>
          <xdr:cNvPicPr>
            <a:picLocks noChangeAspect="1"/>
          </xdr:cNvPicPr>
        </xdr:nvPicPr>
        <xdr:blipFill>
          <a:blip xmlns:r="http://schemas.openxmlformats.org/officeDocument/2006/relationships" r:embed="rId3"/>
          <a:stretch>
            <a:fillRect/>
          </a:stretch>
        </xdr:blipFill>
        <xdr:spPr>
          <a:xfrm>
            <a:off x="107950" y="35369500"/>
            <a:ext cx="6400800" cy="3528698"/>
          </a:xfrm>
          <a:prstGeom prst="rect">
            <a:avLst/>
          </a:prstGeom>
        </xdr:spPr>
      </xdr:pic>
      <xdr:pic>
        <xdr:nvPicPr>
          <xdr:cNvPr id="12" name="Picture 11">
            <a:extLst>
              <a:ext uri="{FF2B5EF4-FFF2-40B4-BE49-F238E27FC236}">
                <a16:creationId xmlns:a16="http://schemas.microsoft.com/office/drawing/2014/main" id="{341FE9F6-3BD9-4BD8-EAAF-C147AD189214}"/>
              </a:ext>
            </a:extLst>
          </xdr:cNvPr>
          <xdr:cNvPicPr>
            <a:picLocks noChangeAspect="1"/>
          </xdr:cNvPicPr>
        </xdr:nvPicPr>
        <xdr:blipFill>
          <a:blip xmlns:r="http://schemas.openxmlformats.org/officeDocument/2006/relationships" r:embed="rId2"/>
          <a:stretch>
            <a:fillRect/>
          </a:stretch>
        </xdr:blipFill>
        <xdr:spPr>
          <a:xfrm>
            <a:off x="5679431" y="38744192"/>
            <a:ext cx="114415" cy="274320"/>
          </a:xfrm>
          <a:prstGeom prst="rect">
            <a:avLst/>
          </a:prstGeom>
        </xdr:spPr>
      </xdr:pic>
    </xdr:grpSp>
    <xdr:clientData/>
  </xdr:twoCellAnchor>
  <xdr:twoCellAnchor>
    <xdr:from>
      <xdr:col>1</xdr:col>
      <xdr:colOff>0</xdr:colOff>
      <xdr:row>55</xdr:row>
      <xdr:rowOff>1</xdr:rowOff>
    </xdr:from>
    <xdr:to>
      <xdr:col>10</xdr:col>
      <xdr:colOff>505302</xdr:colOff>
      <xdr:row>74</xdr:row>
      <xdr:rowOff>260351</xdr:rowOff>
    </xdr:to>
    <xdr:grpSp>
      <xdr:nvGrpSpPr>
        <xdr:cNvPr id="19" name="Group 18">
          <a:extLst>
            <a:ext uri="{FF2B5EF4-FFF2-40B4-BE49-F238E27FC236}">
              <a16:creationId xmlns:a16="http://schemas.microsoft.com/office/drawing/2014/main" id="{F2047640-314C-D1D6-03BB-6C01ADCFFFCE}"/>
            </a:ext>
          </a:extLst>
        </xdr:cNvPr>
        <xdr:cNvGrpSpPr/>
      </xdr:nvGrpSpPr>
      <xdr:grpSpPr>
        <a:xfrm>
          <a:off x="107950" y="18034001"/>
          <a:ext cx="5191602" cy="6292850"/>
          <a:chOff x="107950" y="17589501"/>
          <a:chExt cx="5191602" cy="6292850"/>
        </a:xfrm>
      </xdr:grpSpPr>
      <xdr:pic>
        <xdr:nvPicPr>
          <xdr:cNvPr id="18" name="Picture 17">
            <a:extLst>
              <a:ext uri="{FF2B5EF4-FFF2-40B4-BE49-F238E27FC236}">
                <a16:creationId xmlns:a16="http://schemas.microsoft.com/office/drawing/2014/main" id="{27C639CF-3CB6-48FD-A7C1-33CBD6C96249}"/>
              </a:ext>
            </a:extLst>
          </xdr:cNvPr>
          <xdr:cNvPicPr>
            <a:picLocks noChangeAspect="1"/>
          </xdr:cNvPicPr>
        </xdr:nvPicPr>
        <xdr:blipFill>
          <a:blip xmlns:r="http://schemas.openxmlformats.org/officeDocument/2006/relationships" r:embed="rId4"/>
          <a:stretch>
            <a:fillRect/>
          </a:stretch>
        </xdr:blipFill>
        <xdr:spPr>
          <a:xfrm>
            <a:off x="107950" y="17589501"/>
            <a:ext cx="5191602" cy="6292850"/>
          </a:xfrm>
          <a:prstGeom prst="rect">
            <a:avLst/>
          </a:prstGeom>
        </xdr:spPr>
      </xdr:pic>
      <xdr:pic>
        <xdr:nvPicPr>
          <xdr:cNvPr id="13" name="Picture 12">
            <a:extLst>
              <a:ext uri="{FF2B5EF4-FFF2-40B4-BE49-F238E27FC236}">
                <a16:creationId xmlns:a16="http://schemas.microsoft.com/office/drawing/2014/main" id="{2F203128-CA57-44A6-72CE-59BBE8A27164}"/>
              </a:ext>
            </a:extLst>
          </xdr:cNvPr>
          <xdr:cNvPicPr>
            <a:picLocks noChangeAspect="1"/>
          </xdr:cNvPicPr>
        </xdr:nvPicPr>
        <xdr:blipFill>
          <a:blip xmlns:r="http://schemas.openxmlformats.org/officeDocument/2006/relationships" r:embed="rId2"/>
          <a:stretch>
            <a:fillRect/>
          </a:stretch>
        </xdr:blipFill>
        <xdr:spPr>
          <a:xfrm>
            <a:off x="2923531" y="21484892"/>
            <a:ext cx="114415" cy="274320"/>
          </a:xfrm>
          <a:prstGeom prst="rect">
            <a:avLst/>
          </a:prstGeom>
        </xdr:spPr>
      </xdr:pic>
    </xdr:grpSp>
    <xdr:clientData/>
  </xdr:twoCellAnchor>
  <xdr:twoCellAnchor>
    <xdr:from>
      <xdr:col>1</xdr:col>
      <xdr:colOff>0</xdr:colOff>
      <xdr:row>28</xdr:row>
      <xdr:rowOff>0</xdr:rowOff>
    </xdr:from>
    <xdr:to>
      <xdr:col>7</xdr:col>
      <xdr:colOff>508455</xdr:colOff>
      <xdr:row>44</xdr:row>
      <xdr:rowOff>273050</xdr:rowOff>
    </xdr:to>
    <xdr:grpSp>
      <xdr:nvGrpSpPr>
        <xdr:cNvPr id="17" name="Group 16">
          <a:extLst>
            <a:ext uri="{FF2B5EF4-FFF2-40B4-BE49-F238E27FC236}">
              <a16:creationId xmlns:a16="http://schemas.microsoft.com/office/drawing/2014/main" id="{9D23A723-884F-6506-E2A3-1106F64FE106}"/>
            </a:ext>
          </a:extLst>
        </xdr:cNvPr>
        <xdr:cNvGrpSpPr/>
      </xdr:nvGrpSpPr>
      <xdr:grpSpPr>
        <a:xfrm>
          <a:off x="107950" y="9461500"/>
          <a:ext cx="3632655" cy="5353050"/>
          <a:chOff x="107950" y="10604500"/>
          <a:chExt cx="3632655" cy="5353050"/>
        </a:xfrm>
      </xdr:grpSpPr>
      <xdr:pic>
        <xdr:nvPicPr>
          <xdr:cNvPr id="16" name="Picture 15">
            <a:extLst>
              <a:ext uri="{FF2B5EF4-FFF2-40B4-BE49-F238E27FC236}">
                <a16:creationId xmlns:a16="http://schemas.microsoft.com/office/drawing/2014/main" id="{D5F1C5F2-4C6A-4D78-90BE-BBC277CDA7FE}"/>
              </a:ext>
            </a:extLst>
          </xdr:cNvPr>
          <xdr:cNvPicPr>
            <a:picLocks noChangeAspect="1"/>
          </xdr:cNvPicPr>
        </xdr:nvPicPr>
        <xdr:blipFill>
          <a:blip xmlns:r="http://schemas.openxmlformats.org/officeDocument/2006/relationships" r:embed="rId5"/>
          <a:stretch>
            <a:fillRect/>
          </a:stretch>
        </xdr:blipFill>
        <xdr:spPr>
          <a:xfrm>
            <a:off x="107950" y="10604500"/>
            <a:ext cx="3632655" cy="5353050"/>
          </a:xfrm>
          <a:prstGeom prst="rect">
            <a:avLst/>
          </a:prstGeom>
        </xdr:spPr>
      </xdr:pic>
      <xdr:pic>
        <xdr:nvPicPr>
          <xdr:cNvPr id="14" name="Picture 13">
            <a:extLst>
              <a:ext uri="{FF2B5EF4-FFF2-40B4-BE49-F238E27FC236}">
                <a16:creationId xmlns:a16="http://schemas.microsoft.com/office/drawing/2014/main" id="{B8693CEC-D760-1749-B603-C27268740764}"/>
              </a:ext>
            </a:extLst>
          </xdr:cNvPr>
          <xdr:cNvPicPr>
            <a:picLocks noChangeAspect="1"/>
          </xdr:cNvPicPr>
        </xdr:nvPicPr>
        <xdr:blipFill>
          <a:blip xmlns:r="http://schemas.openxmlformats.org/officeDocument/2006/relationships" r:embed="rId2"/>
          <a:stretch>
            <a:fillRect/>
          </a:stretch>
        </xdr:blipFill>
        <xdr:spPr>
          <a:xfrm>
            <a:off x="980431" y="14106192"/>
            <a:ext cx="114415" cy="274320"/>
          </a:xfrm>
          <a:prstGeom prst="rect">
            <a:avLst/>
          </a:prstGeom>
        </xdr:spPr>
      </xdr:pic>
    </xdr:grpSp>
    <xdr:clientData/>
  </xdr:twoCellAnchor>
  <xdr:twoCellAnchor>
    <xdr:from>
      <xdr:col>0</xdr:col>
      <xdr:colOff>19050</xdr:colOff>
      <xdr:row>95</xdr:row>
      <xdr:rowOff>101600</xdr:rowOff>
    </xdr:from>
    <xdr:to>
      <xdr:col>13</xdr:col>
      <xdr:colOff>63500</xdr:colOff>
      <xdr:row>105</xdr:row>
      <xdr:rowOff>279217</xdr:rowOff>
    </xdr:to>
    <xdr:grpSp>
      <xdr:nvGrpSpPr>
        <xdr:cNvPr id="26" name="Group 25">
          <a:extLst>
            <a:ext uri="{FF2B5EF4-FFF2-40B4-BE49-F238E27FC236}">
              <a16:creationId xmlns:a16="http://schemas.microsoft.com/office/drawing/2014/main" id="{2DD90FDB-278B-B70E-036D-829991A93C93}"/>
            </a:ext>
          </a:extLst>
        </xdr:cNvPr>
        <xdr:cNvGrpSpPr/>
      </xdr:nvGrpSpPr>
      <xdr:grpSpPr>
        <a:xfrm>
          <a:off x="19050" y="30772100"/>
          <a:ext cx="6400800" cy="3352617"/>
          <a:chOff x="107950" y="30289500"/>
          <a:chExt cx="6400800" cy="3352617"/>
        </a:xfrm>
      </xdr:grpSpPr>
      <xdr:pic>
        <xdr:nvPicPr>
          <xdr:cNvPr id="21" name="Picture 20">
            <a:extLst>
              <a:ext uri="{FF2B5EF4-FFF2-40B4-BE49-F238E27FC236}">
                <a16:creationId xmlns:a16="http://schemas.microsoft.com/office/drawing/2014/main" id="{51D95A51-247D-4795-A201-749216985401}"/>
              </a:ext>
            </a:extLst>
          </xdr:cNvPr>
          <xdr:cNvPicPr>
            <a:picLocks noChangeAspect="1"/>
          </xdr:cNvPicPr>
        </xdr:nvPicPr>
        <xdr:blipFill>
          <a:blip xmlns:r="http://schemas.openxmlformats.org/officeDocument/2006/relationships" r:embed="rId6"/>
          <a:stretch>
            <a:fillRect/>
          </a:stretch>
        </xdr:blipFill>
        <xdr:spPr>
          <a:xfrm>
            <a:off x="107950" y="30289500"/>
            <a:ext cx="6400800" cy="3352617"/>
          </a:xfrm>
          <a:prstGeom prst="rect">
            <a:avLst/>
          </a:prstGeom>
        </xdr:spPr>
      </xdr:pic>
      <xdr:pic>
        <xdr:nvPicPr>
          <xdr:cNvPr id="25" name="Picture 24">
            <a:extLst>
              <a:ext uri="{FF2B5EF4-FFF2-40B4-BE49-F238E27FC236}">
                <a16:creationId xmlns:a16="http://schemas.microsoft.com/office/drawing/2014/main" id="{4B86B758-D9EA-ADD1-9323-55284A01A326}"/>
              </a:ext>
            </a:extLst>
          </xdr:cNvPr>
          <xdr:cNvPicPr>
            <a:picLocks noChangeAspect="1"/>
          </xdr:cNvPicPr>
        </xdr:nvPicPr>
        <xdr:blipFill>
          <a:blip xmlns:r="http://schemas.openxmlformats.org/officeDocument/2006/relationships" r:embed="rId2"/>
          <a:stretch>
            <a:fillRect/>
          </a:stretch>
        </xdr:blipFill>
        <xdr:spPr>
          <a:xfrm>
            <a:off x="1450331" y="32724392"/>
            <a:ext cx="114415" cy="274320"/>
          </a:xfrm>
          <a:prstGeom prst="rect">
            <a:avLst/>
          </a:prstGeom>
        </xdr:spPr>
      </xdr:pic>
    </xdr:grpSp>
    <xdr:clientData/>
  </xdr:twoCellAnchor>
  <xdr:twoCellAnchor>
    <xdr:from>
      <xdr:col>0</xdr:col>
      <xdr:colOff>0</xdr:colOff>
      <xdr:row>10</xdr:row>
      <xdr:rowOff>298452</xdr:rowOff>
    </xdr:from>
    <xdr:to>
      <xdr:col>13</xdr:col>
      <xdr:colOff>44450</xdr:colOff>
      <xdr:row>24</xdr:row>
      <xdr:rowOff>277041</xdr:rowOff>
    </xdr:to>
    <xdr:grpSp>
      <xdr:nvGrpSpPr>
        <xdr:cNvPr id="8" name="Group 7">
          <a:extLst>
            <a:ext uri="{FF2B5EF4-FFF2-40B4-BE49-F238E27FC236}">
              <a16:creationId xmlns:a16="http://schemas.microsoft.com/office/drawing/2014/main" id="{11F7FF91-4DF0-ABDB-6813-B4071BC1A498}"/>
            </a:ext>
          </a:extLst>
        </xdr:cNvPr>
        <xdr:cNvGrpSpPr/>
      </xdr:nvGrpSpPr>
      <xdr:grpSpPr>
        <a:xfrm>
          <a:off x="0" y="4044952"/>
          <a:ext cx="6400800" cy="4423589"/>
          <a:chOff x="933450" y="5562602"/>
          <a:chExt cx="6400800" cy="4423589"/>
        </a:xfrm>
      </xdr:grpSpPr>
      <xdr:pic>
        <xdr:nvPicPr>
          <xdr:cNvPr id="7" name="Picture 6">
            <a:extLst>
              <a:ext uri="{FF2B5EF4-FFF2-40B4-BE49-F238E27FC236}">
                <a16:creationId xmlns:a16="http://schemas.microsoft.com/office/drawing/2014/main" id="{37585C21-8E7C-834F-79BC-7ACFD5332CBF}"/>
              </a:ext>
            </a:extLst>
          </xdr:cNvPr>
          <xdr:cNvPicPr>
            <a:picLocks noChangeAspect="1"/>
          </xdr:cNvPicPr>
        </xdr:nvPicPr>
        <xdr:blipFill>
          <a:blip xmlns:r="http://schemas.openxmlformats.org/officeDocument/2006/relationships" r:embed="rId7"/>
          <a:stretch>
            <a:fillRect/>
          </a:stretch>
        </xdr:blipFill>
        <xdr:spPr>
          <a:xfrm>
            <a:off x="933450" y="5562602"/>
            <a:ext cx="6400800" cy="4423589"/>
          </a:xfrm>
          <a:prstGeom prst="rect">
            <a:avLst/>
          </a:prstGeom>
        </xdr:spPr>
      </xdr:pic>
      <xdr:pic>
        <xdr:nvPicPr>
          <xdr:cNvPr id="6" name="Picture 5">
            <a:extLst>
              <a:ext uri="{FF2B5EF4-FFF2-40B4-BE49-F238E27FC236}">
                <a16:creationId xmlns:a16="http://schemas.microsoft.com/office/drawing/2014/main" id="{3B3AA32F-6B27-5B4C-7915-85F938942AAE}"/>
              </a:ext>
            </a:extLst>
          </xdr:cNvPr>
          <xdr:cNvPicPr>
            <a:picLocks noChangeAspect="1"/>
          </xdr:cNvPicPr>
        </xdr:nvPicPr>
        <xdr:blipFill>
          <a:blip xmlns:r="http://schemas.openxmlformats.org/officeDocument/2006/relationships" r:embed="rId2"/>
          <a:stretch>
            <a:fillRect/>
          </a:stretch>
        </xdr:blipFill>
        <xdr:spPr>
          <a:xfrm>
            <a:off x="1297931" y="6225842"/>
            <a:ext cx="114415" cy="274320"/>
          </a:xfrm>
          <a:prstGeom prst="rect">
            <a:avLst/>
          </a:prstGeom>
        </xdr:spPr>
      </xdr:pic>
    </xdr:grpSp>
    <xdr:clientData/>
  </xdr:twoCellAnchor>
  <xdr:twoCellAnchor editAs="oneCell">
    <xdr:from>
      <xdr:col>0</xdr:col>
      <xdr:colOff>25400</xdr:colOff>
      <xdr:row>122</xdr:row>
      <xdr:rowOff>114300</xdr:rowOff>
    </xdr:from>
    <xdr:to>
      <xdr:col>13</xdr:col>
      <xdr:colOff>69850</xdr:colOff>
      <xdr:row>132</xdr:row>
      <xdr:rowOff>215900</xdr:rowOff>
    </xdr:to>
    <xdr:pic>
      <xdr:nvPicPr>
        <xdr:cNvPr id="31" name="Picture 30">
          <a:extLst>
            <a:ext uri="{FF2B5EF4-FFF2-40B4-BE49-F238E27FC236}">
              <a16:creationId xmlns:a16="http://schemas.microsoft.com/office/drawing/2014/main" id="{47AB1BEA-51C3-589A-5E6C-E6E5CA3FE53D}"/>
            </a:ext>
          </a:extLst>
        </xdr:cNvPr>
        <xdr:cNvPicPr>
          <a:picLocks noChangeAspect="1"/>
        </xdr:cNvPicPr>
      </xdr:nvPicPr>
      <xdr:blipFill rotWithShape="1">
        <a:blip xmlns:r="http://schemas.openxmlformats.org/officeDocument/2006/relationships" r:embed="rId8"/>
        <a:srcRect b="8995"/>
        <a:stretch/>
      </xdr:blipFill>
      <xdr:spPr>
        <a:xfrm>
          <a:off x="25400" y="39357300"/>
          <a:ext cx="6400800" cy="3276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orkplacementalhealth.org/Mental-Health-Topics/Depression/Quantifying-the-Cost-of-Depression" TargetMode="External"/><Relationship Id="rId13" Type="http://schemas.openxmlformats.org/officeDocument/2006/relationships/printerSettings" Target="../printerSettings/printerSettings1.bin"/><Relationship Id="rId3" Type="http://schemas.openxmlformats.org/officeDocument/2006/relationships/hyperlink" Target="https://reader.elsevier.com/reader/sd/pii/S0749597816300826?token=4AF1EE07481AE716EE309C70B41525B8411792D2C2BE06F49743C443725F61C9A7999FC768EAE943D4608A08B0FA3B17" TargetMode="External"/><Relationship Id="rId7" Type="http://schemas.openxmlformats.org/officeDocument/2006/relationships/hyperlink" Target="https://www.anankelogyfoundation.org/post/professionally-responsive-sender-instructions" TargetMode="External"/><Relationship Id="rId12" Type="http://schemas.openxmlformats.org/officeDocument/2006/relationships/hyperlink" Target="https://www.anankelogyfoundation.org/" TargetMode="External"/><Relationship Id="rId2" Type="http://schemas.openxmlformats.org/officeDocument/2006/relationships/hyperlink" Target="http://www.ajhepworth.yolasite.com/resources/9822-a2.pdf" TargetMode="External"/><Relationship Id="rId16" Type="http://schemas.openxmlformats.org/officeDocument/2006/relationships/comments" Target="../comments1.xml"/><Relationship Id="rId1" Type="http://schemas.openxmlformats.org/officeDocument/2006/relationships/hyperlink" Target="https://anankelogyfoundation.org/need-response/responsivism" TargetMode="External"/><Relationship Id="rId6" Type="http://schemas.openxmlformats.org/officeDocument/2006/relationships/hyperlink" Target="https://www.anankelogyfoundation.org/post/professionally-responsive-recipient-instructions-1" TargetMode="External"/><Relationship Id="rId11" Type="http://schemas.openxmlformats.org/officeDocument/2006/relationships/hyperlink" Target="https://www.anankelogyfoundation.org/forum/professionally-responsive" TargetMode="External"/><Relationship Id="rId5" Type="http://schemas.openxmlformats.org/officeDocument/2006/relationships/hyperlink" Target="https://www.marshall.usc.edu/sites/default/files/tost/intellcont/Tost%20ROB%202015-1.pdf" TargetMode="External"/><Relationship Id="rId15" Type="http://schemas.openxmlformats.org/officeDocument/2006/relationships/vmlDrawing" Target="../drawings/vmlDrawing1.vml"/><Relationship Id="rId10" Type="http://schemas.openxmlformats.org/officeDocument/2006/relationships/hyperlink" Target="https://www.anankelogyfoundation.org/service-page/responsivism-direct-online-support" TargetMode="External"/><Relationship Id="rId4" Type="http://schemas.openxmlformats.org/officeDocument/2006/relationships/hyperlink" Target="https://www.ncbi.nlm.nih.gov/pmc/articles/PMC2435045/" TargetMode="External"/><Relationship Id="rId9" Type="http://schemas.openxmlformats.org/officeDocument/2006/relationships/hyperlink" Target="https://www.anankelogyfoundation.org/post/professionally-responsive-recipient-instruction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04FC-0BCD-4219-8A9F-319786727F54}">
  <dimension ref="A1:JZ2000"/>
  <sheetViews>
    <sheetView tabSelected="1" zoomScaleNormal="100" zoomScaleSheetLayoutView="100" workbookViewId="0">
      <selection activeCell="N9" sqref="A1:N9"/>
    </sheetView>
  </sheetViews>
  <sheetFormatPr defaultColWidth="8.81640625" defaultRowHeight="13" x14ac:dyDescent="0.3"/>
  <cols>
    <col min="1" max="1" width="1.54296875" style="46" customWidth="1"/>
    <col min="2" max="7" width="7.453125" style="1" customWidth="1"/>
    <col min="8" max="8" width="7.453125" style="47" customWidth="1"/>
    <col min="9" max="13" width="7.453125" style="1" customWidth="1"/>
    <col min="14" max="14" width="1.54296875" style="46" customWidth="1"/>
    <col min="15" max="15" width="1.54296875" style="1" customWidth="1"/>
    <col min="16" max="29" width="7.453125" style="1" customWidth="1"/>
    <col min="30" max="71" width="8.81640625" style="1" customWidth="1"/>
    <col min="72" max="73" width="15.54296875" style="1" customWidth="1"/>
    <col min="74" max="123" width="8.81640625" style="1" customWidth="1"/>
    <col min="124" max="16384" width="8.81640625" style="1"/>
  </cols>
  <sheetData>
    <row r="1" spans="1:14" ht="45" customHeight="1" x14ac:dyDescent="0.3">
      <c r="A1" s="477"/>
      <c r="B1" s="478"/>
      <c r="C1" s="478"/>
      <c r="D1" s="478"/>
      <c r="E1" s="478"/>
      <c r="F1" s="478"/>
      <c r="G1" s="478"/>
      <c r="H1" s="478"/>
      <c r="I1" s="478"/>
      <c r="J1" s="478"/>
      <c r="K1" s="478"/>
      <c r="L1" s="478"/>
      <c r="M1" s="478"/>
      <c r="N1" s="479"/>
    </row>
    <row r="2" spans="1:14" ht="240" customHeight="1" x14ac:dyDescent="0.3">
      <c r="A2" s="462" t="s">
        <v>259</v>
      </c>
      <c r="B2" s="463"/>
      <c r="C2" s="463"/>
      <c r="D2" s="463"/>
      <c r="E2" s="463"/>
      <c r="F2" s="463"/>
      <c r="G2" s="463"/>
      <c r="H2" s="463"/>
      <c r="I2" s="463"/>
      <c r="J2" s="463"/>
      <c r="K2" s="463"/>
      <c r="L2" s="463"/>
      <c r="M2" s="463"/>
      <c r="N2" s="464"/>
    </row>
    <row r="3" spans="1:14" ht="30" customHeight="1" x14ac:dyDescent="0.3">
      <c r="A3" s="59"/>
      <c r="B3" s="60"/>
      <c r="C3" s="60"/>
      <c r="D3" s="60"/>
      <c r="E3" s="60"/>
      <c r="F3" s="60"/>
      <c r="G3" s="60"/>
      <c r="H3" s="60"/>
      <c r="I3" s="60"/>
      <c r="J3" s="60"/>
      <c r="K3" s="60"/>
      <c r="L3" s="60"/>
      <c r="M3" s="60"/>
      <c r="N3" s="61"/>
    </row>
    <row r="4" spans="1:14" ht="75" customHeight="1" x14ac:dyDescent="0.3">
      <c r="A4" s="59"/>
      <c r="B4" s="60"/>
      <c r="C4" s="60"/>
      <c r="D4" s="465" t="s">
        <v>1208</v>
      </c>
      <c r="E4" s="465"/>
      <c r="F4" s="465"/>
      <c r="G4" s="465"/>
      <c r="H4" s="465"/>
      <c r="I4" s="465"/>
      <c r="J4" s="465"/>
      <c r="K4" s="465"/>
      <c r="L4" s="60"/>
      <c r="M4" s="60"/>
      <c r="N4" s="61"/>
    </row>
    <row r="5" spans="1:14" ht="90" customHeight="1" x14ac:dyDescent="0.3">
      <c r="A5" s="59"/>
      <c r="B5" s="466" t="s">
        <v>159</v>
      </c>
      <c r="C5" s="466"/>
      <c r="D5" s="466"/>
      <c r="E5" s="466"/>
      <c r="F5" s="466"/>
      <c r="G5" s="466"/>
      <c r="H5" s="466"/>
      <c r="I5" s="466"/>
      <c r="J5" s="466"/>
      <c r="K5" s="466"/>
      <c r="L5" s="466"/>
      <c r="M5" s="466"/>
      <c r="N5" s="61"/>
    </row>
    <row r="6" spans="1:14" ht="90" customHeight="1" x14ac:dyDescent="0.3">
      <c r="A6" s="59"/>
      <c r="B6" s="467" t="s">
        <v>160</v>
      </c>
      <c r="C6" s="467"/>
      <c r="D6" s="467"/>
      <c r="E6" s="467"/>
      <c r="F6" s="467"/>
      <c r="G6" s="467"/>
      <c r="H6" s="467"/>
      <c r="I6" s="467"/>
      <c r="J6" s="467"/>
      <c r="K6" s="467"/>
      <c r="L6" s="467"/>
      <c r="M6" s="467"/>
      <c r="N6" s="61"/>
    </row>
    <row r="7" spans="1:14" ht="15" customHeight="1" x14ac:dyDescent="0.3">
      <c r="A7" s="59"/>
      <c r="B7" s="67"/>
      <c r="C7" s="67"/>
      <c r="D7" s="67"/>
      <c r="E7" s="67"/>
      <c r="F7" s="67"/>
      <c r="G7" s="67"/>
      <c r="H7" s="67"/>
      <c r="I7" s="67"/>
      <c r="J7" s="67"/>
      <c r="K7" s="67"/>
      <c r="L7" s="67"/>
      <c r="M7" s="67"/>
      <c r="N7" s="61"/>
    </row>
    <row r="8" spans="1:14" ht="75" customHeight="1" x14ac:dyDescent="0.3">
      <c r="A8" s="59"/>
      <c r="B8" s="480" t="s">
        <v>161</v>
      </c>
      <c r="C8" s="480"/>
      <c r="D8" s="480"/>
      <c r="E8" s="480"/>
      <c r="F8" s="480"/>
      <c r="G8" s="480"/>
      <c r="H8" s="480"/>
      <c r="I8" s="480"/>
      <c r="J8" s="480"/>
      <c r="K8" s="480"/>
      <c r="L8" s="480"/>
      <c r="M8" s="480"/>
      <c r="N8" s="61"/>
    </row>
    <row r="9" spans="1:14" ht="20.149999999999999" customHeight="1" x14ac:dyDescent="0.3">
      <c r="A9" s="2" t="s">
        <v>0</v>
      </c>
      <c r="B9" s="3"/>
      <c r="C9" s="3"/>
      <c r="D9" s="3"/>
      <c r="E9" s="3"/>
      <c r="F9" s="3"/>
      <c r="G9" s="3"/>
      <c r="H9" s="3"/>
      <c r="I9" s="3"/>
      <c r="J9" s="3"/>
      <c r="K9" s="3"/>
      <c r="L9" s="3"/>
      <c r="M9" s="3"/>
      <c r="N9" s="4"/>
    </row>
    <row r="10" spans="1:14" ht="10" customHeight="1" thickBot="1" x14ac:dyDescent="0.35">
      <c r="A10" s="142"/>
      <c r="B10" s="84"/>
      <c r="C10" s="84"/>
      <c r="D10" s="84"/>
      <c r="E10" s="84"/>
      <c r="F10" s="84"/>
      <c r="G10" s="84"/>
      <c r="H10" s="84"/>
      <c r="I10" s="84"/>
      <c r="J10" s="84"/>
      <c r="K10" s="84"/>
      <c r="L10" s="84"/>
      <c r="M10" s="84"/>
      <c r="N10" s="6"/>
    </row>
    <row r="11" spans="1:14" ht="105" customHeight="1" thickTop="1" thickBot="1" x14ac:dyDescent="0.35">
      <c r="A11" s="142"/>
      <c r="B11" s="409" t="str">
        <f>B1011</f>
        <v xml:space="preserve">Responsivism is the belief and practice that responding to each other's needs produces far better results than hostile legal options. </v>
      </c>
      <c r="C11" s="410"/>
      <c r="D11" s="410"/>
      <c r="E11" s="410"/>
      <c r="F11" s="410"/>
      <c r="G11" s="410"/>
      <c r="H11" s="410"/>
      <c r="I11" s="410"/>
      <c r="J11" s="410"/>
      <c r="K11" s="410"/>
      <c r="L11" s="410"/>
      <c r="M11" s="411"/>
      <c r="N11" s="6"/>
    </row>
    <row r="12" spans="1:14" ht="60" customHeight="1" thickTop="1" x14ac:dyDescent="0.3">
      <c r="A12" s="142"/>
      <c r="B12" s="397" t="str">
        <f>B1013</f>
        <v>Welcome to this pioneering alternative to failed legal options. Use this engaging alternative to address your neglected needs better than any legal system can. Incentivize professionals impacting you to respond better to your vulnerable needs.</v>
      </c>
      <c r="C12" s="397"/>
      <c r="D12" s="397"/>
      <c r="E12" s="397"/>
      <c r="F12" s="397"/>
      <c r="G12" s="397"/>
      <c r="H12" s="397"/>
      <c r="I12" s="397"/>
      <c r="J12" s="397"/>
      <c r="K12" s="397"/>
      <c r="L12" s="397"/>
      <c r="M12" s="397"/>
      <c r="N12" s="6"/>
    </row>
    <row r="13" spans="1:14" ht="60" customHeight="1" x14ac:dyDescent="0.3">
      <c r="A13" s="142"/>
      <c r="B13" s="397" t="str">
        <f>B1016</f>
        <v>Invite the professional recipient to try this alternative. Incentivize their responsiveness by honoring their needs on par with them honoring yours. Be ready to provide them social proof of any positive results. Mutually support each other's wellness.</v>
      </c>
      <c r="C13" s="397"/>
      <c r="D13" s="397"/>
      <c r="E13" s="397"/>
      <c r="F13" s="397"/>
      <c r="G13" s="397"/>
      <c r="H13" s="397"/>
      <c r="I13" s="397"/>
      <c r="J13" s="397"/>
      <c r="K13" s="397"/>
      <c r="L13" s="397"/>
      <c r="M13" s="397"/>
      <c r="N13" s="6"/>
    </row>
    <row r="14" spans="1:14" ht="60" customHeight="1" thickBot="1" x14ac:dyDescent="0.35">
      <c r="A14" s="142"/>
      <c r="B14" s="397" t="str">
        <f>B1019</f>
        <v>Professionals cannot possibly know your every need. Simply following the rules easily overlooks each other's needs. This tool fills that gap. Click the button below if needing further guidance.</v>
      </c>
      <c r="C14" s="397"/>
      <c r="D14" s="397"/>
      <c r="E14" s="397"/>
      <c r="F14" s="397"/>
      <c r="G14" s="397"/>
      <c r="H14" s="397"/>
      <c r="I14" s="397"/>
      <c r="J14" s="397"/>
      <c r="K14" s="397"/>
      <c r="L14" s="397"/>
      <c r="M14" s="397"/>
      <c r="N14" s="6"/>
    </row>
    <row r="15" spans="1:14" ht="60" customHeight="1" thickTop="1" x14ac:dyDescent="0.75">
      <c r="A15" s="142"/>
      <c r="B15" s="420" t="s">
        <v>920</v>
      </c>
      <c r="C15" s="420"/>
      <c r="D15" s="420"/>
      <c r="E15" s="420"/>
      <c r="F15" s="420"/>
      <c r="G15" s="420"/>
      <c r="H15" s="420"/>
      <c r="I15" s="420"/>
      <c r="J15" s="420"/>
      <c r="K15" s="420"/>
      <c r="L15" s="420"/>
      <c r="M15" s="420"/>
      <c r="N15" s="6"/>
    </row>
    <row r="16" spans="1:14" ht="35" customHeight="1" x14ac:dyDescent="0.3">
      <c r="A16" s="142"/>
      <c r="B16" s="431" t="s">
        <v>1325</v>
      </c>
      <c r="C16" s="431"/>
      <c r="D16" s="431"/>
      <c r="E16" s="431"/>
      <c r="F16" s="431"/>
      <c r="G16" s="431"/>
      <c r="H16" s="431"/>
      <c r="I16" s="431"/>
      <c r="J16" s="431"/>
      <c r="K16" s="431"/>
      <c r="L16" s="431"/>
      <c r="M16" s="431"/>
      <c r="N16" s="6"/>
    </row>
    <row r="17" spans="1:14" ht="20" customHeight="1" x14ac:dyDescent="0.3">
      <c r="A17" s="142"/>
      <c r="B17" s="440" t="str">
        <f>CONCATENATE("1. ",B30)</f>
        <v>1. Impacting each other's needs</v>
      </c>
      <c r="C17" s="440"/>
      <c r="D17" s="440"/>
      <c r="E17" s="440"/>
      <c r="F17" s="440"/>
      <c r="G17" s="440"/>
      <c r="H17" s="82"/>
      <c r="I17" s="330" t="str">
        <f>CONCATENATE(B215)</f>
        <v>Mutual Problem-Solving</v>
      </c>
      <c r="J17" s="330"/>
      <c r="K17" s="330"/>
      <c r="L17" s="330"/>
      <c r="M17" s="330"/>
      <c r="N17" s="6"/>
    </row>
    <row r="18" spans="1:14" ht="20" customHeight="1" x14ac:dyDescent="0.3">
      <c r="A18" s="5"/>
      <c r="B18" s="440" t="str">
        <f>CONCATENATE("2. ",B42)</f>
        <v>2. Introduction</v>
      </c>
      <c r="C18" s="440"/>
      <c r="D18" s="440"/>
      <c r="E18" s="440"/>
      <c r="F18" s="440"/>
      <c r="G18" s="440"/>
      <c r="H18" s="82"/>
      <c r="I18" s="330" t="str">
        <f t="shared" ref="I18" si="0">CONCATENATE(B231)</f>
        <v>Wellness Impact on Affected Needs</v>
      </c>
      <c r="J18" s="330"/>
      <c r="K18" s="330"/>
      <c r="L18" s="330"/>
      <c r="M18" s="330"/>
      <c r="N18" s="6"/>
    </row>
    <row r="19" spans="1:14" ht="20" customHeight="1" x14ac:dyDescent="0.3">
      <c r="A19" s="142"/>
      <c r="B19" s="440" t="str">
        <f>CONCATENATE("3. ",B69)</f>
        <v>3. Assessing toxic legalism's impact</v>
      </c>
      <c r="C19" s="440"/>
      <c r="D19" s="440"/>
      <c r="E19" s="440"/>
      <c r="F19" s="440"/>
      <c r="G19" s="440"/>
      <c r="H19" s="82"/>
      <c r="I19" s="330" t="str">
        <f t="shared" ref="I19" si="1">CONCATENATE(B287)</f>
        <v>Feel-Reactive or Need-Responsive</v>
      </c>
      <c r="J19" s="330"/>
      <c r="K19" s="330"/>
      <c r="L19" s="330"/>
      <c r="M19" s="330"/>
      <c r="N19" s="6"/>
    </row>
    <row r="20" spans="1:14" ht="20" customHeight="1" x14ac:dyDescent="0.3">
      <c r="A20" s="5"/>
      <c r="B20" s="327" t="str">
        <f t="shared" ref="B20" si="2">CONCATENATE("4. ",B88)</f>
        <v>4. Appreciation</v>
      </c>
      <c r="C20" s="327"/>
      <c r="D20" s="327"/>
      <c r="E20" s="327"/>
      <c r="F20" s="327"/>
      <c r="G20" s="327"/>
      <c r="H20" s="82"/>
      <c r="I20" s="330" t="str">
        <f>CONCATENATE(B310)</f>
        <v>Responsive Reputation</v>
      </c>
      <c r="J20" s="330"/>
      <c r="K20" s="330"/>
      <c r="L20" s="330"/>
      <c r="M20" s="330"/>
      <c r="N20" s="6"/>
    </row>
    <row r="21" spans="1:14" ht="20" customHeight="1" x14ac:dyDescent="0.3">
      <c r="A21" s="142"/>
      <c r="B21" s="327" t="str">
        <f t="shared" ref="B21" si="3">CONCATENATE("5. ",B105)</f>
        <v>5. Costly power dynamics</v>
      </c>
      <c r="C21" s="327"/>
      <c r="D21" s="327"/>
      <c r="E21" s="327"/>
      <c r="F21" s="327"/>
      <c r="G21" s="327"/>
      <c r="H21" s="82"/>
      <c r="I21" s="331" t="str">
        <f>CONCATENATE("9. ",B331)</f>
        <v>9. Action Plan</v>
      </c>
      <c r="J21" s="331"/>
      <c r="K21" s="331"/>
      <c r="L21" s="331"/>
      <c r="M21" s="331"/>
      <c r="N21" s="6"/>
    </row>
    <row r="22" spans="1:14" ht="20" customHeight="1" x14ac:dyDescent="0.3">
      <c r="A22" s="5"/>
      <c r="B22" s="327" t="s">
        <v>921</v>
      </c>
      <c r="C22" s="327"/>
      <c r="D22" s="327"/>
      <c r="E22" s="327"/>
      <c r="F22" s="327"/>
      <c r="G22" s="327"/>
      <c r="H22" s="82"/>
      <c r="I22" s="327" t="str">
        <f>CONCATENATE("10. ",B353)</f>
        <v>10. Testimonials</v>
      </c>
      <c r="J22" s="327"/>
      <c r="K22" s="327"/>
      <c r="L22" s="327"/>
      <c r="M22" s="327"/>
      <c r="N22" s="6"/>
    </row>
    <row r="23" spans="1:14" ht="20" customHeight="1" x14ac:dyDescent="0.3">
      <c r="A23" s="5"/>
      <c r="B23" s="327" t="str">
        <f t="shared" ref="B23" si="4">CONCATENATE("7. ",B158)</f>
        <v>7. Carrot &amp; Stick approach</v>
      </c>
      <c r="C23" s="327"/>
      <c r="D23" s="327"/>
      <c r="E23" s="327"/>
      <c r="F23" s="327"/>
      <c r="G23" s="327"/>
      <c r="H23" s="82"/>
      <c r="I23" s="327" t="s">
        <v>922</v>
      </c>
      <c r="J23" s="327"/>
      <c r="K23" s="327"/>
      <c r="L23" s="327"/>
      <c r="M23" s="327"/>
      <c r="N23" s="6"/>
    </row>
    <row r="24" spans="1:14" ht="20" customHeight="1" x14ac:dyDescent="0.3">
      <c r="A24" s="5"/>
      <c r="B24" s="327" t="str">
        <f>CONCATENATE("8. ",B194)</f>
        <v>8. Branding Investment</v>
      </c>
      <c r="C24" s="327"/>
      <c r="D24" s="327"/>
      <c r="E24" s="327"/>
      <c r="F24" s="327"/>
      <c r="G24" s="327"/>
      <c r="H24" s="82"/>
      <c r="I24" s="327" t="s">
        <v>923</v>
      </c>
      <c r="J24" s="327"/>
      <c r="K24" s="327"/>
      <c r="L24" s="327"/>
      <c r="M24" s="327"/>
      <c r="N24" s="296"/>
    </row>
    <row r="25" spans="1:14" ht="10" customHeight="1" x14ac:dyDescent="0.3">
      <c r="A25" s="5"/>
      <c r="B25" s="328"/>
      <c r="C25" s="328"/>
      <c r="D25" s="328"/>
      <c r="E25" s="328"/>
      <c r="F25" s="328"/>
      <c r="G25" s="328"/>
      <c r="H25" s="329"/>
      <c r="I25" s="329"/>
      <c r="J25" s="329"/>
      <c r="K25" s="329"/>
      <c r="L25" s="329"/>
      <c r="M25" s="329"/>
      <c r="N25" s="6"/>
    </row>
    <row r="26" spans="1:14" ht="35" customHeight="1" x14ac:dyDescent="0.3">
      <c r="A26" s="142"/>
      <c r="B26" s="385"/>
      <c r="C26" s="385"/>
      <c r="D26" s="385"/>
      <c r="E26" s="385"/>
      <c r="F26" s="385"/>
      <c r="G26" s="385"/>
      <c r="H26" s="385"/>
      <c r="I26" s="385"/>
      <c r="J26" s="385"/>
      <c r="K26" s="385"/>
      <c r="L26" s="385"/>
      <c r="M26" s="385"/>
      <c r="N26" s="6"/>
    </row>
    <row r="27" spans="1:14" ht="35" customHeight="1" x14ac:dyDescent="0.3">
      <c r="A27" s="5"/>
      <c r="B27" s="385" t="s">
        <v>201</v>
      </c>
      <c r="C27" s="385"/>
      <c r="D27" s="385"/>
      <c r="E27" s="385"/>
      <c r="F27" s="385"/>
      <c r="G27" s="385"/>
      <c r="H27" s="385"/>
      <c r="I27" s="385"/>
      <c r="J27" s="385"/>
      <c r="K27" s="385"/>
      <c r="L27" s="385"/>
      <c r="M27" s="385"/>
      <c r="N27" s="6"/>
    </row>
    <row r="28" spans="1:14" ht="35" customHeight="1" x14ac:dyDescent="0.3">
      <c r="A28" s="142"/>
      <c r="B28" s="418" t="str">
        <f>F1022</f>
        <v>Click here for more instructions online</v>
      </c>
      <c r="C28" s="418"/>
      <c r="D28" s="418"/>
      <c r="E28" s="418"/>
      <c r="F28" s="418"/>
      <c r="G28" s="186"/>
      <c r="H28" s="84"/>
      <c r="I28" s="419" t="str">
        <f>J1022</f>
        <v/>
      </c>
      <c r="J28" s="419"/>
      <c r="K28" s="419"/>
      <c r="L28" s="419"/>
      <c r="M28" s="419"/>
      <c r="N28" s="6"/>
    </row>
    <row r="29" spans="1:14" ht="10" customHeight="1" x14ac:dyDescent="0.3">
      <c r="A29" s="142"/>
      <c r="B29" s="84"/>
      <c r="C29" s="84"/>
      <c r="D29" s="84"/>
      <c r="E29" s="84"/>
      <c r="F29" s="84"/>
      <c r="G29" s="84"/>
      <c r="H29" s="84"/>
      <c r="I29" s="84"/>
      <c r="J29" s="84"/>
      <c r="K29" s="84"/>
      <c r="L29" s="84"/>
      <c r="M29" s="84"/>
      <c r="N29" s="6"/>
    </row>
    <row r="30" spans="1:14" ht="45" customHeight="1" x14ac:dyDescent="0.3">
      <c r="A30" s="72"/>
      <c r="B30" s="482" t="s">
        <v>290</v>
      </c>
      <c r="C30" s="482"/>
      <c r="D30" s="482"/>
      <c r="E30" s="482"/>
      <c r="F30" s="482"/>
      <c r="G30" s="482"/>
      <c r="H30" s="482"/>
      <c r="I30" s="482"/>
      <c r="J30" s="482"/>
      <c r="K30" s="482"/>
      <c r="L30" s="482"/>
      <c r="M30" s="482"/>
      <c r="N30" s="73"/>
    </row>
    <row r="31" spans="1:14" ht="60" customHeight="1" x14ac:dyDescent="0.3">
      <c r="A31" s="5"/>
      <c r="B31" s="483" t="str">
        <f>C1030</f>
        <v>Welcome to this new way to mutually create value. Professionals impact you in ways they cannot fully know. This tool goes beyond addressing the resulting problems by offering a mutual solution.</v>
      </c>
      <c r="C31" s="483"/>
      <c r="D31" s="483"/>
      <c r="E31" s="483"/>
      <c r="F31" s="483"/>
      <c r="G31" s="483"/>
      <c r="H31" s="483"/>
      <c r="I31" s="483"/>
      <c r="J31" s="483"/>
      <c r="K31" s="483"/>
      <c r="L31" s="483"/>
      <c r="M31" s="483"/>
      <c r="N31" s="6"/>
    </row>
    <row r="32" spans="1:14" ht="60" customHeight="1" x14ac:dyDescent="0.3">
      <c r="A32" s="5"/>
      <c r="B32" s="483" t="str">
        <f>C1034</f>
        <v>How well do professionals address your specific needs? How well do you address what professionals require of you? Use this interactive tool to replace any alienation with mutual engagement of each other's impacted needs.</v>
      </c>
      <c r="C32" s="483"/>
      <c r="D32" s="483"/>
      <c r="E32" s="483"/>
      <c r="F32" s="483"/>
      <c r="G32" s="483"/>
      <c r="H32" s="483"/>
      <c r="I32" s="483"/>
      <c r="J32" s="483"/>
      <c r="K32" s="483"/>
      <c r="L32" s="483"/>
      <c r="M32" s="483"/>
      <c r="N32" s="6"/>
    </row>
    <row r="33" spans="1:40" ht="50" customHeight="1" x14ac:dyDescent="0.3">
      <c r="A33" s="5"/>
      <c r="B33" s="483" t="str">
        <f>C1037</f>
        <v>Enter your first name in the 'Vulnerable sender's name' field on the right. Enter the 'Professional recipient's first name' in the field on the left. Find more detailed instructions online by clicking on the button below.</v>
      </c>
      <c r="C33" s="483"/>
      <c r="D33" s="483"/>
      <c r="E33" s="483"/>
      <c r="F33" s="483"/>
      <c r="G33" s="483"/>
      <c r="H33" s="483"/>
      <c r="I33" s="483"/>
      <c r="J33" s="483"/>
      <c r="K33" s="483"/>
      <c r="L33" s="483"/>
      <c r="M33" s="483"/>
      <c r="N33" s="6"/>
    </row>
    <row r="34" spans="1:40" ht="10" customHeight="1" thickBot="1" x14ac:dyDescent="0.35">
      <c r="A34" s="5"/>
      <c r="B34" s="385"/>
      <c r="C34" s="385"/>
      <c r="D34" s="385"/>
      <c r="E34" s="385"/>
      <c r="F34" s="385"/>
      <c r="G34" s="385"/>
      <c r="H34" s="385"/>
      <c r="I34" s="385"/>
      <c r="J34" s="385"/>
      <c r="K34" s="385"/>
      <c r="L34" s="385"/>
      <c r="M34" s="385"/>
      <c r="N34" s="6"/>
    </row>
    <row r="35" spans="1:40" ht="10" customHeight="1" thickTop="1" thickBot="1" x14ac:dyDescent="0.35">
      <c r="A35" s="5"/>
      <c r="B35" s="79"/>
      <c r="C35" s="80"/>
      <c r="D35" s="80"/>
      <c r="E35" s="80"/>
      <c r="F35" s="80"/>
      <c r="G35" s="80"/>
      <c r="H35" s="80"/>
      <c r="I35" s="80"/>
      <c r="J35" s="80"/>
      <c r="K35" s="80"/>
      <c r="L35" s="80"/>
      <c r="M35" s="81"/>
      <c r="N35" s="6"/>
    </row>
    <row r="36" spans="1:40" ht="25" customHeight="1" thickTop="1" thickBot="1" x14ac:dyDescent="0.35">
      <c r="A36" s="5"/>
      <c r="B36" s="481" t="s">
        <v>261</v>
      </c>
      <c r="C36" s="481"/>
      <c r="D36" s="481"/>
      <c r="E36" s="481"/>
      <c r="F36" s="481"/>
      <c r="G36" s="481"/>
      <c r="H36" s="481" t="s">
        <v>260</v>
      </c>
      <c r="I36" s="481"/>
      <c r="J36" s="481"/>
      <c r="K36" s="481"/>
      <c r="L36" s="481"/>
      <c r="M36" s="481"/>
      <c r="N36" s="6"/>
    </row>
    <row r="37" spans="1:40" ht="30" customHeight="1" thickTop="1" thickBot="1" x14ac:dyDescent="0.35">
      <c r="A37" s="5"/>
      <c r="B37" s="484"/>
      <c r="C37" s="484"/>
      <c r="D37" s="484"/>
      <c r="E37" s="484"/>
      <c r="F37" s="484"/>
      <c r="G37" s="484"/>
      <c r="H37" s="485"/>
      <c r="I37" s="485"/>
      <c r="J37" s="485"/>
      <c r="K37" s="485"/>
      <c r="L37" s="485"/>
      <c r="M37" s="485"/>
      <c r="N37" s="6"/>
    </row>
    <row r="38" spans="1:40" ht="5" customHeight="1" thickTop="1" x14ac:dyDescent="0.3">
      <c r="A38" s="5"/>
      <c r="B38" s="385"/>
      <c r="C38" s="385"/>
      <c r="D38" s="385"/>
      <c r="E38" s="385"/>
      <c r="F38" s="385"/>
      <c r="G38" s="385"/>
      <c r="H38" s="385"/>
      <c r="I38" s="385"/>
      <c r="J38" s="385"/>
      <c r="K38" s="385"/>
      <c r="L38" s="385"/>
      <c r="M38" s="385"/>
      <c r="N38" s="6"/>
    </row>
    <row r="39" spans="1:40" ht="45" customHeight="1" thickBot="1" x14ac:dyDescent="0.35">
      <c r="A39" s="5"/>
      <c r="B39" s="124"/>
      <c r="C39" s="124"/>
      <c r="D39" s="439" t="str">
        <f>G1043</f>
        <v>Select who this speaks to from the dropdown list. Or leave blank to address the vulnerable sender.</v>
      </c>
      <c r="E39" s="439"/>
      <c r="F39" s="439"/>
      <c r="G39" s="439"/>
      <c r="H39" s="439"/>
      <c r="I39" s="439"/>
      <c r="J39" s="439"/>
      <c r="K39" s="439"/>
      <c r="L39" s="124"/>
      <c r="M39" s="124"/>
      <c r="N39" s="6"/>
    </row>
    <row r="40" spans="1:40" ht="30" customHeight="1" thickBot="1" x14ac:dyDescent="0.35">
      <c r="A40" s="5"/>
      <c r="B40" s="486"/>
      <c r="C40" s="487"/>
      <c r="D40" s="487"/>
      <c r="E40" s="487"/>
      <c r="F40" s="487"/>
      <c r="G40" s="487"/>
      <c r="H40" s="487"/>
      <c r="I40" s="487"/>
      <c r="J40" s="487"/>
      <c r="K40" s="487"/>
      <c r="L40" s="487"/>
      <c r="M40" s="488"/>
      <c r="N40" s="6"/>
    </row>
    <row r="41" spans="1:40" ht="15" customHeight="1" x14ac:dyDescent="0.3">
      <c r="A41" s="5"/>
      <c r="B41" s="438"/>
      <c r="C41" s="438"/>
      <c r="D41" s="438"/>
      <c r="E41" s="438"/>
      <c r="F41" s="438"/>
      <c r="G41" s="438"/>
      <c r="H41" s="438"/>
      <c r="I41" s="438"/>
      <c r="J41" s="438"/>
      <c r="K41" s="438"/>
      <c r="L41" s="438"/>
      <c r="M41" s="438"/>
      <c r="N41" s="6"/>
    </row>
    <row r="42" spans="1:40" ht="45" customHeight="1" x14ac:dyDescent="0.3">
      <c r="A42" s="5"/>
      <c r="B42" s="333" t="s">
        <v>297</v>
      </c>
      <c r="C42" s="333"/>
      <c r="D42" s="333"/>
      <c r="E42" s="333"/>
      <c r="F42" s="333"/>
      <c r="G42" s="333"/>
      <c r="H42" s="333"/>
      <c r="I42" s="333"/>
      <c r="J42" s="333"/>
      <c r="K42" s="333"/>
      <c r="L42" s="333"/>
      <c r="M42" s="333"/>
      <c r="N42" s="6"/>
      <c r="AC42" s="333"/>
      <c r="AD42" s="333"/>
      <c r="AE42" s="333"/>
      <c r="AF42" s="333"/>
      <c r="AG42" s="333"/>
      <c r="AH42" s="333"/>
      <c r="AI42" s="333"/>
      <c r="AJ42" s="333"/>
      <c r="AK42" s="333"/>
      <c r="AL42" s="333"/>
      <c r="AM42" s="333"/>
      <c r="AN42" s="333"/>
    </row>
    <row r="43" spans="1:40" ht="25" customHeight="1" x14ac:dyDescent="0.3">
      <c r="A43" s="5"/>
      <c r="B43" s="116" t="str">
        <f>C1046</f>
        <v>Public vulnerability</v>
      </c>
      <c r="C43" s="114"/>
      <c r="D43" s="114"/>
      <c r="E43" s="114"/>
      <c r="F43" s="114"/>
      <c r="G43" s="114"/>
      <c r="H43" s="114"/>
      <c r="I43" s="114"/>
      <c r="J43" s="114"/>
      <c r="K43" s="114"/>
      <c r="L43" s="114"/>
      <c r="M43" s="114"/>
      <c r="N43" s="6"/>
    </row>
    <row r="44" spans="1:40" ht="50" customHeight="1" x14ac:dyDescent="0.3">
      <c r="A44" s="5"/>
      <c r="B44" s="364" t="str">
        <f>C1047</f>
        <v xml:space="preserve">Wherever you cannot provide for yourself something that you need, you are left vulnerable to others who can. You can simply negotiate with those you personally know. But you're largely stuck with the transactional terms of professionals you depend upon. </v>
      </c>
      <c r="C44" s="364"/>
      <c r="D44" s="364"/>
      <c r="E44" s="364"/>
      <c r="F44" s="364"/>
      <c r="G44" s="364"/>
      <c r="H44" s="364"/>
      <c r="I44" s="364"/>
      <c r="J44" s="364"/>
      <c r="K44" s="364"/>
      <c r="L44" s="364"/>
      <c r="M44" s="364"/>
      <c r="N44" s="6"/>
    </row>
    <row r="45" spans="1:40" ht="25" customHeight="1" x14ac:dyDescent="0.3">
      <c r="A45" s="5"/>
      <c r="B45" s="116" t="str">
        <f>C1049</f>
        <v>Affected wellness</v>
      </c>
      <c r="C45" s="114"/>
      <c r="D45" s="114"/>
      <c r="E45" s="114"/>
      <c r="F45" s="114"/>
      <c r="G45" s="114"/>
      <c r="H45" s="114"/>
      <c r="I45" s="114"/>
      <c r="J45" s="114"/>
      <c r="K45" s="114"/>
      <c r="L45" s="114"/>
      <c r="M45" s="114"/>
      <c r="N45" s="6"/>
    </row>
    <row r="46" spans="1:40" ht="65" customHeight="1" x14ac:dyDescent="0.3">
      <c r="A46" s="5"/>
      <c r="B46" s="364" t="str">
        <f>C1050</f>
        <v>This leaves you open to their coercive influences. You typically must accept less than ideal options. Your unresolved needs can leave you anxious and depressed. To cope with the mounting pain, you likely opt for some pain-relieving addictive behaviors. Despite these professionals complying with legal standards, you still suffer.</v>
      </c>
      <c r="C46" s="364"/>
      <c r="D46" s="364"/>
      <c r="E46" s="364"/>
      <c r="F46" s="364"/>
      <c r="G46" s="364"/>
      <c r="H46" s="364"/>
      <c r="I46" s="364"/>
      <c r="J46" s="364"/>
      <c r="K46" s="364"/>
      <c r="L46" s="364"/>
      <c r="M46" s="364"/>
      <c r="N46" s="6"/>
    </row>
    <row r="47" spans="1:40" ht="25" customHeight="1" x14ac:dyDescent="0.3">
      <c r="A47" s="5"/>
      <c r="B47" s="116" t="str">
        <f>C1052</f>
        <v>Transactional costs</v>
      </c>
      <c r="C47" s="114"/>
      <c r="D47" s="114"/>
      <c r="E47" s="114"/>
      <c r="F47" s="114"/>
      <c r="G47" s="114"/>
      <c r="H47" s="114"/>
      <c r="I47" s="114"/>
      <c r="J47" s="114"/>
      <c r="K47" s="114"/>
      <c r="L47" s="114"/>
      <c r="M47" s="114"/>
      <c r="N47" s="6"/>
    </row>
    <row r="48" spans="1:40" ht="50" customHeight="1" x14ac:dyDescent="0.3">
      <c r="A48" s="5"/>
      <c r="B48" s="364" t="str">
        <f>C1053</f>
        <v>Your interactions with professionals tend to be transactional.  The less they personally know you, the more they tend to focus on impersonal exchanges of value. Instead of personally relating to your needs, they rely more on impersonal norms and laws. And these can turn toxic.</v>
      </c>
      <c r="C48" s="364"/>
      <c r="D48" s="364"/>
      <c r="E48" s="364"/>
      <c r="F48" s="364"/>
      <c r="G48" s="364"/>
      <c r="H48" s="364"/>
      <c r="I48" s="364"/>
      <c r="J48" s="364"/>
      <c r="K48" s="364"/>
      <c r="L48" s="364"/>
      <c r="M48" s="364"/>
      <c r="N48" s="6"/>
    </row>
    <row r="49" spans="1:14" ht="25" customHeight="1" x14ac:dyDescent="0.3">
      <c r="A49" s="5"/>
      <c r="B49" s="116" t="s">
        <v>268</v>
      </c>
      <c r="C49" s="114"/>
      <c r="D49" s="114"/>
      <c r="E49" s="114"/>
      <c r="F49" s="114"/>
      <c r="G49" s="114"/>
      <c r="H49" s="114"/>
      <c r="I49" s="114"/>
      <c r="J49" s="114"/>
      <c r="K49" s="114"/>
      <c r="L49" s="114"/>
      <c r="M49" s="114"/>
      <c r="N49" s="6"/>
    </row>
    <row r="50" spans="1:14" ht="35" customHeight="1" x14ac:dyDescent="0.3">
      <c r="A50" s="5"/>
      <c r="B50" s="364" t="s">
        <v>267</v>
      </c>
      <c r="C50" s="364"/>
      <c r="D50" s="364"/>
      <c r="E50" s="364"/>
      <c r="F50" s="364"/>
      <c r="G50" s="364"/>
      <c r="H50" s="364"/>
      <c r="I50" s="364"/>
      <c r="J50" s="364"/>
      <c r="K50" s="364"/>
      <c r="L50" s="364"/>
      <c r="M50" s="364"/>
      <c r="N50" s="6"/>
    </row>
    <row r="51" spans="1:14" ht="35" customHeight="1" x14ac:dyDescent="0.3">
      <c r="A51" s="5"/>
      <c r="B51" s="119">
        <v>1</v>
      </c>
      <c r="C51" s="364" t="s">
        <v>269</v>
      </c>
      <c r="D51" s="364"/>
      <c r="E51" s="364"/>
      <c r="F51" s="364"/>
      <c r="G51" s="364"/>
      <c r="H51" s="364"/>
      <c r="I51" s="364"/>
      <c r="J51" s="364"/>
      <c r="K51" s="364"/>
      <c r="L51" s="364"/>
      <c r="M51" s="364"/>
      <c r="N51" s="6"/>
    </row>
    <row r="52" spans="1:14" ht="35" customHeight="1" x14ac:dyDescent="0.3">
      <c r="A52" s="5"/>
      <c r="B52" s="119">
        <v>2</v>
      </c>
      <c r="C52" s="364" t="s">
        <v>270</v>
      </c>
      <c r="D52" s="364"/>
      <c r="E52" s="364"/>
      <c r="F52" s="364"/>
      <c r="G52" s="364"/>
      <c r="H52" s="364"/>
      <c r="I52" s="364"/>
      <c r="J52" s="364"/>
      <c r="K52" s="364"/>
      <c r="L52" s="364"/>
      <c r="M52" s="364"/>
      <c r="N52" s="6"/>
    </row>
    <row r="53" spans="1:14" ht="35" customHeight="1" x14ac:dyDescent="0.3">
      <c r="A53" s="5"/>
      <c r="B53" s="119">
        <v>3</v>
      </c>
      <c r="C53" s="364" t="s">
        <v>271</v>
      </c>
      <c r="D53" s="364"/>
      <c r="E53" s="364"/>
      <c r="F53" s="364"/>
      <c r="G53" s="364"/>
      <c r="H53" s="364"/>
      <c r="I53" s="364"/>
      <c r="J53" s="364"/>
      <c r="K53" s="364"/>
      <c r="L53" s="364"/>
      <c r="M53" s="364"/>
      <c r="N53" s="6"/>
    </row>
    <row r="54" spans="1:14" ht="35" customHeight="1" x14ac:dyDescent="0.3">
      <c r="A54" s="5"/>
      <c r="B54" s="119">
        <v>4</v>
      </c>
      <c r="C54" s="364" t="s">
        <v>272</v>
      </c>
      <c r="D54" s="364"/>
      <c r="E54" s="364"/>
      <c r="F54" s="364"/>
      <c r="G54" s="364"/>
      <c r="H54" s="364"/>
      <c r="I54" s="364"/>
      <c r="J54" s="364"/>
      <c r="K54" s="364"/>
      <c r="L54" s="364"/>
      <c r="M54" s="364"/>
      <c r="N54" s="6"/>
    </row>
    <row r="55" spans="1:14" ht="35" customHeight="1" x14ac:dyDescent="0.3">
      <c r="A55" s="5"/>
      <c r="B55" s="119">
        <v>5</v>
      </c>
      <c r="C55" s="364" t="s">
        <v>273</v>
      </c>
      <c r="D55" s="364"/>
      <c r="E55" s="364"/>
      <c r="F55" s="364"/>
      <c r="G55" s="364"/>
      <c r="H55" s="364"/>
      <c r="I55" s="364"/>
      <c r="J55" s="364"/>
      <c r="K55" s="364"/>
      <c r="L55" s="364"/>
      <c r="M55" s="364"/>
      <c r="N55" s="6"/>
    </row>
    <row r="56" spans="1:14" ht="25" customHeight="1" x14ac:dyDescent="0.3">
      <c r="A56" s="5"/>
      <c r="B56" s="116" t="str">
        <f>C1057</f>
        <v>Provoked powerlessness</v>
      </c>
      <c r="C56" s="114"/>
      <c r="D56" s="114"/>
      <c r="E56" s="114"/>
      <c r="F56" s="114"/>
      <c r="G56" s="114"/>
      <c r="H56" s="114"/>
      <c r="I56" s="114"/>
      <c r="J56" s="114"/>
      <c r="K56" s="114"/>
      <c r="L56" s="114"/>
      <c r="M56" s="114"/>
      <c r="N56" s="6"/>
    </row>
    <row r="57" spans="1:14" ht="45" customHeight="1" x14ac:dyDescent="0.3">
      <c r="A57" s="5"/>
      <c r="B57" s="364" t="str">
        <f>C1058</f>
        <v>Each of these five elements result in fewer of your needs resolving. You cannot function as well. You tend to stay in pain. You're kept at a disadvantaged with professionals. You must rely more on norms to avoid letting anything get worse. Changing the law helps little.</v>
      </c>
      <c r="C57" s="364"/>
      <c r="D57" s="364"/>
      <c r="E57" s="364"/>
      <c r="F57" s="364"/>
      <c r="G57" s="364"/>
      <c r="H57" s="364"/>
      <c r="I57" s="364"/>
      <c r="J57" s="364"/>
      <c r="K57" s="364"/>
      <c r="L57" s="364"/>
      <c r="M57" s="364"/>
      <c r="N57" s="6"/>
    </row>
    <row r="58" spans="1:14" ht="25" customHeight="1" x14ac:dyDescent="0.3">
      <c r="A58" s="5"/>
      <c r="B58" s="116" t="str">
        <f>C1060</f>
        <v>Extracting value</v>
      </c>
      <c r="C58" s="114"/>
      <c r="D58" s="114"/>
      <c r="E58" s="114"/>
      <c r="F58" s="114"/>
      <c r="G58" s="114"/>
      <c r="H58" s="114"/>
      <c r="I58" s="114"/>
      <c r="J58" s="114"/>
      <c r="K58" s="114"/>
      <c r="L58" s="114"/>
      <c r="M58" s="114"/>
      <c r="N58" s="6"/>
    </row>
    <row r="59" spans="1:14" ht="65" customHeight="1" x14ac:dyDescent="0.3">
      <c r="A59" s="5"/>
      <c r="B59" s="364" t="str">
        <f>C1061</f>
        <v>Professionals tend to extract concessions from you legally, under color of law. They consciously or unconsciously "extract' value from you in legally permissive yet ethically questionable ways. Toxic legalism easily makes it worse. Your needs go unresolved, and your wellness declines. The law provides you little to no effective recourse.</v>
      </c>
      <c r="C59" s="364"/>
      <c r="D59" s="364"/>
      <c r="E59" s="364"/>
      <c r="F59" s="364"/>
      <c r="G59" s="364"/>
      <c r="H59" s="364"/>
      <c r="I59" s="364"/>
      <c r="J59" s="364"/>
      <c r="K59" s="364"/>
      <c r="L59" s="364"/>
      <c r="M59" s="364"/>
      <c r="N59" s="6"/>
    </row>
    <row r="60" spans="1:14" ht="25" customHeight="1" x14ac:dyDescent="0.3">
      <c r="A60" s="5"/>
      <c r="B60" s="116" t="str">
        <f>C1063</f>
        <v>Exaction Invoice</v>
      </c>
      <c r="C60" s="114"/>
      <c r="D60" s="114"/>
      <c r="E60" s="114"/>
      <c r="F60" s="114"/>
      <c r="G60" s="114"/>
      <c r="H60" s="114"/>
      <c r="I60" s="114"/>
      <c r="J60" s="114"/>
      <c r="K60" s="114"/>
      <c r="L60" s="114"/>
      <c r="M60" s="114"/>
      <c r="N60" s="6"/>
    </row>
    <row r="61" spans="1:14" ht="65" customHeight="1" x14ac:dyDescent="0.3">
      <c r="A61" s="5"/>
      <c r="B61" s="364" t="str">
        <f>C1064</f>
        <v>Responsivism answers this problem with the Exaction Invoice.  It quickly converts invisible costs into visible data. It illuminates the hidden costs of toxic legalism. While not a billable invoice, it captures transactional costs otherwise ignored. This helps professionals see how they unwittingly affect poor wellness outcomes like anxiety, depression, addictions, and even suicide.</v>
      </c>
      <c r="C61" s="364"/>
      <c r="D61" s="364"/>
      <c r="E61" s="364"/>
      <c r="F61" s="364"/>
      <c r="G61" s="364"/>
      <c r="H61" s="364"/>
      <c r="I61" s="364"/>
      <c r="J61" s="364"/>
      <c r="K61" s="364"/>
      <c r="L61" s="364"/>
      <c r="M61" s="364"/>
      <c r="N61" s="6"/>
    </row>
    <row r="62" spans="1:14" ht="25" customHeight="1" x14ac:dyDescent="0.3">
      <c r="A62" s="5"/>
      <c r="B62" s="116" t="str">
        <f>C1066</f>
        <v>Wellness Impact Opportunity</v>
      </c>
      <c r="C62" s="114"/>
      <c r="D62" s="114"/>
      <c r="E62" s="114"/>
      <c r="F62" s="114"/>
      <c r="G62" s="114"/>
      <c r="H62" s="114"/>
      <c r="I62" s="114"/>
      <c r="J62" s="114"/>
      <c r="K62" s="114"/>
      <c r="L62" s="114"/>
      <c r="M62" s="114"/>
      <c r="N62" s="6"/>
    </row>
    <row r="63" spans="1:14" ht="20" customHeight="1" x14ac:dyDescent="0.3">
      <c r="A63" s="5"/>
      <c r="B63" s="364" t="str">
        <f>C1067</f>
        <v>This nonbillable invoice gives opportunity to professionals to improve their branding.</v>
      </c>
      <c r="C63" s="364"/>
      <c r="D63" s="364"/>
      <c r="E63" s="364"/>
      <c r="F63" s="364"/>
      <c r="G63" s="364"/>
      <c r="H63" s="364"/>
      <c r="I63" s="364"/>
      <c r="J63" s="364"/>
      <c r="K63" s="364"/>
      <c r="L63" s="364"/>
      <c r="M63" s="364"/>
      <c r="N63" s="6"/>
    </row>
    <row r="64" spans="1:14" ht="20" customHeight="1" x14ac:dyDescent="0.3">
      <c r="A64" s="5"/>
      <c r="B64" s="461" t="str">
        <f>C1069</f>
        <v>First, by recognizing the power they have over others' wellbeing.</v>
      </c>
      <c r="C64" s="461"/>
      <c r="D64" s="461"/>
      <c r="E64" s="461"/>
      <c r="F64" s="461"/>
      <c r="G64" s="461"/>
      <c r="H64" s="461"/>
      <c r="I64" s="461"/>
      <c r="J64" s="461"/>
      <c r="K64" s="461"/>
      <c r="L64" s="461"/>
      <c r="M64" s="461"/>
      <c r="N64" s="6"/>
    </row>
    <row r="65" spans="1:14" ht="20" customHeight="1" x14ac:dyDescent="0.3">
      <c r="A65" s="5"/>
      <c r="B65" s="461" t="str">
        <f>C1071</f>
        <v>Second, by agreeing to respond better to those vulnable needs.</v>
      </c>
      <c r="C65" s="461"/>
      <c r="D65" s="461"/>
      <c r="E65" s="461"/>
      <c r="F65" s="461"/>
      <c r="G65" s="461"/>
      <c r="H65" s="461"/>
      <c r="I65" s="461"/>
      <c r="J65" s="461"/>
      <c r="K65" s="461"/>
      <c r="L65" s="461"/>
      <c r="M65" s="461"/>
      <c r="N65" s="6"/>
    </row>
    <row r="66" spans="1:14" ht="40" customHeight="1" x14ac:dyDescent="0.3">
      <c r="A66" s="5"/>
      <c r="B66" s="461" t="str">
        <f>C1073</f>
        <v>Third, by earning testimonials from you when their improved responsiveness to your vulnerable needs results in your improved wellness.</v>
      </c>
      <c r="C66" s="461"/>
      <c r="D66" s="461"/>
      <c r="E66" s="461"/>
      <c r="F66" s="461"/>
      <c r="G66" s="461"/>
      <c r="H66" s="461"/>
      <c r="I66" s="461"/>
      <c r="J66" s="461"/>
      <c r="K66" s="461"/>
      <c r="L66" s="461"/>
      <c r="M66" s="461"/>
      <c r="N66" s="6"/>
    </row>
    <row r="67" spans="1:14" ht="30" customHeight="1" x14ac:dyDescent="0.3">
      <c r="A67" s="5"/>
      <c r="B67" s="385" t="str">
        <f>C1076</f>
        <v>Let's proceed.</v>
      </c>
      <c r="C67" s="385"/>
      <c r="D67" s="385"/>
      <c r="E67" s="385"/>
      <c r="F67" s="385"/>
      <c r="G67" s="385"/>
      <c r="H67" s="385"/>
      <c r="I67" s="385"/>
      <c r="J67" s="385"/>
      <c r="K67" s="385"/>
      <c r="L67" s="385"/>
      <c r="M67" s="385"/>
      <c r="N67" s="6"/>
    </row>
    <row r="68" spans="1:14" ht="40" customHeight="1" x14ac:dyDescent="0.3">
      <c r="A68" s="5"/>
      <c r="B68" s="385" t="str">
        <f>C1079</f>
        <v>Next, you assess how much the professional has impacted you in terms of toxic legalism.</v>
      </c>
      <c r="C68" s="385"/>
      <c r="D68" s="385"/>
      <c r="E68" s="385"/>
      <c r="F68" s="385"/>
      <c r="G68" s="385"/>
      <c r="H68" s="385"/>
      <c r="I68" s="385"/>
      <c r="J68" s="385"/>
      <c r="K68" s="385"/>
      <c r="L68" s="385"/>
      <c r="M68" s="385"/>
      <c r="N68" s="6"/>
    </row>
    <row r="69" spans="1:14" ht="45" customHeight="1" x14ac:dyDescent="0.3">
      <c r="A69" s="5"/>
      <c r="B69" s="333" t="s">
        <v>337</v>
      </c>
      <c r="C69" s="333"/>
      <c r="D69" s="333"/>
      <c r="E69" s="333"/>
      <c r="F69" s="333"/>
      <c r="G69" s="333"/>
      <c r="H69" s="333"/>
      <c r="I69" s="333"/>
      <c r="J69" s="333"/>
      <c r="K69" s="333"/>
      <c r="L69" s="333"/>
      <c r="M69" s="333"/>
      <c r="N69" s="6"/>
    </row>
    <row r="70" spans="1:14" ht="30" customHeight="1" x14ac:dyDescent="0.3">
      <c r="A70" s="5"/>
      <c r="B70" s="385" t="s">
        <v>315</v>
      </c>
      <c r="C70" s="385"/>
      <c r="D70" s="385"/>
      <c r="E70" s="385"/>
      <c r="F70" s="385"/>
      <c r="G70" s="385"/>
      <c r="H70" s="385"/>
      <c r="I70" s="385"/>
      <c r="J70" s="385"/>
      <c r="K70" s="385"/>
      <c r="L70" s="385"/>
      <c r="M70" s="385"/>
      <c r="N70" s="6"/>
    </row>
    <row r="71" spans="1:14" ht="25" customHeight="1" x14ac:dyDescent="0.3">
      <c r="A71" s="5"/>
      <c r="B71" s="116" t="str">
        <f>C1083</f>
        <v>1. Kept personally accountable, but risks hyper-individualism</v>
      </c>
      <c r="C71" s="115"/>
      <c r="D71" s="115"/>
      <c r="E71" s="115"/>
      <c r="F71" s="115"/>
      <c r="G71" s="115"/>
      <c r="H71" s="115"/>
      <c r="I71" s="115"/>
      <c r="J71" s="115"/>
      <c r="K71" s="115"/>
      <c r="L71" s="115"/>
      <c r="M71" s="115"/>
      <c r="N71" s="6"/>
    </row>
    <row r="72" spans="1:14" ht="65" customHeight="1" x14ac:dyDescent="0.3">
      <c r="A72" s="5"/>
      <c r="B72" s="364" t="str">
        <f>C1084</f>
        <v>The more you must rely solely on yourself to deal with professionals, the more you likely internalize the Western myth of being personally responsible for everything occuring to you. Just follow the rules, they tell you. You increasingly feel personally responsible for things beyond your control, and this affects your wellbeing. Assess your level of feeling personally accountable to comply with laws.</v>
      </c>
      <c r="C72" s="364"/>
      <c r="D72" s="364"/>
      <c r="E72" s="364"/>
      <c r="F72" s="364"/>
      <c r="G72" s="364"/>
      <c r="H72" s="364"/>
      <c r="I72" s="364"/>
      <c r="J72" s="364"/>
      <c r="K72" s="364"/>
      <c r="L72" s="364"/>
      <c r="M72" s="364"/>
      <c r="N72" s="6"/>
    </row>
    <row r="73" spans="1:14" ht="20" customHeight="1" x14ac:dyDescent="0.3">
      <c r="A73" s="5"/>
      <c r="B73" s="433"/>
      <c r="C73" s="434"/>
      <c r="D73" s="434"/>
      <c r="E73" s="434"/>
      <c r="F73" s="434"/>
      <c r="G73" s="434"/>
      <c r="H73" s="434"/>
      <c r="I73" s="434"/>
      <c r="J73" s="434"/>
      <c r="K73" s="434"/>
      <c r="L73" s="434"/>
      <c r="M73" s="435"/>
      <c r="N73" s="6"/>
    </row>
    <row r="74" spans="1:14" ht="25" customHeight="1" x14ac:dyDescent="0.3">
      <c r="A74" s="5"/>
      <c r="B74" s="116" t="str">
        <f>C1091</f>
        <v>2. Kept behavior rational, but risks hyperrational defensiveness</v>
      </c>
      <c r="C74" s="115"/>
      <c r="D74" s="115"/>
      <c r="E74" s="115"/>
      <c r="F74" s="115"/>
      <c r="G74" s="115"/>
      <c r="H74" s="115"/>
      <c r="I74" s="115"/>
      <c r="J74" s="115"/>
      <c r="K74" s="115"/>
      <c r="L74" s="115"/>
      <c r="M74" s="115"/>
      <c r="N74" s="6"/>
    </row>
    <row r="75" spans="1:14" ht="65" customHeight="1" x14ac:dyDescent="0.3">
      <c r="A75" s="5"/>
      <c r="B75" s="437" t="str">
        <f>C1092</f>
        <v>The more you trust professionals to follow established rules, the more vulnerable you become to problems when they stray into ethically questionable behavior. You emotionally react. But you or they may assume you're being irrational and simply must follow the rules. Assess your level of being rational and/or vulnerable with this professional.</v>
      </c>
      <c r="C75" s="437"/>
      <c r="D75" s="437"/>
      <c r="E75" s="437"/>
      <c r="F75" s="437"/>
      <c r="G75" s="437"/>
      <c r="H75" s="437"/>
      <c r="I75" s="437"/>
      <c r="J75" s="437"/>
      <c r="K75" s="437"/>
      <c r="L75" s="437"/>
      <c r="M75" s="437"/>
      <c r="N75" s="6"/>
    </row>
    <row r="76" spans="1:14" ht="20" customHeight="1" x14ac:dyDescent="0.3">
      <c r="A76" s="5"/>
      <c r="B76" s="433"/>
      <c r="C76" s="434"/>
      <c r="D76" s="434"/>
      <c r="E76" s="434"/>
      <c r="F76" s="434"/>
      <c r="G76" s="434"/>
      <c r="H76" s="434"/>
      <c r="I76" s="434"/>
      <c r="J76" s="434"/>
      <c r="K76" s="434"/>
      <c r="L76" s="434"/>
      <c r="M76" s="435"/>
      <c r="N76" s="6"/>
    </row>
    <row r="77" spans="1:14" ht="25" customHeight="1" x14ac:dyDescent="0.3">
      <c r="A77" s="5"/>
      <c r="B77" s="116" t="str">
        <f>C1099</f>
        <v>3. Kept vague, but risks overgeneralizing</v>
      </c>
      <c r="C77" s="115"/>
      <c r="D77" s="115"/>
      <c r="E77" s="115"/>
      <c r="F77" s="115"/>
      <c r="G77" s="115"/>
      <c r="H77" s="115"/>
      <c r="I77" s="115"/>
      <c r="J77" s="115"/>
      <c r="K77" s="115"/>
      <c r="L77" s="115"/>
      <c r="M77" s="115"/>
      <c r="N77" s="6"/>
    </row>
    <row r="78" spans="1:14" ht="65" customHeight="1" x14ac:dyDescent="0.3">
      <c r="A78" s="5"/>
      <c r="B78" s="437" t="str">
        <f>C1100</f>
        <v>The less this professional knows you personally, the more you both gravitate toward impersonal norms to figure things out. They likely have the upper hand. They tend to generalize in ways that skip details important to you. This includes interpreting laws more to their advantage than yours. Assess your level of confidence that any cited norm adequately fits your situation.</v>
      </c>
      <c r="C78" s="437"/>
      <c r="D78" s="437"/>
      <c r="E78" s="437"/>
      <c r="F78" s="437"/>
      <c r="G78" s="437"/>
      <c r="H78" s="437"/>
      <c r="I78" s="437"/>
      <c r="J78" s="437"/>
      <c r="K78" s="437"/>
      <c r="L78" s="437"/>
      <c r="M78" s="437"/>
      <c r="N78" s="6"/>
    </row>
    <row r="79" spans="1:14" ht="20" customHeight="1" x14ac:dyDescent="0.3">
      <c r="A79" s="5"/>
      <c r="B79" s="433"/>
      <c r="C79" s="434"/>
      <c r="D79" s="434"/>
      <c r="E79" s="434"/>
      <c r="F79" s="434"/>
      <c r="G79" s="434"/>
      <c r="H79" s="434"/>
      <c r="I79" s="434"/>
      <c r="J79" s="434"/>
      <c r="K79" s="434"/>
      <c r="L79" s="434"/>
      <c r="M79" s="435"/>
      <c r="N79" s="6"/>
    </row>
    <row r="80" spans="1:14" ht="25" customHeight="1" x14ac:dyDescent="0.3">
      <c r="A80" s="5"/>
      <c r="B80" s="116" t="str">
        <f>C1107</f>
        <v>4. Kept impartial, but risks alienation to avoid discomfort</v>
      </c>
      <c r="C80" s="115"/>
      <c r="D80" s="115"/>
      <c r="E80" s="115"/>
      <c r="F80" s="115"/>
      <c r="G80" s="115"/>
      <c r="H80" s="115"/>
      <c r="I80" s="115"/>
      <c r="J80" s="115"/>
      <c r="K80" s="115"/>
      <c r="L80" s="115"/>
      <c r="M80" s="115"/>
      <c r="N80" s="6"/>
    </row>
    <row r="81" spans="1:17" ht="65" customHeight="1" x14ac:dyDescent="0.3">
      <c r="A81" s="5"/>
      <c r="B81" s="437" t="str">
        <f>C1108</f>
        <v>The less often you interact with this professional, the more the professional tends to impose impersonal norms that compel concessions from you. When trying to raise concerns, they find privileged ways to not respond. You likely give up and just give them what they ask. Assess your level of relying upon rules to fill this gap of alienation.</v>
      </c>
      <c r="C81" s="437"/>
      <c r="D81" s="437"/>
      <c r="E81" s="437"/>
      <c r="F81" s="437"/>
      <c r="G81" s="437"/>
      <c r="H81" s="437"/>
      <c r="I81" s="437"/>
      <c r="J81" s="437"/>
      <c r="K81" s="437"/>
      <c r="L81" s="437"/>
      <c r="M81" s="437"/>
      <c r="N81" s="6"/>
    </row>
    <row r="82" spans="1:17" ht="20" customHeight="1" x14ac:dyDescent="0.3">
      <c r="A82" s="5"/>
      <c r="B82" s="433"/>
      <c r="C82" s="434"/>
      <c r="D82" s="434"/>
      <c r="E82" s="434"/>
      <c r="F82" s="434"/>
      <c r="G82" s="434"/>
      <c r="H82" s="434"/>
      <c r="I82" s="434"/>
      <c r="J82" s="434"/>
      <c r="K82" s="434"/>
      <c r="L82" s="434"/>
      <c r="M82" s="435"/>
      <c r="N82" s="6"/>
    </row>
    <row r="83" spans="1:17" ht="25" customHeight="1" x14ac:dyDescent="0.3">
      <c r="A83" s="5"/>
      <c r="B83" s="116" t="str">
        <f>C1115</f>
        <v>5. Kept compliant, but risks provoking mutual hostilities</v>
      </c>
      <c r="C83" s="115"/>
      <c r="D83" s="115"/>
      <c r="E83" s="115"/>
      <c r="F83" s="115"/>
      <c r="G83" s="115"/>
      <c r="H83" s="115"/>
      <c r="I83" s="115"/>
      <c r="J83" s="115"/>
      <c r="K83" s="115"/>
      <c r="L83" s="115"/>
      <c r="M83" s="115"/>
      <c r="N83" s="6"/>
    </row>
    <row r="84" spans="1:17" ht="65" customHeight="1" x14ac:dyDescent="0.3">
      <c r="A84" s="5"/>
      <c r="B84" s="437" t="str">
        <f>C1116</f>
        <v>The less productive the results between you, the more each of you may assume bad faith in the other. You and this professional may consider how to coerce your compliance with any written consequences for noncompliance. The professional tends to hold the upper punitive hand. Assess your level of assuming bad faith and trusting written laws to curb it.</v>
      </c>
      <c r="C84" s="437"/>
      <c r="D84" s="437"/>
      <c r="E84" s="437"/>
      <c r="F84" s="437"/>
      <c r="G84" s="437"/>
      <c r="H84" s="437"/>
      <c r="I84" s="437"/>
      <c r="J84" s="437"/>
      <c r="K84" s="437"/>
      <c r="L84" s="437"/>
      <c r="M84" s="437"/>
      <c r="N84" s="6"/>
    </row>
    <row r="85" spans="1:17" ht="20" customHeight="1" x14ac:dyDescent="0.3">
      <c r="A85" s="5"/>
      <c r="B85" s="433"/>
      <c r="C85" s="434"/>
      <c r="D85" s="434"/>
      <c r="E85" s="434"/>
      <c r="F85" s="434"/>
      <c r="G85" s="434"/>
      <c r="H85" s="434"/>
      <c r="I85" s="434"/>
      <c r="J85" s="434"/>
      <c r="K85" s="434"/>
      <c r="L85" s="434"/>
      <c r="M85" s="435"/>
      <c r="N85" s="6"/>
    </row>
    <row r="86" spans="1:17" ht="45" customHeight="1" x14ac:dyDescent="0.3">
      <c r="A86" s="5"/>
      <c r="B86" s="436" t="s">
        <v>410</v>
      </c>
      <c r="C86" s="436"/>
      <c r="D86" s="436"/>
      <c r="E86" s="436"/>
      <c r="F86" s="436"/>
      <c r="G86" s="436"/>
      <c r="H86" s="436"/>
      <c r="I86" s="436"/>
      <c r="J86" s="436"/>
      <c r="K86" s="436"/>
      <c r="L86" s="436"/>
      <c r="M86" s="436"/>
      <c r="N86" s="6"/>
    </row>
    <row r="87" spans="1:17" ht="10" customHeight="1" x14ac:dyDescent="0.3">
      <c r="A87" s="5"/>
      <c r="B87" s="114"/>
      <c r="C87" s="114"/>
      <c r="D87" s="114"/>
      <c r="E87" s="114"/>
      <c r="F87" s="114"/>
      <c r="G87" s="114"/>
      <c r="H87" s="114"/>
      <c r="I87" s="114"/>
      <c r="J87" s="114"/>
      <c r="K87" s="114"/>
      <c r="L87" s="114"/>
      <c r="M87" s="114"/>
      <c r="N87" s="6"/>
    </row>
    <row r="88" spans="1:17" ht="75" customHeight="1" x14ac:dyDescent="0.3">
      <c r="A88" s="127"/>
      <c r="B88" s="432" t="str">
        <f>B1126</f>
        <v>Appreciation</v>
      </c>
      <c r="C88" s="432"/>
      <c r="D88" s="432"/>
      <c r="E88" s="432"/>
      <c r="F88" s="432"/>
      <c r="G88" s="432"/>
      <c r="H88" s="432"/>
      <c r="I88" s="432"/>
      <c r="J88" s="432"/>
      <c r="K88" s="432"/>
      <c r="L88" s="432"/>
      <c r="M88" s="432"/>
      <c r="N88" s="129"/>
    </row>
    <row r="89" spans="1:17" ht="10" customHeight="1" x14ac:dyDescent="0.3">
      <c r="A89" s="127"/>
      <c r="B89" s="128"/>
      <c r="C89" s="128"/>
      <c r="D89" s="128"/>
      <c r="E89" s="128"/>
      <c r="F89" s="128"/>
      <c r="G89" s="128"/>
      <c r="H89" s="128"/>
      <c r="I89" s="128"/>
      <c r="J89" s="128"/>
      <c r="K89" s="128"/>
      <c r="L89" s="128"/>
      <c r="M89" s="128"/>
      <c r="N89" s="129"/>
    </row>
    <row r="90" spans="1:17" ht="25" customHeight="1" x14ac:dyDescent="0.3">
      <c r="A90" s="5"/>
      <c r="B90" s="388" t="str">
        <f>B1127</f>
        <v>We begin this process by affirming the recipient's value to the sender.</v>
      </c>
      <c r="C90" s="388"/>
      <c r="D90" s="388"/>
      <c r="E90" s="388"/>
      <c r="F90" s="388"/>
      <c r="G90" s="388"/>
      <c r="H90" s="388"/>
      <c r="I90" s="388"/>
      <c r="J90" s="388"/>
      <c r="K90" s="388"/>
      <c r="L90" s="388"/>
      <c r="M90" s="388"/>
      <c r="N90" s="6"/>
      <c r="Q90" s="224"/>
    </row>
    <row r="91" spans="1:17" ht="80" customHeight="1" x14ac:dyDescent="0.3">
      <c r="A91" s="5"/>
      <c r="B91" s="364" t="s">
        <v>580</v>
      </c>
      <c r="C91" s="364"/>
      <c r="D91" s="364"/>
      <c r="E91" s="364"/>
      <c r="F91" s="364"/>
      <c r="G91" s="364"/>
      <c r="H91" s="364"/>
      <c r="I91" s="137"/>
      <c r="J91" s="137"/>
      <c r="K91" s="137"/>
      <c r="L91" s="137"/>
      <c r="M91" s="137"/>
      <c r="N91" s="6"/>
    </row>
    <row r="92" spans="1:17" ht="65" customHeight="1" x14ac:dyDescent="0.3">
      <c r="A92" s="5"/>
      <c r="B92" s="364" t="s">
        <v>579</v>
      </c>
      <c r="C92" s="364"/>
      <c r="D92" s="364"/>
      <c r="E92" s="364"/>
      <c r="F92" s="364"/>
      <c r="G92" s="364"/>
      <c r="H92" s="364"/>
      <c r="I92" s="137"/>
      <c r="J92" s="137"/>
      <c r="K92" s="137"/>
      <c r="L92" s="137"/>
      <c r="M92" s="137"/>
      <c r="N92" s="6"/>
    </row>
    <row r="93" spans="1:17" ht="45" customHeight="1" x14ac:dyDescent="0.3">
      <c r="A93" s="5"/>
      <c r="B93" s="364" t="str">
        <f>B1154</f>
        <v xml:space="preserve">Responsivism incentivizes us to appreciate each other's inflexible needs. We start here by identifying this recipient's professional position and professional goal or goals. </v>
      </c>
      <c r="C93" s="364"/>
      <c r="D93" s="364"/>
      <c r="E93" s="364"/>
      <c r="F93" s="364"/>
      <c r="G93" s="364"/>
      <c r="H93" s="364"/>
      <c r="I93" s="364"/>
      <c r="J93" s="364"/>
      <c r="K93" s="364"/>
      <c r="L93" s="364"/>
      <c r="M93" s="364"/>
      <c r="N93" s="6"/>
    </row>
    <row r="94" spans="1:17" ht="20" customHeight="1" x14ac:dyDescent="0.3">
      <c r="A94" s="5"/>
      <c r="B94" s="137" t="str">
        <f>IF(H94=K1151,B1129,B1128)</f>
        <v>What is the recipient's professional position?</v>
      </c>
      <c r="C94" s="82"/>
      <c r="D94" s="82"/>
      <c r="E94" s="82"/>
      <c r="F94" s="82"/>
      <c r="G94" s="82"/>
      <c r="H94" s="389"/>
      <c r="I94" s="390"/>
      <c r="J94" s="391"/>
      <c r="K94" s="392" t="str">
        <f>IF(H94=K$1151,L$1151,"")</f>
        <v/>
      </c>
      <c r="L94" s="392"/>
      <c r="M94" s="392"/>
      <c r="N94" s="6"/>
    </row>
    <row r="95" spans="1:17" ht="5" customHeight="1" x14ac:dyDescent="0.3">
      <c r="A95" s="5"/>
      <c r="B95" s="114"/>
      <c r="C95" s="114"/>
      <c r="D95" s="114"/>
      <c r="E95" s="114"/>
      <c r="F95" s="114"/>
      <c r="G95" s="114"/>
      <c r="H95" s="114"/>
      <c r="I95" s="114"/>
      <c r="J95" s="114"/>
      <c r="K95" s="114"/>
      <c r="L95" s="114"/>
      <c r="M95" s="114"/>
      <c r="N95" s="6"/>
    </row>
    <row r="96" spans="1:17" ht="20" customHeight="1" x14ac:dyDescent="0.3">
      <c r="A96" s="5"/>
      <c r="B96" s="137" t="str">
        <f>B1136</f>
        <v>What is the recipient's affected professional goal?</v>
      </c>
      <c r="C96" s="114"/>
      <c r="D96" s="114"/>
      <c r="E96" s="114"/>
      <c r="F96" s="114"/>
      <c r="G96" s="114"/>
      <c r="H96" s="389"/>
      <c r="I96" s="390"/>
      <c r="J96" s="391"/>
      <c r="K96" s="392" t="str">
        <f>IF(H96=F$1145,G1145,"")</f>
        <v>enter it here</v>
      </c>
      <c r="L96" s="392"/>
      <c r="M96" s="392"/>
      <c r="N96" s="6"/>
    </row>
    <row r="97" spans="1:14" ht="5" customHeight="1" thickBot="1" x14ac:dyDescent="0.35">
      <c r="A97" s="5"/>
      <c r="B97" s="114"/>
      <c r="C97" s="114"/>
      <c r="D97" s="114"/>
      <c r="E97" s="114"/>
      <c r="F97" s="114"/>
      <c r="G97" s="114"/>
      <c r="H97" s="114"/>
      <c r="I97" s="114"/>
      <c r="J97" s="114"/>
      <c r="K97" s="114"/>
      <c r="L97" s="114"/>
      <c r="M97" s="114"/>
      <c r="N97" s="6"/>
    </row>
    <row r="98" spans="1:14" ht="25" customHeight="1" thickTop="1" x14ac:dyDescent="0.3">
      <c r="A98" s="5"/>
      <c r="B98" s="265" t="str">
        <f>B1156</f>
        <v>You're appreciated</v>
      </c>
      <c r="C98" s="266"/>
      <c r="D98" s="266"/>
      <c r="E98" s="266"/>
      <c r="F98" s="266"/>
      <c r="G98" s="266"/>
      <c r="H98" s="266"/>
      <c r="I98" s="266"/>
      <c r="J98" s="266"/>
      <c r="K98" s="266"/>
      <c r="L98" s="266"/>
      <c r="M98" s="267"/>
      <c r="N98" s="6"/>
    </row>
    <row r="99" spans="1:14" ht="90" customHeight="1" x14ac:dyDescent="0.3">
      <c r="A99" s="5"/>
      <c r="B99" s="365" t="str">
        <f>B1157</f>
        <v>Thank youfor all your professional contributions to my life. As a 0, I appreciate that you carry a lot of responsibilities. I thank you for all the good things you do as my 0. Whenever I express my dissatisfaction about something under your watch, please realize how I do not take you for granted. I convey my discontent when I can trust your professionality to effectively address the matter.</v>
      </c>
      <c r="C99" s="366"/>
      <c r="D99" s="366"/>
      <c r="E99" s="366"/>
      <c r="F99" s="366"/>
      <c r="G99" s="366"/>
      <c r="H99" s="366"/>
      <c r="I99" s="366"/>
      <c r="J99" s="366"/>
      <c r="K99" s="366"/>
      <c r="L99" s="366"/>
      <c r="M99" s="367"/>
      <c r="N99" s="6"/>
    </row>
    <row r="100" spans="1:14" ht="75" customHeight="1" x14ac:dyDescent="0.3">
      <c r="A100" s="5"/>
      <c r="B100" s="365" t="str">
        <f>B1158</f>
        <v>I appreciate how the last thing you need to deal with is another conflict. But you know as a professional, conflicts are inevitable. I am trying 'responsivism' as a preferable way to handle any conflicts I have with you. Responsivism can turn the negative of a conflict into a positive for both of us.</v>
      </c>
      <c r="C100" s="366"/>
      <c r="D100" s="366"/>
      <c r="E100" s="366"/>
      <c r="F100" s="366"/>
      <c r="G100" s="366"/>
      <c r="H100" s="366"/>
      <c r="I100" s="366"/>
      <c r="J100" s="366"/>
      <c r="K100" s="366"/>
      <c r="L100" s="366"/>
      <c r="M100" s="367"/>
      <c r="N100" s="6"/>
    </row>
    <row r="101" spans="1:14" ht="60" customHeight="1" thickBot="1" x14ac:dyDescent="0.35">
      <c r="A101" s="5"/>
      <c r="B101" s="368" t="str">
        <f>B1159</f>
        <v>Responsivism incentivizes all sides in a conflict to resolve their mutually affected needs, with mutual cooperation. Unlike activism or other antagnostic options, responsivism holds each other mutually accountable to the wellness results. Your participation is already appreciated.</v>
      </c>
      <c r="C101" s="369"/>
      <c r="D101" s="369"/>
      <c r="E101" s="369"/>
      <c r="F101" s="369"/>
      <c r="G101" s="369"/>
      <c r="H101" s="369"/>
      <c r="I101" s="369"/>
      <c r="J101" s="369"/>
      <c r="K101" s="369"/>
      <c r="L101" s="369"/>
      <c r="M101" s="370"/>
      <c r="N101" s="6"/>
    </row>
    <row r="102" spans="1:14" ht="10" customHeight="1" thickTop="1" x14ac:dyDescent="0.3">
      <c r="A102" s="5"/>
      <c r="B102" s="341"/>
      <c r="C102" s="341"/>
      <c r="D102" s="341"/>
      <c r="E102" s="341"/>
      <c r="F102" s="341"/>
      <c r="G102" s="341"/>
      <c r="H102" s="341"/>
      <c r="I102" s="341"/>
      <c r="J102" s="341"/>
      <c r="K102" s="341"/>
      <c r="L102" s="341"/>
      <c r="M102" s="341"/>
      <c r="N102" s="6"/>
    </row>
    <row r="103" spans="1:14" ht="45" customHeight="1" x14ac:dyDescent="0.3">
      <c r="A103" s="5"/>
      <c r="B103" s="341"/>
      <c r="C103" s="341"/>
      <c r="D103" s="341"/>
      <c r="E103" s="341"/>
      <c r="F103" s="341"/>
      <c r="G103" s="341"/>
      <c r="H103" s="341"/>
      <c r="I103" s="341"/>
      <c r="J103" s="341"/>
      <c r="K103" s="341"/>
      <c r="L103" s="341"/>
      <c r="M103" s="341"/>
      <c r="N103" s="6"/>
    </row>
    <row r="104" spans="1:14" ht="15" customHeight="1" x14ac:dyDescent="0.3">
      <c r="A104" s="5"/>
      <c r="B104" s="181"/>
      <c r="C104" s="181"/>
      <c r="D104" s="181"/>
      <c r="E104" s="181"/>
      <c r="F104" s="181"/>
      <c r="G104" s="181"/>
      <c r="H104" s="181"/>
      <c r="I104" s="181"/>
      <c r="J104" s="181"/>
      <c r="K104" s="181"/>
      <c r="L104" s="181"/>
      <c r="M104" s="181"/>
      <c r="N104" s="6"/>
    </row>
    <row r="105" spans="1:14" ht="45" customHeight="1" x14ac:dyDescent="0.3">
      <c r="A105" s="225"/>
      <c r="B105" s="371" t="s">
        <v>1322</v>
      </c>
      <c r="C105" s="371"/>
      <c r="D105" s="371"/>
      <c r="E105" s="371"/>
      <c r="F105" s="371"/>
      <c r="G105" s="371"/>
      <c r="H105" s="371"/>
      <c r="I105" s="371"/>
      <c r="J105" s="371"/>
      <c r="K105" s="371"/>
      <c r="L105" s="371"/>
      <c r="M105" s="371"/>
      <c r="N105" s="141"/>
    </row>
    <row r="106" spans="1:14" ht="15" customHeight="1" x14ac:dyDescent="0.3">
      <c r="A106" s="5"/>
      <c r="B106" s="180"/>
      <c r="C106" s="137"/>
      <c r="D106" s="137"/>
      <c r="E106" s="137"/>
      <c r="F106" s="137"/>
      <c r="G106" s="137"/>
      <c r="H106" s="137"/>
      <c r="I106" s="137"/>
      <c r="J106" s="137"/>
      <c r="K106" s="137"/>
      <c r="L106" s="137"/>
      <c r="M106" s="137"/>
      <c r="N106" s="6"/>
    </row>
    <row r="107" spans="1:14" ht="15" customHeight="1" x14ac:dyDescent="0.3">
      <c r="A107" s="5"/>
      <c r="B107" s="180"/>
      <c r="C107" s="137"/>
      <c r="D107" s="137"/>
      <c r="E107" s="137"/>
      <c r="F107" s="137"/>
      <c r="G107" s="137"/>
      <c r="H107" s="137"/>
      <c r="I107" s="137"/>
      <c r="J107" s="137"/>
      <c r="K107" s="257"/>
      <c r="L107" s="257"/>
      <c r="M107" s="257"/>
      <c r="N107" s="6"/>
    </row>
    <row r="108" spans="1:14" ht="25" customHeight="1" x14ac:dyDescent="0.3">
      <c r="A108" s="5"/>
      <c r="B108" s="180" t="str">
        <f>B1162</f>
        <v>Identifying costs of power relations</v>
      </c>
      <c r="C108" s="137"/>
      <c r="D108" s="137"/>
      <c r="E108" s="137"/>
      <c r="F108" s="137"/>
      <c r="G108" s="137"/>
      <c r="H108" s="423" t="s">
        <v>855</v>
      </c>
      <c r="I108" s="423"/>
      <c r="J108" s="423"/>
      <c r="K108" s="396" t="s">
        <v>854</v>
      </c>
      <c r="L108" s="396"/>
      <c r="M108" s="396"/>
      <c r="N108" s="6"/>
    </row>
    <row r="109" spans="1:14" ht="35" customHeight="1" x14ac:dyDescent="0.4">
      <c r="A109" s="5"/>
      <c r="B109" s="340" t="str">
        <f>B1163</f>
        <v>Growing research points to power relations as an overlooked source of anxiety and depression. This offers you opportunity to turn your potent influence to produce such negative outcomes to proactively cultivate positive outcomes. Your professional reputation improves as you receive testimonials of how you helped them improve their wellness by being more responsive to their vulnerable needs.</v>
      </c>
      <c r="C109" s="340"/>
      <c r="D109" s="340"/>
      <c r="E109" s="340"/>
      <c r="F109" s="340"/>
      <c r="G109" s="340"/>
      <c r="H109" s="395" t="str">
        <f>IF(H37="","Sender",H37)</f>
        <v>Sender</v>
      </c>
      <c r="I109" s="395"/>
      <c r="J109" s="395"/>
      <c r="K109" s="393" t="str">
        <f>IF(B37="","Professional",B37)</f>
        <v>Professional</v>
      </c>
      <c r="L109" s="393"/>
      <c r="M109" s="393"/>
      <c r="N109" s="6"/>
    </row>
    <row r="110" spans="1:14" ht="35" customHeight="1" x14ac:dyDescent="0.4">
      <c r="A110" s="5"/>
      <c r="B110" s="340"/>
      <c r="C110" s="340"/>
      <c r="D110" s="340"/>
      <c r="E110" s="340"/>
      <c r="F110" s="340"/>
      <c r="G110" s="340"/>
      <c r="H110" s="395"/>
      <c r="I110" s="395"/>
      <c r="J110" s="395"/>
      <c r="K110" s="394"/>
      <c r="L110" s="394"/>
      <c r="M110" s="394"/>
      <c r="N110" s="6"/>
    </row>
    <row r="111" spans="1:14" ht="35" customHeight="1" x14ac:dyDescent="0.3">
      <c r="A111" s="5"/>
      <c r="B111" s="340"/>
      <c r="C111" s="340"/>
      <c r="D111" s="340"/>
      <c r="E111" s="340"/>
      <c r="F111" s="340"/>
      <c r="G111" s="340"/>
      <c r="H111" s="424" t="s">
        <v>856</v>
      </c>
      <c r="I111" s="424"/>
      <c r="J111" s="424"/>
      <c r="K111" s="424"/>
      <c r="L111" s="424"/>
      <c r="M111" s="424"/>
      <c r="N111" s="6"/>
    </row>
    <row r="112" spans="1:14" ht="25" customHeight="1" x14ac:dyDescent="0.3">
      <c r="A112" s="5"/>
      <c r="B112" s="180" t="str">
        <f t="shared" ref="B112:B119" si="5">B1164</f>
        <v>Overlooked power struggle</v>
      </c>
      <c r="C112" s="137"/>
      <c r="D112" s="137"/>
      <c r="E112" s="137"/>
      <c r="F112" s="137"/>
      <c r="G112" s="137"/>
      <c r="H112" s="137"/>
      <c r="I112" s="137"/>
      <c r="J112" s="137"/>
      <c r="K112" s="137"/>
      <c r="L112" s="137"/>
      <c r="M112" s="137"/>
      <c r="N112" s="6"/>
    </row>
    <row r="113" spans="1:18" ht="45" customHeight="1" x14ac:dyDescent="0.3">
      <c r="A113" s="5"/>
      <c r="B113" s="340" t="str">
        <f t="shared" si="5"/>
        <v xml:space="preserve">The more the vulnerable sender feels angered by the situation, the further they run through their coping options. Research into power relations find the vulnerable tend to vacillate between "avoiding" and "approaching" the powerholder. This suggets the vulnerable sender has weighed their "avoidance options" and "adversarial options". </v>
      </c>
      <c r="C113" s="340"/>
      <c r="D113" s="340"/>
      <c r="E113" s="340"/>
      <c r="F113" s="340"/>
      <c r="G113" s="340"/>
      <c r="H113" s="340"/>
      <c r="I113" s="340"/>
      <c r="J113" s="340"/>
      <c r="K113" s="340"/>
      <c r="L113" s="340"/>
      <c r="M113" s="340"/>
      <c r="N113" s="6"/>
    </row>
    <row r="114" spans="1:18" ht="25" customHeight="1" x14ac:dyDescent="0.3">
      <c r="A114" s="5"/>
      <c r="B114" s="180" t="str">
        <f t="shared" si="5"/>
        <v>Avoidance options</v>
      </c>
      <c r="C114" s="137"/>
      <c r="D114" s="137"/>
      <c r="E114" s="137"/>
      <c r="F114" s="137"/>
      <c r="G114" s="137"/>
      <c r="H114" s="137"/>
      <c r="I114" s="137"/>
      <c r="J114" s="137"/>
      <c r="K114" s="137"/>
      <c r="L114" s="137"/>
      <c r="M114" s="137"/>
      <c r="N114" s="6"/>
    </row>
    <row r="115" spans="1:18" ht="60" customHeight="1" x14ac:dyDescent="0.3">
      <c r="A115" s="5"/>
      <c r="B115" s="340" t="str">
        <f t="shared" si="5"/>
        <v>To avoid unpleasant consequences, such as discrimination, the vulnerable sender is less likely to express their negatively affected inflexible need(s). Not while intensely upset. Later, after calming down, they may tell themselves that it isn't worth bringing up anyways. Maybe it won't happen again, they tell themself. That's when the vulnerable sender entertains their "avoidance options" like discrimination.</v>
      </c>
      <c r="C115" s="340"/>
      <c r="D115" s="340"/>
      <c r="E115" s="340"/>
      <c r="F115" s="340"/>
      <c r="G115" s="340"/>
      <c r="H115" s="340"/>
      <c r="I115" s="340"/>
      <c r="J115" s="340"/>
      <c r="K115" s="340"/>
      <c r="L115" s="340"/>
      <c r="M115" s="340"/>
      <c r="N115" s="6"/>
    </row>
    <row r="116" spans="1:18" ht="25" customHeight="1" x14ac:dyDescent="0.3">
      <c r="A116" s="5"/>
      <c r="B116" s="180" t="str">
        <f t="shared" si="5"/>
        <v>Adversarial options</v>
      </c>
      <c r="C116" s="137"/>
      <c r="D116" s="137"/>
      <c r="E116" s="137"/>
      <c r="F116" s="137"/>
      <c r="G116" s="137"/>
      <c r="H116" s="137"/>
      <c r="I116" s="137"/>
      <c r="J116" s="137"/>
      <c r="K116" s="137"/>
      <c r="L116" s="137"/>
      <c r="M116" s="137"/>
      <c r="N116" s="6"/>
    </row>
    <row r="117" spans="1:18" ht="65" customHeight="1" x14ac:dyDescent="0.3">
      <c r="A117" s="5"/>
      <c r="B117" s="364" t="str">
        <f t="shared" si="5"/>
        <v xml:space="preserve">Eventually, the situation proves too much to bear. The vulnerable sender swings to the other extreme of their "adversarial options", such as discrimination. Or complain online, and negatively affect the the recipient professional reputation. Responsivism channels this negative energy into something good: mutually identifying and addressing each other's affected needs. </v>
      </c>
      <c r="C117" s="364"/>
      <c r="D117" s="364"/>
      <c r="E117" s="364"/>
      <c r="F117" s="364"/>
      <c r="G117" s="364"/>
      <c r="H117" s="364"/>
      <c r="I117" s="364"/>
      <c r="J117" s="364"/>
      <c r="K117" s="364"/>
      <c r="L117" s="364"/>
      <c r="M117" s="364"/>
      <c r="N117" s="6"/>
    </row>
    <row r="118" spans="1:18" ht="25" customHeight="1" x14ac:dyDescent="0.3">
      <c r="A118" s="5"/>
      <c r="B118" s="180" t="str">
        <f t="shared" si="5"/>
        <v>Making visible power's hidden "exacted" costs</v>
      </c>
      <c r="C118" s="137"/>
      <c r="D118" s="137"/>
      <c r="E118" s="137"/>
      <c r="F118" s="137"/>
      <c r="G118" s="137"/>
      <c r="H118" s="137"/>
      <c r="I118" s="137"/>
      <c r="J118" s="137"/>
      <c r="K118" s="137"/>
      <c r="L118" s="137"/>
      <c r="M118" s="137"/>
      <c r="N118" s="6"/>
    </row>
    <row r="119" spans="1:18" ht="80" customHeight="1" x14ac:dyDescent="0.3">
      <c r="A119" s="5"/>
      <c r="B119" s="340" t="str">
        <f t="shared" si="5"/>
        <v>Recipient, the more you get your way in your professional interactions with those vulnerable to you, the more you inevitably "exact" a less apparent price from them. This busts the myth that mental health challenges like anxiety and depression are merely internal. Responsivism estimates the quantifiable costs from external pressures upon their wellbeing. Then presents an alternative to continually imposing such unnecessary costs upon the vulnerable sender. One that eventually benefits you.</v>
      </c>
      <c r="C119" s="340"/>
      <c r="D119" s="340"/>
      <c r="E119" s="340"/>
      <c r="F119" s="340"/>
      <c r="G119" s="340"/>
      <c r="H119" s="340"/>
      <c r="I119" s="340"/>
      <c r="J119" s="340"/>
      <c r="K119" s="340"/>
      <c r="L119" s="340"/>
      <c r="M119" s="340"/>
      <c r="N119" s="6"/>
    </row>
    <row r="120" spans="1:18" ht="25" customHeight="1" x14ac:dyDescent="0.3">
      <c r="A120" s="5"/>
      <c r="B120" s="180" t="str">
        <f>B1173</f>
        <v>Instructions for using the Exaction Invoice</v>
      </c>
      <c r="C120" s="137"/>
      <c r="D120" s="137"/>
      <c r="E120" s="137"/>
      <c r="F120" s="137"/>
      <c r="G120" s="137"/>
      <c r="H120" s="137"/>
      <c r="I120" s="137"/>
      <c r="J120" s="137"/>
      <c r="K120" s="137"/>
      <c r="L120" s="137"/>
      <c r="M120" s="137"/>
      <c r="N120" s="6"/>
    </row>
    <row r="121" spans="1:18" ht="45" customHeight="1" x14ac:dyDescent="0.3">
      <c r="A121" s="5"/>
      <c r="B121" s="340" t="str">
        <f>B1174</f>
        <v xml:space="preserve">For each of the three wellness areas, select the top three symptoms which you frquently experience. Then select how frequently you experience it. Finally, estimate how much of your anxiety and depression you can asribe to this situation. </v>
      </c>
      <c r="C121" s="340"/>
      <c r="D121" s="340"/>
      <c r="E121" s="340"/>
      <c r="F121" s="340"/>
      <c r="G121" s="340"/>
      <c r="H121" s="340"/>
      <c r="I121" s="340"/>
      <c r="J121" s="340"/>
      <c r="K121" s="340"/>
      <c r="L121" s="340"/>
      <c r="M121" s="340"/>
      <c r="N121" s="6"/>
    </row>
    <row r="122" spans="1:18" ht="45" customHeight="1" x14ac:dyDescent="0.3">
      <c r="A122" s="5"/>
      <c r="B122" s="340" t="str">
        <f>B1175</f>
        <v>Think about your "favorite" addictions. Alcohol? Binge watching? Junk food? Shopping? You don't share your actual addictions here. Just need to be honest with yourself when picking your top three symptoms. Then select how often you experience it. Let the form calcuate the estimated costs this exacts from you. That's it!</v>
      </c>
      <c r="C122" s="340"/>
      <c r="D122" s="340"/>
      <c r="E122" s="340"/>
      <c r="F122" s="340"/>
      <c r="G122" s="340"/>
      <c r="H122" s="340"/>
      <c r="I122" s="340"/>
      <c r="J122" s="340"/>
      <c r="K122" s="340"/>
      <c r="L122" s="340"/>
      <c r="M122" s="340"/>
      <c r="N122" s="6"/>
    </row>
    <row r="123" spans="1:18" ht="10" customHeight="1" x14ac:dyDescent="0.3">
      <c r="A123" s="5"/>
      <c r="B123" s="114"/>
      <c r="C123" s="114"/>
      <c r="D123" s="114"/>
      <c r="E123" s="114"/>
      <c r="F123" s="114"/>
      <c r="G123" s="114"/>
      <c r="H123" s="114"/>
      <c r="I123" s="114"/>
      <c r="J123" s="114"/>
      <c r="K123" s="114"/>
      <c r="L123" s="114"/>
      <c r="M123" s="114"/>
      <c r="N123" s="6"/>
    </row>
    <row r="124" spans="1:18" ht="10" customHeight="1" x14ac:dyDescent="0.3">
      <c r="A124" s="134"/>
      <c r="B124" s="136"/>
      <c r="C124" s="136"/>
      <c r="D124" s="136"/>
      <c r="E124" s="136"/>
      <c r="F124" s="136"/>
      <c r="G124" s="136"/>
      <c r="H124" s="136"/>
      <c r="I124" s="136"/>
      <c r="J124" s="136"/>
      <c r="K124" s="136"/>
      <c r="L124" s="136"/>
      <c r="M124" s="136"/>
      <c r="N124" s="135"/>
    </row>
    <row r="125" spans="1:18" s="130" customFormat="1" ht="60" customHeight="1" x14ac:dyDescent="1.1000000000000001">
      <c r="A125" s="132"/>
      <c r="B125" s="386" t="s">
        <v>287</v>
      </c>
      <c r="C125" s="386"/>
      <c r="D125" s="386"/>
      <c r="E125" s="386"/>
      <c r="F125" s="386"/>
      <c r="G125" s="386"/>
      <c r="H125" s="386"/>
      <c r="I125" s="386"/>
      <c r="J125" s="386"/>
      <c r="K125" s="386"/>
      <c r="L125" s="386"/>
      <c r="M125" s="386"/>
      <c r="N125" s="133"/>
      <c r="R125" s="1"/>
    </row>
    <row r="126" spans="1:18" ht="25" customHeight="1" x14ac:dyDescent="0.3">
      <c r="A126" s="134"/>
      <c r="B126" s="387" t="s">
        <v>357</v>
      </c>
      <c r="C126" s="387"/>
      <c r="D126" s="387"/>
      <c r="E126" s="387"/>
      <c r="F126" s="387"/>
      <c r="G126" s="387"/>
      <c r="H126" s="387"/>
      <c r="I126" s="387"/>
      <c r="J126" s="387"/>
      <c r="K126" s="387"/>
      <c r="L126" s="387"/>
      <c r="M126" s="387"/>
      <c r="N126" s="135"/>
    </row>
    <row r="127" spans="1:18" ht="5" customHeight="1" x14ac:dyDescent="0.3">
      <c r="A127" s="5"/>
      <c r="B127" s="114"/>
      <c r="C127" s="114"/>
      <c r="D127" s="114"/>
      <c r="E127" s="114"/>
      <c r="F127" s="114"/>
      <c r="G127" s="114"/>
      <c r="H127" s="114"/>
      <c r="I127" s="114"/>
      <c r="J127" s="114"/>
      <c r="K127" s="114"/>
      <c r="L127" s="114"/>
      <c r="M127" s="114"/>
      <c r="N127" s="6"/>
    </row>
    <row r="128" spans="1:18" ht="15" customHeight="1" thickBot="1" x14ac:dyDescent="0.35">
      <c r="A128" s="5"/>
      <c r="B128" s="163" t="s">
        <v>361</v>
      </c>
      <c r="C128" s="163" t="s">
        <v>391</v>
      </c>
      <c r="D128" s="163"/>
      <c r="E128" s="163"/>
      <c r="F128" s="163" t="s">
        <v>390</v>
      </c>
      <c r="G128" s="163"/>
      <c r="H128" s="163"/>
      <c r="I128" s="163"/>
      <c r="J128" s="163" t="s">
        <v>359</v>
      </c>
      <c r="K128" s="163"/>
      <c r="L128" s="163"/>
      <c r="M128" s="164" t="s">
        <v>360</v>
      </c>
      <c r="N128" s="6"/>
    </row>
    <row r="129" spans="1:14" ht="20" customHeight="1" thickTop="1" x14ac:dyDescent="0.3">
      <c r="A129" s="5"/>
      <c r="B129" s="165" t="s">
        <v>387</v>
      </c>
      <c r="C129" s="138"/>
      <c r="D129" s="138"/>
      <c r="E129" s="138"/>
      <c r="F129" s="138"/>
      <c r="G129" s="138"/>
      <c r="H129" s="138"/>
      <c r="I129" s="138"/>
      <c r="J129" s="138"/>
      <c r="K129" s="138"/>
      <c r="L129" s="138"/>
      <c r="M129" s="166" t="s">
        <v>394</v>
      </c>
      <c r="N129" s="6"/>
    </row>
    <row r="130" spans="1:14" ht="15" customHeight="1" x14ac:dyDescent="0.3">
      <c r="A130" s="5"/>
      <c r="B130" s="162">
        <v>1</v>
      </c>
      <c r="C130" s="379"/>
      <c r="D130" s="380"/>
      <c r="E130" s="381"/>
      <c r="F130" s="351"/>
      <c r="G130" s="352"/>
      <c r="H130" s="352"/>
      <c r="I130" s="353"/>
      <c r="J130" s="372">
        <f>Z1196</f>
        <v>0</v>
      </c>
      <c r="K130" s="373"/>
      <c r="L130" s="374">
        <f>IF(J130="","",J130)</f>
        <v>0</v>
      </c>
      <c r="M130" s="375"/>
      <c r="N130" s="6"/>
    </row>
    <row r="131" spans="1:14" ht="30" customHeight="1" x14ac:dyDescent="0.3">
      <c r="A131" s="5"/>
      <c r="B131" s="161"/>
      <c r="C131" s="407" t="str">
        <f>E1196</f>
        <v>Pick from the dropdown list above the top symptom that best applies to you. Then select from the next dropdown list above how often you experience this symptom.</v>
      </c>
      <c r="D131" s="408"/>
      <c r="E131" s="408"/>
      <c r="F131" s="408"/>
      <c r="G131" s="408"/>
      <c r="H131" s="408"/>
      <c r="I131" s="408"/>
      <c r="J131" s="408"/>
      <c r="K131" s="408"/>
      <c r="L131" s="139"/>
      <c r="M131" s="140"/>
      <c r="N131" s="6"/>
    </row>
    <row r="132" spans="1:14" ht="15" customHeight="1" x14ac:dyDescent="0.3">
      <c r="A132" s="5"/>
      <c r="B132" s="162">
        <v>2</v>
      </c>
      <c r="C132" s="379"/>
      <c r="D132" s="380"/>
      <c r="E132" s="381"/>
      <c r="F132" s="351"/>
      <c r="G132" s="352"/>
      <c r="H132" s="352"/>
      <c r="I132" s="353"/>
      <c r="J132" s="372">
        <f>Z1197</f>
        <v>0</v>
      </c>
      <c r="K132" s="373"/>
      <c r="L132" s="374">
        <f>IF(J132="","",L130+J132)</f>
        <v>0</v>
      </c>
      <c r="M132" s="375"/>
      <c r="N132" s="6"/>
    </row>
    <row r="133" spans="1:14" ht="30" customHeight="1" x14ac:dyDescent="0.3">
      <c r="A133" s="5"/>
      <c r="B133" s="161"/>
      <c r="C133" s="407" t="str">
        <f>E1197</f>
        <v>Pick from the dropdown list above the 2nd symptom that best applies to you. Then select from the next dropdown list above how often you experience this symptom.</v>
      </c>
      <c r="D133" s="408"/>
      <c r="E133" s="408"/>
      <c r="F133" s="408"/>
      <c r="G133" s="408"/>
      <c r="H133" s="408"/>
      <c r="I133" s="408"/>
      <c r="J133" s="408"/>
      <c r="K133" s="408"/>
      <c r="L133" s="139"/>
      <c r="M133" s="140"/>
      <c r="N133" s="6"/>
    </row>
    <row r="134" spans="1:14" ht="15" customHeight="1" x14ac:dyDescent="0.3">
      <c r="A134" s="5"/>
      <c r="B134" s="162">
        <v>3</v>
      </c>
      <c r="C134" s="379"/>
      <c r="D134" s="380"/>
      <c r="E134" s="381"/>
      <c r="F134" s="351"/>
      <c r="G134" s="352"/>
      <c r="H134" s="352"/>
      <c r="I134" s="353"/>
      <c r="J134" s="372">
        <f>Z1198</f>
        <v>0</v>
      </c>
      <c r="K134" s="373"/>
      <c r="L134" s="374">
        <f>IF(J134="","",L132+J134)</f>
        <v>0</v>
      </c>
      <c r="M134" s="375"/>
      <c r="N134" s="6"/>
    </row>
    <row r="135" spans="1:14" ht="30" customHeight="1" x14ac:dyDescent="0.3">
      <c r="A135" s="5"/>
      <c r="B135" s="161"/>
      <c r="C135" s="407" t="str">
        <f>E1198</f>
        <v>Pick from the dropdown list above the 3rd symptom that best applies to you. Then select from the next dropdown list above how often you experience this symptom.</v>
      </c>
      <c r="D135" s="408"/>
      <c r="E135" s="408"/>
      <c r="F135" s="408"/>
      <c r="G135" s="408"/>
      <c r="H135" s="408"/>
      <c r="I135" s="408"/>
      <c r="J135" s="408"/>
      <c r="K135" s="408"/>
      <c r="L135" s="139"/>
      <c r="M135" s="140"/>
      <c r="N135" s="6"/>
    </row>
    <row r="136" spans="1:14" ht="18" customHeight="1" thickBot="1" x14ac:dyDescent="0.35">
      <c r="A136" s="5"/>
      <c r="B136" s="159"/>
      <c r="C136" s="414"/>
      <c r="D136" s="415"/>
      <c r="E136" s="415"/>
      <c r="F136" s="415"/>
      <c r="G136" s="415"/>
      <c r="H136" s="415"/>
      <c r="I136" s="415"/>
      <c r="J136" s="416"/>
      <c r="K136" s="173" t="str">
        <f>M1221</f>
        <v/>
      </c>
      <c r="L136" s="376">
        <f>J1221</f>
        <v>0</v>
      </c>
      <c r="M136" s="377"/>
      <c r="N136" s="6"/>
    </row>
    <row r="137" spans="1:14" ht="10" customHeight="1" x14ac:dyDescent="0.3">
      <c r="A137" s="5"/>
      <c r="B137" s="159"/>
      <c r="C137" s="159"/>
      <c r="D137" s="159"/>
      <c r="E137" s="159"/>
      <c r="F137" s="159"/>
      <c r="G137" s="159"/>
      <c r="H137" s="159"/>
      <c r="I137" s="159"/>
      <c r="J137" s="159"/>
      <c r="K137" s="159"/>
      <c r="L137" s="159"/>
      <c r="M137" s="159"/>
      <c r="N137" s="6"/>
    </row>
    <row r="138" spans="1:14" ht="20" customHeight="1" x14ac:dyDescent="0.3">
      <c r="A138" s="5"/>
      <c r="B138" s="165" t="s">
        <v>392</v>
      </c>
      <c r="C138" s="138"/>
      <c r="D138" s="138"/>
      <c r="E138" s="138"/>
      <c r="F138" s="138"/>
      <c r="G138" s="138"/>
      <c r="H138" s="138"/>
      <c r="I138" s="138"/>
      <c r="J138" s="138"/>
      <c r="K138" s="138"/>
      <c r="L138" s="138"/>
      <c r="M138" s="166" t="s">
        <v>395</v>
      </c>
      <c r="N138" s="6"/>
    </row>
    <row r="139" spans="1:14" ht="15" customHeight="1" x14ac:dyDescent="0.3">
      <c r="A139" s="5"/>
      <c r="B139" s="162">
        <v>1</v>
      </c>
      <c r="C139" s="348"/>
      <c r="D139" s="349"/>
      <c r="E139" s="350"/>
      <c r="F139" s="351"/>
      <c r="G139" s="352"/>
      <c r="H139" s="352"/>
      <c r="I139" s="353"/>
      <c r="J139" s="372">
        <f>Z1236</f>
        <v>0</v>
      </c>
      <c r="K139" s="373"/>
      <c r="L139" s="374">
        <f>IF(J139="","",J139)</f>
        <v>0</v>
      </c>
      <c r="M139" s="375"/>
      <c r="N139" s="6"/>
    </row>
    <row r="140" spans="1:14" ht="30" customHeight="1" x14ac:dyDescent="0.3">
      <c r="A140" s="5"/>
      <c r="B140" s="161"/>
      <c r="C140" s="407" t="str">
        <f>E1236</f>
        <v>Pick from the dropdown list above the top symptom that best applies to you. Then select from the next dropdown list above how often you experience this symptom.</v>
      </c>
      <c r="D140" s="408"/>
      <c r="E140" s="408"/>
      <c r="F140" s="408"/>
      <c r="G140" s="408"/>
      <c r="H140" s="408"/>
      <c r="I140" s="408"/>
      <c r="J140" s="408"/>
      <c r="K140" s="408"/>
      <c r="L140" s="139"/>
      <c r="M140" s="140"/>
      <c r="N140" s="6"/>
    </row>
    <row r="141" spans="1:14" ht="15" customHeight="1" x14ac:dyDescent="0.3">
      <c r="A141" s="5"/>
      <c r="B141" s="162">
        <v>2</v>
      </c>
      <c r="C141" s="348"/>
      <c r="D141" s="349"/>
      <c r="E141" s="350"/>
      <c r="F141" s="351"/>
      <c r="G141" s="352"/>
      <c r="H141" s="352"/>
      <c r="I141" s="353"/>
      <c r="J141" s="372">
        <f>Z1237</f>
        <v>0</v>
      </c>
      <c r="K141" s="373"/>
      <c r="L141" s="374">
        <f>IF(J141="","",L139+J141)</f>
        <v>0</v>
      </c>
      <c r="M141" s="375"/>
      <c r="N141" s="6"/>
    </row>
    <row r="142" spans="1:14" ht="30" customHeight="1" x14ac:dyDescent="0.3">
      <c r="A142" s="5"/>
      <c r="B142" s="161"/>
      <c r="C142" s="407" t="str">
        <f>E1237</f>
        <v>Pick from the dropdown list above the 2nd symptom that best applies to you. Then select from the next dropdown list above how often you experience this symptom.</v>
      </c>
      <c r="D142" s="408"/>
      <c r="E142" s="408"/>
      <c r="F142" s="408"/>
      <c r="G142" s="408"/>
      <c r="H142" s="408"/>
      <c r="I142" s="408"/>
      <c r="J142" s="408"/>
      <c r="K142" s="408"/>
      <c r="L142" s="139"/>
      <c r="M142" s="140"/>
      <c r="N142" s="6"/>
    </row>
    <row r="143" spans="1:14" ht="15" customHeight="1" x14ac:dyDescent="0.3">
      <c r="A143" s="5"/>
      <c r="B143" s="162">
        <v>3</v>
      </c>
      <c r="C143" s="348"/>
      <c r="D143" s="349"/>
      <c r="E143" s="350"/>
      <c r="F143" s="351"/>
      <c r="G143" s="352"/>
      <c r="H143" s="352"/>
      <c r="I143" s="353"/>
      <c r="J143" s="372">
        <f>Z1238</f>
        <v>0</v>
      </c>
      <c r="K143" s="373"/>
      <c r="L143" s="374">
        <f>IF(J143="","",L141+J143)</f>
        <v>0</v>
      </c>
      <c r="M143" s="375"/>
      <c r="N143" s="6"/>
    </row>
    <row r="144" spans="1:14" ht="30" customHeight="1" x14ac:dyDescent="0.3">
      <c r="A144" s="5"/>
      <c r="B144" s="161"/>
      <c r="C144" s="407" t="str">
        <f>E1238</f>
        <v>Pick from the dropdown list above the 3rd symptom that best applies to you. Then select from the next dropdown list above how often you experience this symptom.</v>
      </c>
      <c r="D144" s="408"/>
      <c r="E144" s="408"/>
      <c r="F144" s="408"/>
      <c r="G144" s="408"/>
      <c r="H144" s="408"/>
      <c r="I144" s="408"/>
      <c r="J144" s="408"/>
      <c r="K144" s="408"/>
      <c r="L144" s="139"/>
      <c r="M144" s="140"/>
      <c r="N144" s="6"/>
    </row>
    <row r="145" spans="1:14" ht="18" customHeight="1" thickBot="1" x14ac:dyDescent="0.35">
      <c r="A145" s="5"/>
      <c r="B145" s="159"/>
      <c r="C145" s="414"/>
      <c r="D145" s="415"/>
      <c r="E145" s="415"/>
      <c r="F145" s="415"/>
      <c r="G145" s="415"/>
      <c r="H145" s="415"/>
      <c r="I145" s="415"/>
      <c r="J145" s="416"/>
      <c r="K145" s="173" t="str">
        <f>M1261</f>
        <v/>
      </c>
      <c r="L145" s="376" t="str">
        <f>IF(C145="","",J1261)</f>
        <v/>
      </c>
      <c r="M145" s="377"/>
      <c r="N145" s="6"/>
    </row>
    <row r="146" spans="1:14" ht="10" customHeight="1" x14ac:dyDescent="0.3">
      <c r="A146" s="5"/>
      <c r="B146" s="114"/>
      <c r="C146" s="114"/>
      <c r="D146" s="114"/>
      <c r="E146" s="114"/>
      <c r="F146" s="114"/>
      <c r="G146" s="114"/>
      <c r="H146" s="114"/>
      <c r="I146" s="114"/>
      <c r="J146" s="114"/>
      <c r="K146" s="114"/>
      <c r="L146" s="114"/>
      <c r="M146" s="114"/>
      <c r="N146" s="6"/>
    </row>
    <row r="147" spans="1:14" ht="20" customHeight="1" x14ac:dyDescent="0.3">
      <c r="A147" s="5"/>
      <c r="B147" s="165" t="s">
        <v>393</v>
      </c>
      <c r="C147" s="138"/>
      <c r="D147" s="138"/>
      <c r="E147" s="138"/>
      <c r="F147" s="138"/>
      <c r="G147" s="138"/>
      <c r="H147" s="138"/>
      <c r="I147" s="138"/>
      <c r="J147" s="138"/>
      <c r="K147" s="138"/>
      <c r="L147" s="138"/>
      <c r="M147" s="166" t="s">
        <v>396</v>
      </c>
      <c r="N147" s="6"/>
    </row>
    <row r="148" spans="1:14" ht="15" customHeight="1" x14ac:dyDescent="0.3">
      <c r="A148" s="5"/>
      <c r="B148" s="162">
        <v>1</v>
      </c>
      <c r="C148" s="348"/>
      <c r="D148" s="349"/>
      <c r="E148" s="350"/>
      <c r="F148" s="351"/>
      <c r="G148" s="352"/>
      <c r="H148" s="352"/>
      <c r="I148" s="353"/>
      <c r="J148" s="372">
        <f>Z1275</f>
        <v>0</v>
      </c>
      <c r="K148" s="373"/>
      <c r="L148" s="374">
        <f>IF(J148="","",J148)</f>
        <v>0</v>
      </c>
      <c r="M148" s="375"/>
      <c r="N148" s="6"/>
    </row>
    <row r="149" spans="1:14" ht="30" customHeight="1" x14ac:dyDescent="0.3">
      <c r="A149" s="5"/>
      <c r="B149" s="161"/>
      <c r="C149" s="407" t="str">
        <f>E1275</f>
        <v>Pick from the dropdown list above the top symptom that best applies to you. Then select from the next dropdown list above how often you experience this symptom.</v>
      </c>
      <c r="D149" s="408"/>
      <c r="E149" s="408"/>
      <c r="F149" s="408"/>
      <c r="G149" s="408"/>
      <c r="H149" s="408"/>
      <c r="I149" s="408"/>
      <c r="J149" s="408"/>
      <c r="K149" s="408"/>
      <c r="L149" s="139"/>
      <c r="M149" s="140"/>
      <c r="N149" s="6"/>
    </row>
    <row r="150" spans="1:14" ht="15" customHeight="1" x14ac:dyDescent="0.3">
      <c r="A150" s="5"/>
      <c r="B150" s="162">
        <v>2</v>
      </c>
      <c r="C150" s="348"/>
      <c r="D150" s="349"/>
      <c r="E150" s="350"/>
      <c r="F150" s="351"/>
      <c r="G150" s="352"/>
      <c r="H150" s="352"/>
      <c r="I150" s="353"/>
      <c r="J150" s="372">
        <f>Z1276</f>
        <v>0</v>
      </c>
      <c r="K150" s="373"/>
      <c r="L150" s="374">
        <f>IF(J150="","",L148+J150)</f>
        <v>0</v>
      </c>
      <c r="M150" s="375"/>
      <c r="N150" s="6"/>
    </row>
    <row r="151" spans="1:14" ht="30" customHeight="1" x14ac:dyDescent="0.3">
      <c r="A151" s="5"/>
      <c r="B151" s="161"/>
      <c r="C151" s="407" t="str">
        <f>E1276</f>
        <v>Pick from the dropdown list above the 2nd symptom that best applies to you. Then select from the next dropdown list above how often you experience this symptom.</v>
      </c>
      <c r="D151" s="408"/>
      <c r="E151" s="408"/>
      <c r="F151" s="408"/>
      <c r="G151" s="408"/>
      <c r="H151" s="408"/>
      <c r="I151" s="408"/>
      <c r="J151" s="408"/>
      <c r="K151" s="408"/>
      <c r="L151" s="139"/>
      <c r="M151" s="140"/>
      <c r="N151" s="6"/>
    </row>
    <row r="152" spans="1:14" ht="15" customHeight="1" x14ac:dyDescent="0.3">
      <c r="A152" s="5"/>
      <c r="B152" s="162">
        <v>3</v>
      </c>
      <c r="C152" s="348"/>
      <c r="D152" s="349"/>
      <c r="E152" s="350"/>
      <c r="F152" s="351"/>
      <c r="G152" s="352"/>
      <c r="H152" s="352"/>
      <c r="I152" s="353"/>
      <c r="J152" s="372">
        <f>Z1277</f>
        <v>0</v>
      </c>
      <c r="K152" s="373"/>
      <c r="L152" s="374">
        <f>IF(J152="","",L150+J152)</f>
        <v>0</v>
      </c>
      <c r="M152" s="375"/>
      <c r="N152" s="6"/>
    </row>
    <row r="153" spans="1:14" ht="30" customHeight="1" x14ac:dyDescent="0.3">
      <c r="A153" s="5"/>
      <c r="B153" s="161"/>
      <c r="C153" s="407" t="str">
        <f>E1277</f>
        <v>Pick from the dropdown list above the 3rd symptom that best applies to you. Then select from the next dropdown list above how often you experience this symptom.</v>
      </c>
      <c r="D153" s="408"/>
      <c r="E153" s="408"/>
      <c r="F153" s="408"/>
      <c r="G153" s="408"/>
      <c r="H153" s="408"/>
      <c r="I153" s="408"/>
      <c r="J153" s="408"/>
      <c r="K153" s="408"/>
      <c r="L153" s="139"/>
      <c r="M153" s="140"/>
      <c r="N153" s="6"/>
    </row>
    <row r="154" spans="1:14" ht="18" customHeight="1" thickBot="1" x14ac:dyDescent="0.35">
      <c r="A154" s="5"/>
      <c r="B154" s="159"/>
      <c r="C154" s="412" t="str">
        <f>C1281</f>
        <v>These capture a conservative estimate of wellness costs. While not scientifically valid, this data serves more like a benchmark to address overlooked needs. And the the results on wellness.</v>
      </c>
      <c r="D154" s="412"/>
      <c r="E154" s="412"/>
      <c r="F154" s="412"/>
      <c r="G154" s="412"/>
      <c r="H154" s="412"/>
      <c r="I154" s="412"/>
      <c r="J154" s="412"/>
      <c r="K154" s="412"/>
      <c r="L154" s="376">
        <f>E1279</f>
        <v>0</v>
      </c>
      <c r="M154" s="377"/>
      <c r="N154" s="6"/>
    </row>
    <row r="155" spans="1:14" ht="18" customHeight="1" thickBot="1" x14ac:dyDescent="0.35">
      <c r="A155" s="5"/>
      <c r="B155" s="159"/>
      <c r="C155" s="413"/>
      <c r="D155" s="413"/>
      <c r="E155" s="413"/>
      <c r="F155" s="413"/>
      <c r="G155" s="413"/>
      <c r="H155" s="413"/>
      <c r="I155" s="413"/>
      <c r="J155" s="413"/>
      <c r="K155" s="413"/>
      <c r="L155" s="421">
        <f>F1290</f>
        <v>0</v>
      </c>
      <c r="M155" s="422"/>
      <c r="N155" s="6"/>
    </row>
    <row r="156" spans="1:14" ht="10" customHeight="1" thickTop="1" x14ac:dyDescent="0.3">
      <c r="A156" s="5"/>
      <c r="B156" s="159"/>
      <c r="C156" s="159"/>
      <c r="D156" s="159"/>
      <c r="E156" s="159"/>
      <c r="F156" s="159"/>
      <c r="G156" s="159"/>
      <c r="H156" s="159"/>
      <c r="I156" s="159"/>
      <c r="J156" s="159"/>
      <c r="K156" s="159"/>
      <c r="L156" s="160"/>
      <c r="M156" s="160"/>
      <c r="N156" s="6"/>
    </row>
    <row r="157" spans="1:14" ht="10" customHeight="1" x14ac:dyDescent="0.3">
      <c r="A157" s="262"/>
      <c r="B157" s="248"/>
      <c r="C157" s="248"/>
      <c r="D157" s="248"/>
      <c r="E157" s="248"/>
      <c r="F157" s="248"/>
      <c r="G157" s="248"/>
      <c r="H157" s="248"/>
      <c r="I157" s="248"/>
      <c r="J157" s="248"/>
      <c r="K157" s="248"/>
      <c r="L157" s="248"/>
      <c r="M157" s="248"/>
      <c r="N157" s="249"/>
    </row>
    <row r="158" spans="1:14" s="130" customFormat="1" ht="50" customHeight="1" x14ac:dyDescent="1.1000000000000001">
      <c r="A158" s="263"/>
      <c r="B158" s="429" t="s">
        <v>772</v>
      </c>
      <c r="C158" s="429"/>
      <c r="D158" s="429"/>
      <c r="E158" s="429"/>
      <c r="F158" s="429"/>
      <c r="G158" s="429"/>
      <c r="H158" s="429"/>
      <c r="I158" s="429"/>
      <c r="J158" s="429"/>
      <c r="K158" s="429"/>
      <c r="L158" s="429"/>
      <c r="M158" s="429"/>
      <c r="N158" s="250"/>
    </row>
    <row r="159" spans="1:14" ht="20" customHeight="1" x14ac:dyDescent="0.3">
      <c r="A159" s="262"/>
      <c r="B159" s="430" t="str">
        <f>B1293</f>
        <v>Responsivism serves as the incentivizing carrot. Resorting to adversarial options becomes the stick.</v>
      </c>
      <c r="C159" s="430"/>
      <c r="D159" s="430"/>
      <c r="E159" s="430"/>
      <c r="F159" s="430"/>
      <c r="G159" s="430"/>
      <c r="H159" s="430"/>
      <c r="I159" s="430"/>
      <c r="J159" s="430"/>
      <c r="K159" s="430"/>
      <c r="L159" s="430"/>
      <c r="M159" s="430"/>
      <c r="N159" s="249"/>
    </row>
    <row r="160" spans="1:14" ht="25" customHeight="1" x14ac:dyDescent="0.3">
      <c r="A160" s="5"/>
      <c r="B160" s="180" t="s">
        <v>859</v>
      </c>
      <c r="C160" s="159"/>
      <c r="D160" s="159"/>
      <c r="E160" s="159"/>
      <c r="F160" s="159"/>
      <c r="G160" s="159"/>
      <c r="H160" s="159"/>
      <c r="I160" s="159"/>
      <c r="J160" s="159"/>
      <c r="K160" s="159"/>
      <c r="L160" s="160"/>
      <c r="M160" s="160"/>
      <c r="N160" s="6"/>
    </row>
    <row r="161" spans="1:14" ht="45" customHeight="1" x14ac:dyDescent="0.3">
      <c r="A161" s="5"/>
      <c r="B161" s="364" t="str">
        <f>B1296</f>
        <v>Absent of the professional's responsiveness, the sender has adversarial and avoidant options for dealing with the exacted costs. None of these options support optimal wellness. All are on hold awaiting the professional's responsiveness. Supporting their wellness ultimately supports your own.</v>
      </c>
      <c r="C161" s="364"/>
      <c r="D161" s="364"/>
      <c r="E161" s="364"/>
      <c r="F161" s="364"/>
      <c r="G161" s="364"/>
      <c r="H161" s="364"/>
      <c r="I161" s="364"/>
      <c r="J161" s="364"/>
      <c r="K161" s="364"/>
      <c r="L161" s="364"/>
      <c r="M161" s="364"/>
      <c r="N161" s="6"/>
    </row>
    <row r="162" spans="1:14" ht="30" customHeight="1" thickBot="1" x14ac:dyDescent="0.35">
      <c r="A162" s="5"/>
      <c r="B162" s="539" t="str">
        <f>B1297</f>
        <v>The sender's adversarial options</v>
      </c>
      <c r="C162" s="539"/>
      <c r="D162" s="539"/>
      <c r="E162" s="539"/>
      <c r="F162" s="539"/>
      <c r="G162" s="539"/>
      <c r="H162" s="539"/>
      <c r="I162" s="539"/>
      <c r="J162" s="538" t="str">
        <f>J1297</f>
        <v>Select from the dropdown list how applicable each option is for you.</v>
      </c>
      <c r="K162" s="538"/>
      <c r="L162" s="538"/>
      <c r="M162" s="538"/>
      <c r="N162" s="6"/>
    </row>
    <row r="163" spans="1:14" ht="15" customHeight="1" thickTop="1" thickBot="1" x14ac:dyDescent="0.35">
      <c r="A163" s="5"/>
      <c r="B163" s="382" t="s">
        <v>865</v>
      </c>
      <c r="C163" s="383"/>
      <c r="D163" s="383"/>
      <c r="E163" s="384"/>
      <c r="F163" s="259" t="s">
        <v>870</v>
      </c>
      <c r="G163" s="159"/>
      <c r="H163" s="159"/>
      <c r="I163" s="159"/>
      <c r="J163" s="159"/>
      <c r="K163" s="159"/>
      <c r="L163" s="160"/>
      <c r="M163" s="160"/>
      <c r="N163" s="6"/>
    </row>
    <row r="164" spans="1:14" ht="15" customHeight="1" thickTop="1" thickBot="1" x14ac:dyDescent="0.35">
      <c r="A164" s="5"/>
      <c r="B164" s="382" t="s">
        <v>865</v>
      </c>
      <c r="C164" s="383"/>
      <c r="D164" s="383"/>
      <c r="E164" s="384"/>
      <c r="F164" s="259" t="s">
        <v>872</v>
      </c>
      <c r="G164" s="159"/>
      <c r="H164" s="159"/>
      <c r="I164" s="159"/>
      <c r="J164" s="159"/>
      <c r="K164" s="159"/>
      <c r="L164" s="160"/>
      <c r="M164" s="160"/>
      <c r="N164" s="6"/>
    </row>
    <row r="165" spans="1:14" ht="15" customHeight="1" thickTop="1" thickBot="1" x14ac:dyDescent="0.35">
      <c r="A165" s="5"/>
      <c r="B165" s="382" t="s">
        <v>865</v>
      </c>
      <c r="C165" s="383"/>
      <c r="D165" s="383"/>
      <c r="E165" s="384"/>
      <c r="F165" s="259" t="s">
        <v>873</v>
      </c>
      <c r="G165" s="159"/>
      <c r="H165" s="159"/>
      <c r="I165" s="159"/>
      <c r="J165" s="159"/>
      <c r="K165" s="159"/>
      <c r="L165" s="160"/>
      <c r="M165" s="160"/>
      <c r="N165" s="6"/>
    </row>
    <row r="166" spans="1:14" ht="15" customHeight="1" thickTop="1" thickBot="1" x14ac:dyDescent="0.35">
      <c r="A166" s="5"/>
      <c r="B166" s="382" t="s">
        <v>865</v>
      </c>
      <c r="C166" s="383"/>
      <c r="D166" s="383"/>
      <c r="E166" s="384"/>
      <c r="F166" s="259" t="s">
        <v>875</v>
      </c>
      <c r="G166" s="159"/>
      <c r="H166" s="159"/>
      <c r="I166" s="159"/>
      <c r="J166" s="159"/>
      <c r="K166" s="159"/>
      <c r="L166" s="160"/>
      <c r="M166" s="160"/>
      <c r="N166" s="6"/>
    </row>
    <row r="167" spans="1:14" ht="15" customHeight="1" thickTop="1" thickBot="1" x14ac:dyDescent="0.35">
      <c r="A167" s="5"/>
      <c r="B167" s="382" t="s">
        <v>865</v>
      </c>
      <c r="C167" s="383"/>
      <c r="D167" s="383"/>
      <c r="E167" s="384"/>
      <c r="F167" s="259" t="s">
        <v>876</v>
      </c>
      <c r="G167" s="159"/>
      <c r="H167" s="159"/>
      <c r="I167" s="159"/>
      <c r="J167" s="159"/>
      <c r="K167" s="159"/>
      <c r="L167" s="160"/>
      <c r="M167" s="160"/>
      <c r="N167" s="6"/>
    </row>
    <row r="168" spans="1:14" ht="15" customHeight="1" thickTop="1" thickBot="1" x14ac:dyDescent="0.35">
      <c r="A168" s="5"/>
      <c r="B168" s="382" t="s">
        <v>865</v>
      </c>
      <c r="C168" s="383"/>
      <c r="D168" s="383"/>
      <c r="E168" s="384"/>
      <c r="F168" s="259" t="s">
        <v>877</v>
      </c>
      <c r="G168" s="159"/>
      <c r="H168" s="159"/>
      <c r="I168" s="159"/>
      <c r="J168" s="159"/>
      <c r="K168" s="159"/>
      <c r="L168" s="160"/>
      <c r="M168" s="160"/>
      <c r="N168" s="6"/>
    </row>
    <row r="169" spans="1:14" ht="15" customHeight="1" thickTop="1" thickBot="1" x14ac:dyDescent="0.35">
      <c r="A169" s="5"/>
      <c r="B169" s="382" t="s">
        <v>865</v>
      </c>
      <c r="C169" s="383"/>
      <c r="D169" s="383"/>
      <c r="E169" s="384"/>
      <c r="F169" s="259" t="s">
        <v>878</v>
      </c>
      <c r="G169" s="159"/>
      <c r="H169" s="159"/>
      <c r="I169" s="159"/>
      <c r="J169" s="159"/>
      <c r="K169" s="159"/>
      <c r="L169" s="160"/>
      <c r="M169" s="160"/>
      <c r="N169" s="6"/>
    </row>
    <row r="170" spans="1:14" ht="15" customHeight="1" thickTop="1" thickBot="1" x14ac:dyDescent="0.35">
      <c r="A170" s="5"/>
      <c r="B170" s="382" t="s">
        <v>865</v>
      </c>
      <c r="C170" s="383"/>
      <c r="D170" s="383"/>
      <c r="E170" s="384"/>
      <c r="F170" s="259" t="s">
        <v>879</v>
      </c>
      <c r="G170" s="159"/>
      <c r="H170" s="159"/>
      <c r="I170" s="159"/>
      <c r="J170" s="159"/>
      <c r="K170" s="159"/>
      <c r="L170" s="160"/>
      <c r="M170" s="160"/>
      <c r="N170" s="6"/>
    </row>
    <row r="171" spans="1:14" ht="15" customHeight="1" thickTop="1" thickBot="1" x14ac:dyDescent="0.35">
      <c r="A171" s="5"/>
      <c r="B171" s="382" t="s">
        <v>865</v>
      </c>
      <c r="C171" s="383"/>
      <c r="D171" s="383"/>
      <c r="E171" s="384"/>
      <c r="F171" s="259" t="s">
        <v>896</v>
      </c>
      <c r="G171" s="159"/>
      <c r="H171" s="159"/>
      <c r="I171" s="159"/>
      <c r="J171" s="159"/>
      <c r="K171" s="159"/>
      <c r="L171" s="160"/>
      <c r="M171" s="160"/>
      <c r="N171" s="6"/>
    </row>
    <row r="172" spans="1:14" ht="15" customHeight="1" thickTop="1" thickBot="1" x14ac:dyDescent="0.35">
      <c r="A172" s="5"/>
      <c r="B172" s="382" t="s">
        <v>865</v>
      </c>
      <c r="C172" s="383"/>
      <c r="D172" s="383"/>
      <c r="E172" s="384"/>
      <c r="F172" s="259" t="s">
        <v>882</v>
      </c>
      <c r="G172" s="159"/>
      <c r="H172" s="159"/>
      <c r="I172" s="159"/>
      <c r="J172" s="159"/>
      <c r="K172" s="159"/>
      <c r="L172" s="160"/>
      <c r="M172" s="160"/>
      <c r="N172" s="6"/>
    </row>
    <row r="173" spans="1:14" ht="15" customHeight="1" thickTop="1" thickBot="1" x14ac:dyDescent="0.35">
      <c r="A173" s="5"/>
      <c r="B173" s="382" t="s">
        <v>865</v>
      </c>
      <c r="C173" s="383"/>
      <c r="D173" s="383"/>
      <c r="E173" s="384"/>
      <c r="F173" s="259" t="s">
        <v>880</v>
      </c>
      <c r="G173" s="159"/>
      <c r="H173" s="159"/>
      <c r="I173" s="159"/>
      <c r="J173" s="159"/>
      <c r="K173" s="159"/>
      <c r="L173" s="160"/>
      <c r="M173" s="160"/>
      <c r="N173" s="6"/>
    </row>
    <row r="174" spans="1:14" ht="15" customHeight="1" thickTop="1" thickBot="1" x14ac:dyDescent="0.35">
      <c r="A174" s="5"/>
      <c r="B174" s="382" t="s">
        <v>865</v>
      </c>
      <c r="C174" s="383"/>
      <c r="D174" s="383"/>
      <c r="E174" s="384"/>
      <c r="F174" s="259" t="s">
        <v>881</v>
      </c>
      <c r="G174" s="159"/>
      <c r="H174" s="159"/>
      <c r="I174" s="159"/>
      <c r="J174" s="159"/>
      <c r="K174" s="159"/>
      <c r="L174" s="160"/>
      <c r="M174" s="160"/>
      <c r="N174" s="6"/>
    </row>
    <row r="175" spans="1:14" ht="15" customHeight="1" thickTop="1" thickBot="1" x14ac:dyDescent="0.35">
      <c r="A175" s="5"/>
      <c r="B175" s="382" t="s">
        <v>865</v>
      </c>
      <c r="C175" s="383"/>
      <c r="D175" s="383"/>
      <c r="E175" s="384"/>
      <c r="F175" s="259" t="s">
        <v>874</v>
      </c>
      <c r="G175" s="426"/>
      <c r="H175" s="427"/>
      <c r="I175" s="427"/>
      <c r="J175" s="427"/>
      <c r="K175" s="427"/>
      <c r="L175" s="427"/>
      <c r="M175" s="428"/>
      <c r="N175" s="6"/>
    </row>
    <row r="176" spans="1:14" ht="30" customHeight="1" thickTop="1" thickBot="1" x14ac:dyDescent="0.35">
      <c r="A176" s="5"/>
      <c r="B176" s="539" t="str">
        <f>B1299</f>
        <v>The sender's avoidant options</v>
      </c>
      <c r="C176" s="539"/>
      <c r="D176" s="539"/>
      <c r="E176" s="539"/>
      <c r="F176" s="539"/>
      <c r="G176" s="539"/>
      <c r="H176" s="539"/>
      <c r="I176" s="539"/>
      <c r="J176" s="538" t="str">
        <f>J1299</f>
        <v>Select from the dropdown list how applicable each option is for you.</v>
      </c>
      <c r="K176" s="538"/>
      <c r="L176" s="538"/>
      <c r="M176" s="538"/>
      <c r="N176" s="6"/>
    </row>
    <row r="177" spans="1:14" ht="15" customHeight="1" thickTop="1" thickBot="1" x14ac:dyDescent="0.35">
      <c r="A177" s="5"/>
      <c r="B177" s="382" t="s">
        <v>865</v>
      </c>
      <c r="C177" s="383"/>
      <c r="D177" s="383"/>
      <c r="E177" s="384"/>
      <c r="F177" s="259" t="s">
        <v>888</v>
      </c>
      <c r="G177" s="159"/>
      <c r="H177" s="159"/>
      <c r="I177" s="159"/>
      <c r="J177" s="159"/>
      <c r="K177" s="159"/>
      <c r="L177" s="160"/>
      <c r="M177" s="160"/>
      <c r="N177" s="6"/>
    </row>
    <row r="178" spans="1:14" ht="15" customHeight="1" thickTop="1" thickBot="1" x14ac:dyDescent="0.35">
      <c r="A178" s="5"/>
      <c r="B178" s="382" t="s">
        <v>865</v>
      </c>
      <c r="C178" s="383"/>
      <c r="D178" s="383"/>
      <c r="E178" s="384"/>
      <c r="F178" s="259" t="s">
        <v>889</v>
      </c>
      <c r="G178" s="159"/>
      <c r="H178" s="159"/>
      <c r="I178" s="159"/>
      <c r="J178" s="159"/>
      <c r="K178" s="159"/>
      <c r="L178" s="160"/>
      <c r="M178" s="160"/>
      <c r="N178" s="6"/>
    </row>
    <row r="179" spans="1:14" ht="15" customHeight="1" thickTop="1" thickBot="1" x14ac:dyDescent="0.35">
      <c r="A179" s="5"/>
      <c r="B179" s="382" t="s">
        <v>865</v>
      </c>
      <c r="C179" s="383"/>
      <c r="D179" s="383"/>
      <c r="E179" s="384"/>
      <c r="F179" s="259" t="s">
        <v>883</v>
      </c>
      <c r="G179" s="159"/>
      <c r="H179" s="159"/>
      <c r="I179" s="159"/>
      <c r="J179" s="159"/>
      <c r="K179" s="159"/>
      <c r="L179" s="160"/>
      <c r="M179" s="160"/>
      <c r="N179" s="6"/>
    </row>
    <row r="180" spans="1:14" ht="15" customHeight="1" thickTop="1" thickBot="1" x14ac:dyDescent="0.35">
      <c r="A180" s="5"/>
      <c r="B180" s="382" t="s">
        <v>865</v>
      </c>
      <c r="C180" s="383"/>
      <c r="D180" s="383"/>
      <c r="E180" s="384"/>
      <c r="F180" s="259" t="s">
        <v>884</v>
      </c>
      <c r="G180" s="159"/>
      <c r="H180" s="159"/>
      <c r="I180" s="159"/>
      <c r="J180" s="159"/>
      <c r="K180" s="159"/>
      <c r="L180" s="160"/>
      <c r="M180" s="160"/>
      <c r="N180" s="6"/>
    </row>
    <row r="181" spans="1:14" ht="15" customHeight="1" thickTop="1" thickBot="1" x14ac:dyDescent="0.35">
      <c r="A181" s="5"/>
      <c r="B181" s="382" t="s">
        <v>865</v>
      </c>
      <c r="C181" s="383"/>
      <c r="D181" s="383"/>
      <c r="E181" s="384"/>
      <c r="F181" s="259" t="s">
        <v>890</v>
      </c>
      <c r="G181" s="159"/>
      <c r="H181" s="159"/>
      <c r="I181" s="159"/>
      <c r="J181" s="159"/>
      <c r="K181" s="159"/>
      <c r="L181" s="160"/>
      <c r="M181" s="160"/>
      <c r="N181" s="6"/>
    </row>
    <row r="182" spans="1:14" ht="15" customHeight="1" thickTop="1" thickBot="1" x14ac:dyDescent="0.35">
      <c r="A182" s="5"/>
      <c r="B182" s="382" t="s">
        <v>865</v>
      </c>
      <c r="C182" s="383"/>
      <c r="D182" s="383"/>
      <c r="E182" s="384"/>
      <c r="F182" s="259" t="s">
        <v>885</v>
      </c>
      <c r="G182" s="159"/>
      <c r="H182" s="159"/>
      <c r="I182" s="159"/>
      <c r="J182" s="159"/>
      <c r="K182" s="159"/>
      <c r="L182" s="160"/>
      <c r="M182" s="160"/>
      <c r="N182" s="6"/>
    </row>
    <row r="183" spans="1:14" ht="15" customHeight="1" thickTop="1" thickBot="1" x14ac:dyDescent="0.35">
      <c r="A183" s="5"/>
      <c r="B183" s="382" t="s">
        <v>865</v>
      </c>
      <c r="C183" s="383"/>
      <c r="D183" s="383"/>
      <c r="E183" s="384"/>
      <c r="F183" s="259" t="s">
        <v>886</v>
      </c>
      <c r="G183" s="159"/>
      <c r="H183" s="159"/>
      <c r="I183" s="159"/>
      <c r="J183" s="159"/>
      <c r="K183" s="159"/>
      <c r="L183" s="160"/>
      <c r="M183" s="160"/>
      <c r="N183" s="6"/>
    </row>
    <row r="184" spans="1:14" ht="15" customHeight="1" thickTop="1" thickBot="1" x14ac:dyDescent="0.35">
      <c r="A184" s="5"/>
      <c r="B184" s="382" t="s">
        <v>865</v>
      </c>
      <c r="C184" s="383"/>
      <c r="D184" s="383"/>
      <c r="E184" s="384"/>
      <c r="F184" s="259" t="s">
        <v>892</v>
      </c>
      <c r="G184" s="159"/>
      <c r="H184" s="159"/>
      <c r="I184" s="159"/>
      <c r="J184" s="159"/>
      <c r="K184" s="159"/>
      <c r="L184" s="160"/>
      <c r="M184" s="160"/>
      <c r="N184" s="6"/>
    </row>
    <row r="185" spans="1:14" ht="15" customHeight="1" thickTop="1" thickBot="1" x14ac:dyDescent="0.35">
      <c r="A185" s="5"/>
      <c r="B185" s="382" t="s">
        <v>865</v>
      </c>
      <c r="C185" s="383"/>
      <c r="D185" s="383"/>
      <c r="E185" s="384"/>
      <c r="F185" s="259" t="s">
        <v>893</v>
      </c>
      <c r="G185" s="159"/>
      <c r="H185" s="159"/>
      <c r="I185" s="159"/>
      <c r="J185" s="159"/>
      <c r="K185" s="159"/>
      <c r="L185" s="160"/>
      <c r="M185" s="160"/>
      <c r="N185" s="6"/>
    </row>
    <row r="186" spans="1:14" ht="15" customHeight="1" thickTop="1" thickBot="1" x14ac:dyDescent="0.35">
      <c r="A186" s="5"/>
      <c r="B186" s="382" t="s">
        <v>865</v>
      </c>
      <c r="C186" s="383"/>
      <c r="D186" s="383"/>
      <c r="E186" s="384"/>
      <c r="F186" s="259" t="s">
        <v>894</v>
      </c>
      <c r="G186" s="159"/>
      <c r="H186" s="159"/>
      <c r="I186" s="159"/>
      <c r="J186" s="159"/>
      <c r="K186" s="159"/>
      <c r="L186" s="160"/>
      <c r="M186" s="160"/>
      <c r="N186" s="6"/>
    </row>
    <row r="187" spans="1:14" ht="15" customHeight="1" thickTop="1" thickBot="1" x14ac:dyDescent="0.35">
      <c r="A187" s="5"/>
      <c r="B187" s="382" t="s">
        <v>865</v>
      </c>
      <c r="C187" s="383"/>
      <c r="D187" s="383"/>
      <c r="E187" s="384"/>
      <c r="F187" s="259" t="s">
        <v>887</v>
      </c>
      <c r="G187" s="159"/>
      <c r="H187" s="159"/>
      <c r="I187" s="159"/>
      <c r="J187" s="159"/>
      <c r="K187" s="159"/>
      <c r="L187" s="160"/>
      <c r="M187" s="160"/>
      <c r="N187" s="6"/>
    </row>
    <row r="188" spans="1:14" ht="15" customHeight="1" thickTop="1" thickBot="1" x14ac:dyDescent="0.35">
      <c r="A188" s="5"/>
      <c r="B188" s="382" t="s">
        <v>865</v>
      </c>
      <c r="C188" s="383"/>
      <c r="D188" s="383"/>
      <c r="E188" s="384"/>
      <c r="F188" s="259" t="s">
        <v>891</v>
      </c>
      <c r="G188" s="159"/>
      <c r="H188" s="159"/>
      <c r="I188" s="159"/>
      <c r="J188" s="159"/>
      <c r="K188" s="159"/>
      <c r="L188" s="160"/>
      <c r="M188" s="160"/>
      <c r="N188" s="6"/>
    </row>
    <row r="189" spans="1:14" ht="15" customHeight="1" thickTop="1" thickBot="1" x14ac:dyDescent="0.35">
      <c r="A189" s="5"/>
      <c r="B189" s="382" t="s">
        <v>865</v>
      </c>
      <c r="C189" s="383"/>
      <c r="D189" s="383"/>
      <c r="E189" s="384"/>
      <c r="F189" s="259" t="s">
        <v>874</v>
      </c>
      <c r="G189" s="426"/>
      <c r="H189" s="427"/>
      <c r="I189" s="427"/>
      <c r="J189" s="427"/>
      <c r="K189" s="427"/>
      <c r="L189" s="427"/>
      <c r="M189" s="428"/>
      <c r="N189" s="6"/>
    </row>
    <row r="190" spans="1:14" ht="5" customHeight="1" thickTop="1" x14ac:dyDescent="0.3">
      <c r="A190" s="5"/>
      <c r="B190" s="159"/>
      <c r="C190" s="159"/>
      <c r="D190" s="159"/>
      <c r="E190" s="159"/>
      <c r="F190" s="159"/>
      <c r="G190" s="159"/>
      <c r="H190" s="159"/>
      <c r="I190" s="159"/>
      <c r="J190" s="159"/>
      <c r="K190" s="159"/>
      <c r="L190" s="160"/>
      <c r="M190" s="160"/>
      <c r="N190" s="6"/>
    </row>
    <row r="191" spans="1:14" ht="65" customHeight="1" x14ac:dyDescent="0.3">
      <c r="A191" s="5"/>
      <c r="B191" s="385" t="str">
        <f>C1313</f>
        <v>Sender awaits your responsiveness to put all their unpleasant options on hold, to give this mutual support process a chance. Adversarial options considered: none remotely, none openly, none strongly, none pursued. Avoidant options considered: none remotely, none openly, non strongly, none pursued. This is a free sample of 'impact data'. More is available if investing in Sender' wellness.</v>
      </c>
      <c r="C191" s="385"/>
      <c r="D191" s="385"/>
      <c r="E191" s="385"/>
      <c r="F191" s="385"/>
      <c r="G191" s="385"/>
      <c r="H191" s="385"/>
      <c r="I191" s="385"/>
      <c r="J191" s="385"/>
      <c r="K191" s="385"/>
      <c r="L191" s="385"/>
      <c r="M191" s="385"/>
      <c r="N191" s="6"/>
    </row>
    <row r="192" spans="1:14" ht="10" customHeight="1" x14ac:dyDescent="0.3">
      <c r="A192" s="5"/>
      <c r="B192" s="159"/>
      <c r="C192" s="159"/>
      <c r="D192" s="159"/>
      <c r="E192" s="159"/>
      <c r="F192" s="159"/>
      <c r="G192" s="159"/>
      <c r="H192" s="159"/>
      <c r="I192" s="159"/>
      <c r="J192" s="159"/>
      <c r="K192" s="159"/>
      <c r="L192" s="160"/>
      <c r="M192" s="160"/>
      <c r="N192" s="6"/>
    </row>
    <row r="193" spans="1:14" ht="10" customHeight="1" x14ac:dyDescent="0.3">
      <c r="A193" s="143"/>
      <c r="B193" s="144"/>
      <c r="C193" s="144"/>
      <c r="D193" s="144"/>
      <c r="E193" s="144"/>
      <c r="F193" s="144"/>
      <c r="G193" s="144"/>
      <c r="H193" s="144"/>
      <c r="I193" s="144"/>
      <c r="J193" s="144"/>
      <c r="K193" s="144"/>
      <c r="L193" s="144"/>
      <c r="M193" s="144"/>
      <c r="N193" s="145"/>
    </row>
    <row r="194" spans="1:14" s="130" customFormat="1" ht="60" customHeight="1" x14ac:dyDescent="1.1000000000000001">
      <c r="A194" s="146"/>
      <c r="B194" s="402" t="s">
        <v>362</v>
      </c>
      <c r="C194" s="402"/>
      <c r="D194" s="402"/>
      <c r="E194" s="402"/>
      <c r="F194" s="402"/>
      <c r="G194" s="402"/>
      <c r="H194" s="402"/>
      <c r="I194" s="402"/>
      <c r="J194" s="402"/>
      <c r="K194" s="402"/>
      <c r="L194" s="402"/>
      <c r="M194" s="402"/>
      <c r="N194" s="147"/>
    </row>
    <row r="195" spans="1:14" ht="25" customHeight="1" x14ac:dyDescent="0.3">
      <c r="A195" s="143"/>
      <c r="B195" s="378" t="s">
        <v>1266</v>
      </c>
      <c r="C195" s="378"/>
      <c r="D195" s="378"/>
      <c r="E195" s="378"/>
      <c r="F195" s="378"/>
      <c r="G195" s="378"/>
      <c r="H195" s="378"/>
      <c r="I195" s="378"/>
      <c r="J195" s="378"/>
      <c r="K195" s="378"/>
      <c r="L195" s="378"/>
      <c r="M195" s="378"/>
      <c r="N195" s="145"/>
    </row>
    <row r="196" spans="1:14" ht="20" customHeight="1" x14ac:dyDescent="0.3">
      <c r="A196" s="69"/>
      <c r="B196" s="148"/>
      <c r="C196" s="148"/>
      <c r="D196" s="148"/>
      <c r="E196" s="148"/>
      <c r="F196" s="148"/>
      <c r="G196" s="148"/>
      <c r="H196" s="148"/>
      <c r="I196" s="148"/>
      <c r="J196" s="148"/>
      <c r="K196" s="148"/>
      <c r="L196" s="148"/>
      <c r="M196" s="148"/>
      <c r="N196" s="70"/>
    </row>
    <row r="197" spans="1:14" ht="45" customHeight="1" x14ac:dyDescent="0.3">
      <c r="A197" s="69"/>
      <c r="B197" s="417" t="str">
        <f>B1319</f>
        <v xml:space="preserve">We now turn this challenge into a mutually beneficial opportunity. Instead of remitting the $0.00, we invite you to co-create value of improved wellness on all sides. </v>
      </c>
      <c r="C197" s="417"/>
      <c r="D197" s="417"/>
      <c r="E197" s="417"/>
      <c r="F197" s="417"/>
      <c r="G197" s="417"/>
      <c r="H197" s="417"/>
      <c r="I197" s="417"/>
      <c r="J197" s="417"/>
      <c r="K197" s="417"/>
      <c r="L197" s="417"/>
      <c r="M197" s="417"/>
      <c r="N197" s="70"/>
    </row>
    <row r="198" spans="1:14" ht="20" customHeight="1" x14ac:dyDescent="0.3">
      <c r="A198" s="69"/>
      <c r="B198" s="528" t="s">
        <v>1230</v>
      </c>
      <c r="C198" s="528"/>
      <c r="D198" s="528"/>
      <c r="E198" s="528"/>
      <c r="F198" s="528"/>
      <c r="G198" s="528"/>
      <c r="H198" s="528"/>
      <c r="I198" s="528"/>
      <c r="J198" s="528"/>
      <c r="K198" s="528"/>
      <c r="L198" s="528"/>
      <c r="M198" s="528"/>
      <c r="N198" s="70"/>
    </row>
    <row r="199" spans="1:14" ht="45" customHeight="1" x14ac:dyDescent="0.3">
      <c r="A199" s="69"/>
      <c r="B199" s="354" t="str">
        <f>B1322</f>
        <v>If their professional role can influence undesirable outcomes, then we should be able to redirect their influence into shaping positive outcomes. By incentivizing mutually beneficial cooperation.</v>
      </c>
      <c r="C199" s="354"/>
      <c r="D199" s="354"/>
      <c r="E199" s="354"/>
      <c r="F199" s="354"/>
      <c r="G199" s="354"/>
      <c r="H199" s="354"/>
      <c r="I199" s="354"/>
      <c r="J199" s="354"/>
      <c r="K199" s="354"/>
      <c r="L199" s="354"/>
      <c r="M199" s="354"/>
      <c r="N199" s="70"/>
    </row>
    <row r="200" spans="1:14" ht="45" customHeight="1" thickBot="1" x14ac:dyDescent="0.35">
      <c r="A200" s="69"/>
      <c r="B200" s="354" t="str">
        <f>B1325</f>
        <v>We incentivize the professional to support your wellness needs. You provide social proof to the professional of their helpful support, to boost their branding. Win-win.</v>
      </c>
      <c r="C200" s="354"/>
      <c r="D200" s="354"/>
      <c r="E200" s="354"/>
      <c r="F200" s="354"/>
      <c r="G200" s="354"/>
      <c r="H200" s="354"/>
      <c r="I200" s="354"/>
      <c r="J200" s="354"/>
      <c r="K200" s="354"/>
      <c r="L200" s="354"/>
      <c r="M200" s="354"/>
      <c r="N200" s="70"/>
    </row>
    <row r="201" spans="1:14" ht="20" hidden="1" customHeight="1" x14ac:dyDescent="0.3">
      <c r="A201" s="69"/>
      <c r="B201" s="152" t="s">
        <v>361</v>
      </c>
      <c r="C201" s="152" t="s">
        <v>358</v>
      </c>
      <c r="D201" s="152"/>
      <c r="E201" s="152"/>
      <c r="F201" s="152"/>
      <c r="G201" s="152"/>
      <c r="H201" s="152"/>
      <c r="I201" s="152"/>
      <c r="J201" s="152"/>
      <c r="K201" s="152"/>
      <c r="L201" s="152"/>
      <c r="M201" s="153"/>
      <c r="N201" s="70"/>
    </row>
    <row r="202" spans="1:14" ht="20" customHeight="1" thickTop="1" thickBot="1" x14ac:dyDescent="0.35">
      <c r="A202" s="69"/>
      <c r="B202" s="305" t="s">
        <v>1236</v>
      </c>
      <c r="C202" s="529" t="s">
        <v>480</v>
      </c>
      <c r="D202" s="530"/>
      <c r="E202" s="530"/>
      <c r="F202" s="530"/>
      <c r="G202" s="530"/>
      <c r="H202" s="530"/>
      <c r="I202" s="531"/>
      <c r="J202" s="532"/>
      <c r="K202" s="532"/>
      <c r="L202" s="532"/>
      <c r="M202" s="533"/>
      <c r="N202" s="70"/>
    </row>
    <row r="203" spans="1:14" ht="20" customHeight="1" thickTop="1" thickBot="1" x14ac:dyDescent="0.35">
      <c r="A203" s="69"/>
      <c r="B203" s="305" t="s">
        <v>1237</v>
      </c>
      <c r="C203" s="529" t="s">
        <v>436</v>
      </c>
      <c r="D203" s="530"/>
      <c r="E203" s="530"/>
      <c r="F203" s="530"/>
      <c r="G203" s="530"/>
      <c r="H203" s="530"/>
      <c r="I203" s="531"/>
      <c r="J203" s="532"/>
      <c r="K203" s="532"/>
      <c r="L203" s="532"/>
      <c r="M203" s="533"/>
      <c r="N203" s="70"/>
    </row>
    <row r="204" spans="1:14" ht="20" customHeight="1" thickTop="1" thickBot="1" x14ac:dyDescent="0.35">
      <c r="A204" s="69"/>
      <c r="B204" s="305" t="s">
        <v>1238</v>
      </c>
      <c r="C204" s="529" t="s">
        <v>1234</v>
      </c>
      <c r="D204" s="530"/>
      <c r="E204" s="530"/>
      <c r="F204" s="530"/>
      <c r="G204" s="530"/>
      <c r="H204" s="530"/>
      <c r="I204" s="531"/>
      <c r="J204" s="532"/>
      <c r="K204" s="532"/>
      <c r="L204" s="532"/>
      <c r="M204" s="533"/>
      <c r="N204" s="70"/>
    </row>
    <row r="205" spans="1:14" ht="20" customHeight="1" thickTop="1" thickBot="1" x14ac:dyDescent="0.35">
      <c r="A205" s="69"/>
      <c r="B205" s="305" t="s">
        <v>1239</v>
      </c>
      <c r="C205" s="529" t="s">
        <v>1235</v>
      </c>
      <c r="D205" s="530"/>
      <c r="E205" s="530"/>
      <c r="F205" s="530"/>
      <c r="G205" s="530"/>
      <c r="H205" s="530"/>
      <c r="I205" s="531"/>
      <c r="J205" s="532"/>
      <c r="K205" s="532"/>
      <c r="L205" s="532"/>
      <c r="M205" s="533"/>
      <c r="N205" s="70"/>
    </row>
    <row r="206" spans="1:14" ht="20" customHeight="1" thickTop="1" thickBot="1" x14ac:dyDescent="0.35">
      <c r="A206" s="69"/>
      <c r="B206" s="305" t="s">
        <v>1240</v>
      </c>
      <c r="C206" s="529" t="s">
        <v>1229</v>
      </c>
      <c r="D206" s="530"/>
      <c r="E206" s="530"/>
      <c r="F206" s="530"/>
      <c r="G206" s="530"/>
      <c r="H206" s="530"/>
      <c r="I206" s="531"/>
      <c r="J206" s="532"/>
      <c r="K206" s="532"/>
      <c r="L206" s="532"/>
      <c r="M206" s="533"/>
      <c r="N206" s="70"/>
    </row>
    <row r="207" spans="1:14" ht="20" customHeight="1" thickTop="1" x14ac:dyDescent="0.3">
      <c r="A207" s="69"/>
      <c r="B207" s="305" t="s">
        <v>1241</v>
      </c>
      <c r="C207" s="529" t="s">
        <v>1267</v>
      </c>
      <c r="D207" s="530"/>
      <c r="E207" s="530"/>
      <c r="F207" s="530"/>
      <c r="G207" s="530"/>
      <c r="H207" s="530"/>
      <c r="I207" s="531"/>
      <c r="J207" s="532"/>
      <c r="K207" s="532"/>
      <c r="L207" s="532"/>
      <c r="M207" s="533"/>
      <c r="N207" s="70"/>
    </row>
    <row r="208" spans="1:14" ht="20" customHeight="1" x14ac:dyDescent="0.4">
      <c r="A208" s="69"/>
      <c r="B208" s="474"/>
      <c r="C208" s="474"/>
      <c r="D208" s="474"/>
      <c r="E208" s="474"/>
      <c r="F208" s="474"/>
      <c r="G208" s="474"/>
      <c r="H208" s="474"/>
      <c r="I208" s="474"/>
      <c r="J208" s="474"/>
      <c r="K208" s="474"/>
      <c r="L208" s="474"/>
      <c r="M208" s="474"/>
      <c r="N208" s="70"/>
    </row>
    <row r="209" spans="1:14" ht="20" customHeight="1" x14ac:dyDescent="0.4">
      <c r="A209" s="69"/>
      <c r="B209" s="474" t="str">
        <f>B1333</f>
        <v>Help shape this into something of value to you</v>
      </c>
      <c r="C209" s="474"/>
      <c r="D209" s="474"/>
      <c r="E209" s="474"/>
      <c r="F209" s="474"/>
      <c r="G209" s="474"/>
      <c r="H209" s="474"/>
      <c r="I209" s="474"/>
      <c r="J209" s="474"/>
      <c r="K209" s="474"/>
      <c r="L209" s="474"/>
      <c r="M209" s="474"/>
      <c r="N209" s="70"/>
    </row>
    <row r="210" spans="1:14" s="224" customFormat="1" ht="70" customHeight="1" x14ac:dyDescent="0.35">
      <c r="A210" s="303"/>
      <c r="B210" s="354" t="str">
        <f>B1334</f>
        <v xml:space="preserve">Have this professional assess each of the six items above. But keep in mind this a work in progress. With your helpful feedback and theirs, this will likely change to better fit what each of you actually require. For now, the process assumes they will seek what this service currently offers. And you will benefit from their attention to your cited needs. Win-win. </v>
      </c>
      <c r="C210" s="354"/>
      <c r="D210" s="354"/>
      <c r="E210" s="354"/>
      <c r="F210" s="354"/>
      <c r="G210" s="354"/>
      <c r="H210" s="354"/>
      <c r="I210" s="354"/>
      <c r="J210" s="354"/>
      <c r="K210" s="354"/>
      <c r="L210" s="354"/>
      <c r="M210" s="354"/>
      <c r="N210" s="304"/>
    </row>
    <row r="211" spans="1:14" ht="30" customHeight="1" x14ac:dyDescent="0.3">
      <c r="A211" s="69"/>
      <c r="B211" s="547" t="str">
        <f>B1337</f>
        <v xml:space="preserve">Professional, what is your biggest need of the sender? </v>
      </c>
      <c r="C211" s="547"/>
      <c r="D211" s="547"/>
      <c r="E211" s="547"/>
      <c r="F211" s="547"/>
      <c r="G211" s="547"/>
      <c r="H211" s="547"/>
      <c r="I211" s="547"/>
      <c r="J211" s="547"/>
      <c r="K211" s="547"/>
      <c r="L211" s="547"/>
      <c r="M211" s="547"/>
      <c r="N211" s="70"/>
    </row>
    <row r="212" spans="1:14" ht="90" customHeight="1" x14ac:dyDescent="0.3">
      <c r="A212" s="69"/>
      <c r="B212" s="473"/>
      <c r="C212" s="473"/>
      <c r="D212" s="473"/>
      <c r="E212" s="473"/>
      <c r="F212" s="473"/>
      <c r="G212" s="473"/>
      <c r="H212" s="473"/>
      <c r="I212" s="473"/>
      <c r="J212" s="473"/>
      <c r="K212" s="473"/>
      <c r="L212" s="473"/>
      <c r="M212" s="473"/>
      <c r="N212" s="70"/>
    </row>
    <row r="213" spans="1:14" ht="45" customHeight="1" x14ac:dyDescent="0.3">
      <c r="A213" s="69"/>
      <c r="B213" s="425" t="str">
        <f>B1340</f>
        <v/>
      </c>
      <c r="C213" s="425"/>
      <c r="D213" s="425"/>
      <c r="E213" s="425"/>
      <c r="F213" s="425"/>
      <c r="G213" s="425"/>
      <c r="H213" s="425"/>
      <c r="I213" s="425"/>
      <c r="J213" s="425"/>
      <c r="K213" s="425"/>
      <c r="L213" s="425"/>
      <c r="M213" s="425"/>
      <c r="N213" s="70"/>
    </row>
    <row r="214" spans="1:14" ht="15" customHeight="1" x14ac:dyDescent="0.3">
      <c r="A214" s="149"/>
      <c r="B214" s="150"/>
      <c r="C214" s="150"/>
      <c r="D214" s="150"/>
      <c r="E214" s="150"/>
      <c r="F214" s="150"/>
      <c r="G214" s="150"/>
      <c r="H214" s="150"/>
      <c r="I214" s="150"/>
      <c r="J214" s="150"/>
      <c r="K214" s="150"/>
      <c r="L214" s="71"/>
      <c r="M214" s="71"/>
      <c r="N214" s="151"/>
    </row>
    <row r="215" spans="1:14" ht="45" customHeight="1" x14ac:dyDescent="0.3">
      <c r="A215" s="24"/>
      <c r="B215" s="456" t="s">
        <v>630</v>
      </c>
      <c r="C215" s="456"/>
      <c r="D215" s="456"/>
      <c r="E215" s="456"/>
      <c r="F215" s="456"/>
      <c r="G215" s="456"/>
      <c r="H215" s="456"/>
      <c r="I215" s="456"/>
      <c r="J215" s="456"/>
      <c r="K215" s="456"/>
      <c r="L215" s="456"/>
      <c r="M215" s="456"/>
      <c r="N215" s="25"/>
    </row>
    <row r="216" spans="1:14" ht="30" customHeight="1" x14ac:dyDescent="0.3">
      <c r="A216" s="64"/>
      <c r="B216" s="270" t="s">
        <v>976</v>
      </c>
      <c r="C216" s="201"/>
      <c r="D216" s="201"/>
      <c r="E216" s="201"/>
      <c r="F216" s="201"/>
      <c r="G216" s="201"/>
      <c r="H216" s="201"/>
      <c r="I216" s="201"/>
      <c r="J216" s="201"/>
      <c r="K216" s="201"/>
      <c r="L216" s="201"/>
      <c r="M216" s="201"/>
      <c r="N216" s="66"/>
    </row>
    <row r="217" spans="1:14" ht="25" customHeight="1" x14ac:dyDescent="0.3">
      <c r="A217" s="64"/>
      <c r="B217" s="472" t="str">
        <f>B1372</f>
        <v>The selected issue then serves as a subtitle to this section.</v>
      </c>
      <c r="C217" s="472"/>
      <c r="D217" s="472"/>
      <c r="E217" s="472"/>
      <c r="F217" s="472"/>
      <c r="G217" s="472"/>
      <c r="H217" s="472"/>
      <c r="I217" s="472"/>
      <c r="J217" s="472"/>
      <c r="K217" s="472"/>
      <c r="L217" s="472"/>
      <c r="M217" s="472"/>
      <c r="N217" s="66"/>
    </row>
    <row r="218" spans="1:14" ht="25" customHeight="1" x14ac:dyDescent="0.3">
      <c r="A218" s="7"/>
      <c r="B218" s="363" t="s">
        <v>1226</v>
      </c>
      <c r="C218" s="363"/>
      <c r="D218" s="363"/>
      <c r="E218" s="363"/>
      <c r="F218" s="363"/>
      <c r="G218" s="363"/>
      <c r="H218" s="363"/>
      <c r="I218" s="363"/>
      <c r="J218" s="363"/>
      <c r="K218" s="363"/>
      <c r="L218" s="363"/>
      <c r="M218" s="363"/>
      <c r="N218" s="8"/>
    </row>
    <row r="219" spans="1:14" ht="55" customHeight="1" x14ac:dyDescent="0.3">
      <c r="A219" s="7"/>
      <c r="B219" s="475" t="str">
        <f>I1387</f>
        <v>First select the topic of your situation. Then indicate how this impacts you. Include actionable steps. Consider how you will affirm their responsiveness with the social proof of a helpful testimonial.</v>
      </c>
      <c r="C219" s="475"/>
      <c r="D219" s="475"/>
      <c r="E219" s="475"/>
      <c r="F219" s="475"/>
      <c r="G219" s="475"/>
      <c r="H219" s="475"/>
      <c r="I219" s="475"/>
      <c r="J219" s="475"/>
      <c r="K219" s="475"/>
      <c r="L219" s="475"/>
      <c r="M219" s="475"/>
      <c r="N219" s="8"/>
    </row>
    <row r="220" spans="1:14" ht="90" customHeight="1" x14ac:dyDescent="0.3">
      <c r="A220" s="7"/>
      <c r="B220" s="361"/>
      <c r="C220" s="361"/>
      <c r="D220" s="361"/>
      <c r="E220" s="361"/>
      <c r="F220" s="361"/>
      <c r="G220" s="361"/>
      <c r="H220" s="361"/>
      <c r="I220" s="361"/>
      <c r="J220" s="361"/>
      <c r="K220" s="361"/>
      <c r="L220" s="361"/>
      <c r="M220" s="361"/>
      <c r="N220" s="8"/>
    </row>
    <row r="221" spans="1:14" ht="10" customHeight="1" x14ac:dyDescent="0.3">
      <c r="A221" s="7"/>
      <c r="B221" s="355"/>
      <c r="C221" s="355"/>
      <c r="D221" s="355"/>
      <c r="E221" s="355"/>
      <c r="F221" s="355"/>
      <c r="G221" s="355"/>
      <c r="H221" s="355"/>
      <c r="I221" s="355"/>
      <c r="J221" s="355"/>
      <c r="K221" s="355"/>
      <c r="L221" s="355"/>
      <c r="M221" s="355"/>
      <c r="N221" s="8"/>
    </row>
    <row r="222" spans="1:14" ht="25" customHeight="1" x14ac:dyDescent="0.3">
      <c r="A222" s="7"/>
      <c r="B222" s="363" t="s">
        <v>1226</v>
      </c>
      <c r="C222" s="363"/>
      <c r="D222" s="363"/>
      <c r="E222" s="363"/>
      <c r="F222" s="363"/>
      <c r="G222" s="363"/>
      <c r="H222" s="363"/>
      <c r="I222" s="363"/>
      <c r="J222" s="363"/>
      <c r="K222" s="363"/>
      <c r="L222" s="363"/>
      <c r="M222" s="363"/>
      <c r="N222" s="8"/>
    </row>
    <row r="223" spans="1:14" ht="55" customHeight="1" x14ac:dyDescent="0.3">
      <c r="A223" s="7"/>
      <c r="B223" s="360" t="str">
        <f>B1399</f>
        <v xml:space="preserve">As a mutually beneficial process, you grant this professional the opportunity here to respond to your cited need(s). The more actionable, the more likely this professional can follow through. </v>
      </c>
      <c r="C223" s="360"/>
      <c r="D223" s="360"/>
      <c r="E223" s="360"/>
      <c r="F223" s="360"/>
      <c r="G223" s="360"/>
      <c r="H223" s="360"/>
      <c r="I223" s="360"/>
      <c r="J223" s="360"/>
      <c r="K223" s="360"/>
      <c r="L223" s="360"/>
      <c r="M223" s="360"/>
      <c r="N223" s="8"/>
    </row>
    <row r="224" spans="1:14" ht="90" customHeight="1" x14ac:dyDescent="0.3">
      <c r="A224" s="7"/>
      <c r="B224" s="361"/>
      <c r="C224" s="361"/>
      <c r="D224" s="361"/>
      <c r="E224" s="361"/>
      <c r="F224" s="361"/>
      <c r="G224" s="361"/>
      <c r="H224" s="361"/>
      <c r="I224" s="361"/>
      <c r="J224" s="361"/>
      <c r="K224" s="361"/>
      <c r="L224" s="361"/>
      <c r="M224" s="361"/>
      <c r="N224" s="8"/>
    </row>
    <row r="225" spans="1:14" ht="10" customHeight="1" x14ac:dyDescent="0.3">
      <c r="A225" s="7"/>
      <c r="B225" s="226"/>
      <c r="C225" s="226"/>
      <c r="D225" s="226"/>
      <c r="E225" s="226"/>
      <c r="F225" s="226"/>
      <c r="G225" s="226"/>
      <c r="H225" s="226"/>
      <c r="I225" s="226"/>
      <c r="J225" s="226"/>
      <c r="K225" s="226"/>
      <c r="L225" s="226"/>
      <c r="M225" s="226"/>
      <c r="N225" s="8"/>
    </row>
    <row r="226" spans="1:14" ht="25" customHeight="1" x14ac:dyDescent="0.3">
      <c r="A226" s="7"/>
      <c r="B226" s="363" t="s">
        <v>1226</v>
      </c>
      <c r="C226" s="363"/>
      <c r="D226" s="363"/>
      <c r="E226" s="363"/>
      <c r="F226" s="363"/>
      <c r="G226" s="363"/>
      <c r="H226" s="363"/>
      <c r="I226" s="363"/>
      <c r="J226" s="363"/>
      <c r="K226" s="363"/>
      <c r="L226" s="363"/>
      <c r="M226" s="363"/>
      <c r="N226" s="8"/>
    </row>
    <row r="227" spans="1:14" ht="55" customHeight="1" x14ac:dyDescent="0.3">
      <c r="A227" s="7"/>
      <c r="B227" s="360" t="str">
        <f>B1413</f>
        <v xml:space="preserve">As a sensitive matter, give this professional some additional context to help appreciate why you still feel powerless and vulnerable to forces beyond your personal control. </v>
      </c>
      <c r="C227" s="360"/>
      <c r="D227" s="360"/>
      <c r="E227" s="360"/>
      <c r="F227" s="360"/>
      <c r="G227" s="360"/>
      <c r="H227" s="360"/>
      <c r="I227" s="360"/>
      <c r="J227" s="360"/>
      <c r="K227" s="360"/>
      <c r="L227" s="360"/>
      <c r="M227" s="360"/>
      <c r="N227" s="8"/>
    </row>
    <row r="228" spans="1:14" ht="90" customHeight="1" x14ac:dyDescent="0.3">
      <c r="A228" s="7"/>
      <c r="B228" s="361"/>
      <c r="C228" s="361"/>
      <c r="D228" s="361"/>
      <c r="E228" s="361"/>
      <c r="F228" s="361"/>
      <c r="G228" s="361"/>
      <c r="H228" s="361"/>
      <c r="I228" s="361"/>
      <c r="J228" s="361"/>
      <c r="K228" s="361"/>
      <c r="L228" s="361"/>
      <c r="M228" s="361"/>
      <c r="N228" s="8"/>
    </row>
    <row r="229" spans="1:14" ht="25" customHeight="1" x14ac:dyDescent="0.3">
      <c r="A229" s="7"/>
      <c r="B229" s="362" t="s">
        <v>1228</v>
      </c>
      <c r="C229" s="362"/>
      <c r="D229" s="362"/>
      <c r="E229" s="362"/>
      <c r="F229" s="362"/>
      <c r="G229" s="362"/>
      <c r="H229" s="362"/>
      <c r="I229" s="362"/>
      <c r="J229" s="362"/>
      <c r="K229" s="362"/>
      <c r="L229" s="362"/>
      <c r="M229" s="362"/>
      <c r="N229" s="8"/>
    </row>
    <row r="230" spans="1:14" ht="25" customHeight="1" x14ac:dyDescent="0.3">
      <c r="A230" s="7"/>
      <c r="B230" s="362" t="s">
        <v>981</v>
      </c>
      <c r="C230" s="362"/>
      <c r="D230" s="362"/>
      <c r="E230" s="362"/>
      <c r="F230" s="362"/>
      <c r="G230" s="362"/>
      <c r="H230" s="362"/>
      <c r="I230" s="362"/>
      <c r="J230" s="362"/>
      <c r="K230" s="362"/>
      <c r="L230" s="362"/>
      <c r="M230" s="362"/>
      <c r="N230" s="8"/>
    </row>
    <row r="231" spans="1:14" ht="45" customHeight="1" x14ac:dyDescent="0.3">
      <c r="A231" s="233"/>
      <c r="B231" s="545" t="s">
        <v>724</v>
      </c>
      <c r="C231" s="545"/>
      <c r="D231" s="545"/>
      <c r="E231" s="545"/>
      <c r="F231" s="545"/>
      <c r="G231" s="545"/>
      <c r="H231" s="545"/>
      <c r="I231" s="545"/>
      <c r="J231" s="545"/>
      <c r="K231" s="545"/>
      <c r="L231" s="545"/>
      <c r="M231" s="545"/>
      <c r="N231" s="234"/>
    </row>
    <row r="232" spans="1:14" ht="10" customHeight="1" x14ac:dyDescent="0.3">
      <c r="A232" s="7"/>
      <c r="B232" s="226"/>
      <c r="C232" s="226"/>
      <c r="D232" s="226"/>
      <c r="E232" s="226"/>
      <c r="F232" s="226"/>
      <c r="G232" s="226"/>
      <c r="H232" s="226"/>
      <c r="I232" s="226"/>
      <c r="J232" s="226"/>
      <c r="K232" s="226"/>
      <c r="L232" s="226"/>
      <c r="M232" s="226"/>
      <c r="N232" s="8"/>
    </row>
    <row r="233" spans="1:14" ht="65" customHeight="1" x14ac:dyDescent="0.3">
      <c r="A233" s="7"/>
      <c r="B233" s="425" t="str">
        <f>B1420</f>
        <v>Problems tend to evoke some strong emotions. Emotions point to affected needs. The more we overlook or neglect those needs, the more such emotions intensify. And our wellness suffers. Instead of suppressing such emotions in the name of rationality, this process engages each affected emotion to learn more about the situation-affected needs.</v>
      </c>
      <c r="C233" s="425"/>
      <c r="D233" s="425"/>
      <c r="E233" s="425"/>
      <c r="F233" s="425"/>
      <c r="G233" s="425"/>
      <c r="H233" s="425"/>
      <c r="I233" s="425"/>
      <c r="J233" s="425"/>
      <c r="K233" s="425"/>
      <c r="L233" s="425"/>
      <c r="M233" s="425"/>
      <c r="N233" s="8"/>
    </row>
    <row r="234" spans="1:14" ht="90" customHeight="1" x14ac:dyDescent="0.3">
      <c r="A234" s="7"/>
      <c r="B234" s="425" t="str">
        <f>B1421</f>
        <v>The more you seek to resolve needs that demand some uncomfortable discipline, the more any resistance may betray attachment to familiar yet unhealthy norms, privileged by law. Such norms are trusted to ease the pain of neglected needs, but do little if anything to help resolve those needs. The less a need resolves, the more emotional pain in sends to warn of this threat to wellness. That typically results in poor wellness outcomes under color of law, for which most of us have become acclimated. This also provides useful impact data.</v>
      </c>
      <c r="C234" s="425"/>
      <c r="D234" s="425"/>
      <c r="E234" s="425"/>
      <c r="F234" s="425"/>
      <c r="G234" s="425"/>
      <c r="H234" s="425"/>
      <c r="I234" s="425"/>
      <c r="J234" s="425"/>
      <c r="K234" s="425"/>
      <c r="L234" s="425"/>
      <c r="M234" s="425"/>
      <c r="N234" s="8"/>
    </row>
    <row r="235" spans="1:14" ht="35" customHeight="1" x14ac:dyDescent="0.3">
      <c r="A235" s="7"/>
      <c r="B235" s="425" t="str">
        <f>B1422</f>
        <v>This alternative process seeks to resolve needs to remove their cause for emotional pain, and improve overall wellness. Click on the white field below to report the key emotion this situation evokes in you.</v>
      </c>
      <c r="C235" s="425"/>
      <c r="D235" s="425"/>
      <c r="E235" s="425"/>
      <c r="F235" s="425"/>
      <c r="G235" s="425"/>
      <c r="H235" s="425"/>
      <c r="I235" s="425"/>
      <c r="J235" s="425"/>
      <c r="K235" s="425"/>
      <c r="L235" s="425"/>
      <c r="M235" s="425"/>
      <c r="N235" s="8"/>
    </row>
    <row r="236" spans="1:14" ht="25" customHeight="1" x14ac:dyDescent="0.3">
      <c r="A236" s="7"/>
      <c r="B236" s="543" t="str">
        <f>B1426</f>
        <v>Key emotion this situation brings up in you:</v>
      </c>
      <c r="C236" s="543"/>
      <c r="D236" s="543"/>
      <c r="E236" s="543"/>
      <c r="F236" s="543"/>
      <c r="G236" s="543"/>
      <c r="H236" s="543"/>
      <c r="I236" s="544"/>
      <c r="J236" s="357"/>
      <c r="K236" s="358"/>
      <c r="L236" s="358"/>
      <c r="M236" s="359"/>
      <c r="N236" s="8"/>
    </row>
    <row r="237" spans="1:14" ht="75" customHeight="1" x14ac:dyDescent="0.3">
      <c r="A237" s="7"/>
      <c r="B237" s="336" t="str">
        <f>H1448</f>
        <v>Apart from unresolved needs, you feel no pain. You indicate this power relation prompts some pain.</v>
      </c>
      <c r="C237" s="336"/>
      <c r="D237" s="336"/>
      <c r="E237" s="336"/>
      <c r="F237" s="336"/>
      <c r="G237" s="336"/>
      <c r="H237" s="336"/>
      <c r="I237" s="336"/>
      <c r="J237" s="336"/>
      <c r="K237" s="336"/>
      <c r="L237" s="336"/>
      <c r="M237" s="336"/>
      <c r="N237" s="8"/>
    </row>
    <row r="238" spans="1:14" ht="20" customHeight="1" x14ac:dyDescent="0.3">
      <c r="A238" s="7"/>
      <c r="B238" s="338" t="str">
        <f>P1448</f>
        <v>1. Your emotions personally convey your needs affected by a powerful situation.</v>
      </c>
      <c r="C238" s="338"/>
      <c r="D238" s="338"/>
      <c r="E238" s="338"/>
      <c r="F238" s="338"/>
      <c r="G238" s="338"/>
      <c r="H238" s="338"/>
      <c r="I238" s="338"/>
      <c r="J238" s="338"/>
      <c r="K238" s="338"/>
      <c r="L238" s="338"/>
      <c r="M238" s="338"/>
      <c r="N238" s="8"/>
    </row>
    <row r="239" spans="1:14" ht="50" customHeight="1" x14ac:dyDescent="0.3">
      <c r="A239" s="7"/>
      <c r="B239" s="337" t="str">
        <f>Q1448</f>
        <v>Professionals like the recipient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v>
      </c>
      <c r="C239" s="337"/>
      <c r="D239" s="337"/>
      <c r="E239" s="337"/>
      <c r="F239" s="337"/>
      <c r="G239" s="337"/>
      <c r="H239" s="337"/>
      <c r="I239" s="337"/>
      <c r="J239" s="337"/>
      <c r="K239" s="337"/>
      <c r="L239" s="337"/>
      <c r="M239" s="337"/>
      <c r="N239" s="8"/>
    </row>
    <row r="240" spans="1:14" ht="20" customHeight="1" x14ac:dyDescent="0.3">
      <c r="A240" s="7"/>
      <c r="B240" s="338" t="str">
        <f>R1448</f>
        <v>2. Each feeling warns you of a threat to remove.</v>
      </c>
      <c r="C240" s="338"/>
      <c r="D240" s="338"/>
      <c r="E240" s="338"/>
      <c r="F240" s="338"/>
      <c r="G240" s="338"/>
      <c r="H240" s="338"/>
      <c r="I240" s="338"/>
      <c r="J240" s="338"/>
      <c r="K240" s="338"/>
      <c r="L240" s="338"/>
      <c r="M240" s="338"/>
      <c r="N240" s="8"/>
    </row>
    <row r="241" spans="1:14" ht="50" customHeight="1" x14ac:dyDescent="0.3">
      <c r="A241" s="7"/>
      <c r="B241" s="337" t="str">
        <f>S$1448</f>
        <v>The more you overlook the threats your feeling warns you to remove, the more those threats can build to provoke more intense emotions. Your body warns you of threats that painfully limit your ability to fully function. Something must give.</v>
      </c>
      <c r="C241" s="337"/>
      <c r="D241" s="337"/>
      <c r="E241" s="337"/>
      <c r="F241" s="337"/>
      <c r="G241" s="337"/>
      <c r="H241" s="337"/>
      <c r="I241" s="337"/>
      <c r="J241" s="337"/>
      <c r="K241" s="337"/>
      <c r="L241" s="337"/>
      <c r="M241" s="337"/>
      <c r="N241" s="8"/>
    </row>
    <row r="242" spans="1:14" ht="35" customHeight="1" x14ac:dyDescent="0.3">
      <c r="A242" s="7"/>
      <c r="B242" s="337" t="str">
        <f>T$1448</f>
        <v>The more you can reduce your exposure to those repeatedly violating their commitments, the more your disappointment can fade. Removing the threat of exploitation softens the agony of disillusionment.</v>
      </c>
      <c r="C242" s="337"/>
      <c r="D242" s="337"/>
      <c r="E242" s="337"/>
      <c r="F242" s="337"/>
      <c r="G242" s="337"/>
      <c r="H242" s="337"/>
      <c r="I242" s="337"/>
      <c r="J242" s="337"/>
      <c r="K242" s="337"/>
      <c r="L242" s="337"/>
      <c r="M242" s="337"/>
      <c r="N242" s="8"/>
    </row>
    <row r="243" spans="1:14" ht="35" customHeight="1" x14ac:dyDescent="0.3">
      <c r="A243" s="7"/>
      <c r="B243" s="337" t="str">
        <f>U$1448</f>
        <v>Holding others accountable to their commitments can help disabuse them of assuming they can promise more than they deliver. Your ability to stay true to their expectations relies on their good faith toward you.</v>
      </c>
      <c r="C243" s="337"/>
      <c r="D243" s="337"/>
      <c r="E243" s="337"/>
      <c r="F243" s="337"/>
      <c r="G243" s="337"/>
      <c r="H243" s="337"/>
      <c r="I243" s="337"/>
      <c r="J243" s="337"/>
      <c r="K243" s="337"/>
      <c r="L243" s="337"/>
      <c r="M243" s="337"/>
      <c r="N243" s="8"/>
    </row>
    <row r="244" spans="1:14" ht="20" customHeight="1" x14ac:dyDescent="0.3">
      <c r="A244" s="7"/>
      <c r="B244" s="338" t="str">
        <f>V$1448</f>
        <v>3. Your disappointment occurs along a spectrum.</v>
      </c>
      <c r="C244" s="338"/>
      <c r="D244" s="338"/>
      <c r="E244" s="338"/>
      <c r="F244" s="338"/>
      <c r="G244" s="338"/>
      <c r="H244" s="338"/>
      <c r="I244" s="338"/>
      <c r="J244" s="338"/>
      <c r="K244" s="338"/>
      <c r="L244" s="338"/>
      <c r="M244" s="338"/>
      <c r="N244" s="8"/>
    </row>
    <row r="245" spans="1:14" ht="50" customHeight="1" x14ac:dyDescent="0.3">
      <c r="A245" s="7"/>
      <c r="B245" s="337" t="str">
        <f>W$1448</f>
        <v>The less urgent the reported need, then the accompanying feeling tends to be minimal. The more urgent or intense the alarm, the more naturally intense your affected feelings. And the more obsessed to do something to relieve them. Your emotions run the gamut between these polar extremes.</v>
      </c>
      <c r="C245" s="337"/>
      <c r="D245" s="337"/>
      <c r="E245" s="337"/>
      <c r="F245" s="337"/>
      <c r="G245" s="337"/>
      <c r="H245" s="337"/>
      <c r="I245" s="337"/>
      <c r="J245" s="337"/>
      <c r="K245" s="337"/>
      <c r="L245" s="337"/>
      <c r="M245" s="337"/>
      <c r="N245" s="8"/>
    </row>
    <row r="246" spans="1:14" ht="50" customHeight="1" x14ac:dyDescent="0.3">
      <c r="A246" s="7"/>
      <c r="B246" s="337" t="str">
        <f>X$1448</f>
        <v>Trying to ease its intensity with legal options often backfires. Pitting us against each other ensures we don’t address each other’s emotions or needs. Responsivism encourages mutual regard for each other’s affected emotions.</v>
      </c>
      <c r="C246" s="337"/>
      <c r="D246" s="337"/>
      <c r="E246" s="337"/>
      <c r="F246" s="337"/>
      <c r="G246" s="337"/>
      <c r="H246" s="337"/>
      <c r="I246" s="337"/>
      <c r="J246" s="337"/>
      <c r="K246" s="337"/>
      <c r="L246" s="337"/>
      <c r="M246" s="337"/>
      <c r="N246" s="8"/>
    </row>
    <row r="247" spans="1:14" ht="20" customHeight="1" x14ac:dyDescent="0.3">
      <c r="A247" s="7"/>
      <c r="B247" s="338" t="str">
        <f>Y$1448</f>
        <v>4. Your need-conveying emotions drive your behavior.</v>
      </c>
      <c r="C247" s="338"/>
      <c r="D247" s="338"/>
      <c r="E247" s="338"/>
      <c r="F247" s="338"/>
      <c r="G247" s="338"/>
      <c r="H247" s="338"/>
      <c r="I247" s="338"/>
      <c r="J247" s="338"/>
      <c r="K247" s="338"/>
      <c r="L247" s="338"/>
      <c r="M247" s="338"/>
      <c r="N247" s="8"/>
    </row>
    <row r="248" spans="1:14" ht="45" customHeight="1" x14ac:dyDescent="0.3">
      <c r="A248" s="7"/>
      <c r="B248" s="337" t="str">
        <f>Z$1448</f>
        <v>Your emotionally charged need to counter such unreliability compels you to act. The quicker you can promptly adjust your expectations to something more trustworthy, the quicker your disappointment can fade away.</v>
      </c>
      <c r="C248" s="337"/>
      <c r="D248" s="337"/>
      <c r="E248" s="337"/>
      <c r="F248" s="337"/>
      <c r="G248" s="337"/>
      <c r="H248" s="337"/>
      <c r="I248" s="337"/>
      <c r="J248" s="337"/>
      <c r="K248" s="337"/>
      <c r="L248" s="337"/>
      <c r="M248" s="337"/>
      <c r="N248" s="8"/>
    </row>
    <row r="249" spans="1:14" ht="35" customHeight="1" x14ac:dyDescent="0.3">
      <c r="A249" s="7"/>
      <c r="B249" s="337" t="str">
        <f>AA$1448</f>
        <v>The less you can resolve your need to vulnerable count on others, the more your feelings of disappointment linger. If you can partially ease your need, like lowering your expectations, you feel a little less disappointed.</v>
      </c>
      <c r="C249" s="337"/>
      <c r="D249" s="337"/>
      <c r="E249" s="337"/>
      <c r="F249" s="337"/>
      <c r="G249" s="337"/>
      <c r="H249" s="337"/>
      <c r="I249" s="337"/>
      <c r="J249" s="337"/>
      <c r="K249" s="337"/>
      <c r="L249" s="337"/>
      <c r="M249" s="337"/>
      <c r="N249" s="8"/>
    </row>
    <row r="250" spans="1:14" ht="35" customHeight="1" x14ac:dyDescent="0.3">
      <c r="A250" s="7"/>
      <c r="B250" s="337" t="str">
        <f>AB$1448</f>
        <v>If hindered from resolving your affected needs, you likely feel compelled to seek relief from the mounting pain. You can get stuck struggling with ever increasing pain. Dysfunction then sets in as your ability to function declines.</v>
      </c>
      <c r="C250" s="337"/>
      <c r="D250" s="337"/>
      <c r="E250" s="337"/>
      <c r="F250" s="337"/>
      <c r="G250" s="337"/>
      <c r="H250" s="337"/>
      <c r="I250" s="337"/>
      <c r="J250" s="337"/>
      <c r="K250" s="337"/>
      <c r="L250" s="337"/>
      <c r="M250" s="337"/>
      <c r="N250" s="8"/>
    </row>
    <row r="251" spans="1:14" ht="20" customHeight="1" x14ac:dyDescent="0.3">
      <c r="A251" s="7"/>
      <c r="B251" s="337" t="str">
        <f>AC$1448</f>
        <v>The less control over what the situation does to you, the greater your risk of becoming overwhelmed by intensifying emotions.</v>
      </c>
      <c r="C251" s="337"/>
      <c r="D251" s="337"/>
      <c r="E251" s="337"/>
      <c r="F251" s="337"/>
      <c r="G251" s="337"/>
      <c r="H251" s="337"/>
      <c r="I251" s="337"/>
      <c r="J251" s="337"/>
      <c r="K251" s="337"/>
      <c r="L251" s="337"/>
      <c r="M251" s="337"/>
      <c r="N251" s="8"/>
    </row>
    <row r="252" spans="1:14" ht="20" customHeight="1" x14ac:dyDescent="0.3">
      <c r="A252" s="7"/>
      <c r="B252" s="338" t="str">
        <f>AD$1448</f>
        <v>5. The better you express your feeling, the better the wellness outcomes.</v>
      </c>
      <c r="C252" s="338"/>
      <c r="D252" s="338"/>
      <c r="E252" s="338"/>
      <c r="F252" s="338"/>
      <c r="G252" s="338"/>
      <c r="H252" s="338"/>
      <c r="I252" s="338"/>
      <c r="J252" s="338"/>
      <c r="K252" s="338"/>
      <c r="L252" s="338"/>
      <c r="M252" s="338"/>
      <c r="N252" s="8"/>
    </row>
    <row r="253" spans="1:14" ht="35" customHeight="1" x14ac:dyDescent="0.3">
      <c r="A253" s="7"/>
      <c r="B253" s="337" t="str">
        <f>AE$1448</f>
        <v>Politely report how the situation, or those in it, disappoint you. Tie your gut reaction to how vulnerable you were, and likely still are, to their dependability. Address what you require of them to be more reliable.</v>
      </c>
      <c r="C253" s="337"/>
      <c r="D253" s="337"/>
      <c r="E253" s="337"/>
      <c r="F253" s="337"/>
      <c r="G253" s="337"/>
      <c r="H253" s="337"/>
      <c r="I253" s="337"/>
      <c r="J253" s="337"/>
      <c r="K253" s="337"/>
      <c r="L253" s="337"/>
      <c r="M253" s="337"/>
      <c r="N253" s="8"/>
    </row>
    <row r="254" spans="1:14" ht="35" customHeight="1" x14ac:dyDescent="0.3">
      <c r="A254" s="7"/>
      <c r="B254" s="337" t="str">
        <f>AF$1448</f>
        <v>You prioritize your need for dependability ahead of any feelings about it. You can seek temporary relief If you must, but avoid any long-term relief. Address the need more than the feeling.</v>
      </c>
      <c r="C254" s="337"/>
      <c r="D254" s="337"/>
      <c r="E254" s="337"/>
      <c r="F254" s="337"/>
      <c r="G254" s="337"/>
      <c r="H254" s="337"/>
      <c r="I254" s="337"/>
      <c r="J254" s="337"/>
      <c r="K254" s="337"/>
      <c r="L254" s="337"/>
      <c r="M254" s="337"/>
      <c r="N254" s="8"/>
    </row>
    <row r="255" spans="1:14" ht="50" customHeight="1" x14ac:dyDescent="0.3">
      <c r="A255" s="7"/>
      <c r="B255" s="337" t="str">
        <f>AG$1448</f>
        <v>You own your emotional reaction. You link it to your affected need(s). And then offer actionable steps for others to properly respond to your need, to restore wellness. You simultaneously respect their needs.</v>
      </c>
      <c r="C255" s="337"/>
      <c r="D255" s="337"/>
      <c r="E255" s="337"/>
      <c r="F255" s="337"/>
      <c r="G255" s="337"/>
      <c r="H255" s="337"/>
      <c r="I255" s="337"/>
      <c r="J255" s="337"/>
      <c r="K255" s="337"/>
      <c r="L255" s="337"/>
      <c r="M255" s="337"/>
      <c r="N255" s="8"/>
    </row>
    <row r="256" spans="1:14" ht="35" customHeight="1" x14ac:dyDescent="0.3">
      <c r="A256" s="7"/>
      <c r="B256" s="337" t="str">
        <f>AH$1448</f>
        <v>You stay open to courteous correction. Let others help you address any misperceptions, blind spots, or overreactions. Encourage others to respond more to your specific need than your immediate generalized reaction.</v>
      </c>
      <c r="C256" s="337"/>
      <c r="D256" s="337"/>
      <c r="E256" s="337"/>
      <c r="F256" s="337"/>
      <c r="G256" s="337"/>
      <c r="H256" s="337"/>
      <c r="I256" s="337"/>
      <c r="J256" s="337"/>
      <c r="K256" s="337"/>
      <c r="L256" s="337"/>
      <c r="M256" s="337"/>
      <c r="N256" s="8"/>
    </row>
    <row r="257" spans="1:14" ht="35" customHeight="1" x14ac:dyDescent="0.3">
      <c r="A257" s="7"/>
      <c r="B257" s="337" t="str">
        <f>AI$1448</f>
        <v>You encourage mutuality. The less others hold to their commitments to you, the harder for you to follow through on your commitments to them, or to others.</v>
      </c>
      <c r="C257" s="337"/>
      <c r="D257" s="337"/>
      <c r="E257" s="337"/>
      <c r="F257" s="337"/>
      <c r="G257" s="337"/>
      <c r="H257" s="337"/>
      <c r="I257" s="337"/>
      <c r="J257" s="337"/>
      <c r="K257" s="337"/>
      <c r="L257" s="337"/>
      <c r="M257" s="337"/>
      <c r="N257" s="8"/>
    </row>
    <row r="258" spans="1:14" ht="20" customHeight="1" x14ac:dyDescent="0.3">
      <c r="A258" s="7"/>
      <c r="B258" s="338" t="str">
        <f>AJ$1448</f>
        <v>6. Consider this example for how you responsibly express your disappointment.</v>
      </c>
      <c r="C258" s="338"/>
      <c r="D258" s="338"/>
      <c r="E258" s="338"/>
      <c r="F258" s="338"/>
      <c r="G258" s="338"/>
      <c r="H258" s="338"/>
      <c r="I258" s="338"/>
      <c r="J258" s="338"/>
      <c r="K258" s="338"/>
      <c r="L258" s="338"/>
      <c r="M258" s="338"/>
      <c r="N258" s="8"/>
    </row>
    <row r="259" spans="1:14" ht="35" customHeight="1" x14ac:dyDescent="0.3">
      <c r="A259" s="7"/>
      <c r="B259" s="337" t="str">
        <f>AK$1448</f>
        <v>You can say to them, “I accept my responsibility to fulfill my commitments, but trust you to follow through with your end of each agreement. Sometimes, that reveals misunderstandings and false expectations to clear up.</v>
      </c>
      <c r="C259" s="337"/>
      <c r="D259" s="337"/>
      <c r="E259" s="337"/>
      <c r="F259" s="337"/>
      <c r="G259" s="337"/>
      <c r="H259" s="337"/>
      <c r="I259" s="337"/>
      <c r="J259" s="337"/>
      <c r="K259" s="337"/>
      <c r="L259" s="337"/>
      <c r="M259" s="337"/>
      <c r="N259" s="8"/>
    </row>
    <row r="260" spans="1:14" ht="35" customHeight="1" x14ac:dyDescent="0.3">
      <c r="A260" s="7"/>
      <c r="B260" s="337" t="str">
        <f>AL$1448</f>
        <v>“I invite you to graciously point out any misunderstandings. Do we share the same understanding of what we expect of each other? Or what can be reasonably anticipated from this shared situation?</v>
      </c>
      <c r="C260" s="337"/>
      <c r="D260" s="337"/>
      <c r="E260" s="337"/>
      <c r="F260" s="337"/>
      <c r="G260" s="337"/>
      <c r="H260" s="337"/>
      <c r="I260" s="337"/>
      <c r="J260" s="337"/>
      <c r="K260" s="337"/>
      <c r="L260" s="337"/>
      <c r="M260" s="337"/>
      <c r="N260" s="8"/>
    </row>
    <row r="261" spans="1:14" ht="50" customHeight="1" x14ac:dyDescent="0.3">
      <c r="A261" s="7"/>
      <c r="B261" s="337" t="str">
        <f>AM$1448</f>
        <v>“If something I did or failed to do prompted your feelings, I hold you accountable to express it properly. Your expectation of me to respect the underlying need must be actionable, as my expectations of you must be actionable.</v>
      </c>
      <c r="C261" s="337"/>
      <c r="D261" s="337"/>
      <c r="E261" s="337"/>
      <c r="F261" s="337"/>
      <c r="G261" s="337"/>
      <c r="H261" s="337"/>
      <c r="I261" s="337"/>
      <c r="J261" s="337"/>
      <c r="K261" s="337"/>
      <c r="L261" s="337"/>
      <c r="M261" s="337"/>
      <c r="N261" s="8"/>
    </row>
    <row r="262" spans="1:14" ht="35" customHeight="1" x14ac:dyDescent="0.3">
      <c r="A262" s="7"/>
      <c r="B262" s="337" t="str">
        <f>AN$1448</f>
        <v>With your cooperation, I aim to improve our responsiveness to each other. Or recognize when we must end any premature agreements. I cannot risk repeated disappointments. Or suffer exploitation.</v>
      </c>
      <c r="C262" s="337"/>
      <c r="D262" s="337"/>
      <c r="E262" s="337"/>
      <c r="F262" s="337"/>
      <c r="G262" s="337"/>
      <c r="H262" s="337"/>
      <c r="I262" s="337"/>
      <c r="J262" s="337"/>
      <c r="K262" s="337"/>
      <c r="L262" s="337"/>
      <c r="M262" s="337"/>
      <c r="N262" s="8"/>
    </row>
    <row r="263" spans="1:14" ht="35" customHeight="1" x14ac:dyDescent="0.3">
      <c r="A263" s="7"/>
      <c r="B263" s="337" t="str">
        <f>AO$1448</f>
        <v>“I invite you to replace our anti-wellness habits with improved responsiveness to the needs behind our feelings, which are measurably more pro-wellness.”</v>
      </c>
      <c r="C263" s="337"/>
      <c r="D263" s="337"/>
      <c r="E263" s="337"/>
      <c r="F263" s="337"/>
      <c r="G263" s="337"/>
      <c r="H263" s="337"/>
      <c r="I263" s="337"/>
      <c r="J263" s="337"/>
      <c r="K263" s="337"/>
      <c r="L263" s="337"/>
      <c r="M263" s="337"/>
      <c r="N263" s="8"/>
    </row>
    <row r="264" spans="1:14" ht="20" customHeight="1" x14ac:dyDescent="0.3">
      <c r="A264" s="7"/>
      <c r="B264" s="338" t="str">
        <f>AP$1448</f>
        <v>7. Persistent disappointment affects your wellness level.</v>
      </c>
      <c r="C264" s="338"/>
      <c r="D264" s="338"/>
      <c r="E264" s="338"/>
      <c r="F264" s="338"/>
      <c r="G264" s="338"/>
      <c r="H264" s="338"/>
      <c r="I264" s="338"/>
      <c r="J264" s="338"/>
      <c r="K264" s="338"/>
      <c r="L264" s="338"/>
      <c r="M264" s="338"/>
      <c r="N264" s="8"/>
    </row>
    <row r="265" spans="1:14" ht="35" customHeight="1" x14ac:dyDescent="0.3">
      <c r="A265" s="7"/>
      <c r="B265" s="337" t="str">
        <f>AQ$1448</f>
        <v>As the pain of your feelings intensify, your ability to function typically declines. The longer you remain unable to resolve your affected needs, the less you can fully function.</v>
      </c>
      <c r="C265" s="337"/>
      <c r="D265" s="337"/>
      <c r="E265" s="337"/>
      <c r="F265" s="337"/>
      <c r="G265" s="337"/>
      <c r="H265" s="337"/>
      <c r="I265" s="337"/>
      <c r="J265" s="337"/>
      <c r="K265" s="337"/>
      <c r="L265" s="337"/>
      <c r="M265" s="337"/>
      <c r="N265" s="8"/>
    </row>
    <row r="266" spans="1:14" ht="50" customHeight="1" x14ac:dyDescent="0.3">
      <c r="A266" s="7"/>
      <c r="B266" s="337" t="str">
        <f>AR$1448</f>
        <v>Your wellness risks deteriorating into mental health challenges the further you’re exposed to repeated disappointments. You may end up resorting to addictive behaviors to cope with the devastating pain of disenchantment.</v>
      </c>
      <c r="C266" s="337"/>
      <c r="D266" s="337"/>
      <c r="E266" s="337"/>
      <c r="F266" s="337"/>
      <c r="G266" s="337"/>
      <c r="H266" s="337"/>
      <c r="I266" s="337"/>
      <c r="J266" s="337"/>
      <c r="K266" s="337"/>
      <c r="L266" s="337"/>
      <c r="M266" s="337"/>
      <c r="N266" s="8"/>
    </row>
    <row r="267" spans="1:14" ht="20" customHeight="1" x14ac:dyDescent="0.3">
      <c r="A267" s="7"/>
      <c r="B267" s="338" t="str">
        <f>AS$1448</f>
        <v>8. Power relations with professionals can inhibit healthy processing of your disappointment.</v>
      </c>
      <c r="C267" s="338"/>
      <c r="D267" s="338"/>
      <c r="E267" s="338"/>
      <c r="F267" s="338"/>
      <c r="G267" s="338"/>
      <c r="H267" s="338"/>
      <c r="I267" s="338"/>
      <c r="J267" s="338"/>
      <c r="K267" s="338"/>
      <c r="L267" s="338"/>
      <c r="M267" s="338"/>
      <c r="N267" s="8"/>
    </row>
    <row r="268" spans="1:14" ht="35" customHeight="1" x14ac:dyDescent="0.3">
      <c r="A268" s="7"/>
      <c r="B268" s="337" t="str">
        <f>AT$1448</f>
        <v>Your feelings of supposed to be your personal responsibility, even in situations beyond your personal control.</v>
      </c>
      <c r="C268" s="337"/>
      <c r="D268" s="337"/>
      <c r="E268" s="337"/>
      <c r="F268" s="337"/>
      <c r="G268" s="337"/>
      <c r="H268" s="337"/>
      <c r="I268" s="337"/>
      <c r="J268" s="337"/>
      <c r="K268" s="337"/>
      <c r="L268" s="337"/>
      <c r="M268" s="337"/>
      <c r="N268" s="8"/>
    </row>
    <row r="269" spans="1:14" ht="20" customHeight="1" x14ac:dyDescent="0.3">
      <c r="A269" s="7"/>
      <c r="B269" s="337" t="str">
        <f>AU$1448</f>
        <v>You’re expected to remain rational and simply adjust your beliefs to avoid feeling so easily disappointed.</v>
      </c>
      <c r="C269" s="337"/>
      <c r="D269" s="337"/>
      <c r="E269" s="337"/>
      <c r="F269" s="337"/>
      <c r="G269" s="337"/>
      <c r="H269" s="337"/>
      <c r="I269" s="337"/>
      <c r="J269" s="337"/>
      <c r="K269" s="337"/>
      <c r="L269" s="337"/>
      <c r="M269" s="337"/>
      <c r="N269" s="8"/>
    </row>
    <row r="270" spans="1:14" ht="20" customHeight="1" x14ac:dyDescent="0.3">
      <c r="A270" s="7"/>
      <c r="B270" s="337" t="str">
        <f>AV$1448</f>
        <v>You’re to obey laws that rarely address the specifics in a situation provoking your feelings.</v>
      </c>
      <c r="C270" s="337"/>
      <c r="D270" s="337"/>
      <c r="E270" s="337"/>
      <c r="F270" s="337"/>
      <c r="G270" s="337"/>
      <c r="H270" s="337"/>
      <c r="I270" s="337"/>
      <c r="J270" s="337"/>
      <c r="K270" s="337"/>
      <c r="L270" s="337"/>
      <c r="M270" s="337"/>
      <c r="N270" s="8"/>
    </row>
    <row r="271" spans="1:14" ht="20" customHeight="1" x14ac:dyDescent="0.3">
      <c r="A271" s="7"/>
      <c r="B271" s="337" t="str">
        <f>AW$1448</f>
        <v>You often grow dependent on less healthy ways to relieve the annoyance of repeated disappointment.</v>
      </c>
      <c r="C271" s="337"/>
      <c r="D271" s="337"/>
      <c r="E271" s="337"/>
      <c r="F271" s="337"/>
      <c r="G271" s="337"/>
      <c r="H271" s="337"/>
      <c r="I271" s="337"/>
      <c r="J271" s="337"/>
      <c r="K271" s="337"/>
      <c r="L271" s="337"/>
      <c r="M271" s="337"/>
      <c r="N271" s="8"/>
    </row>
    <row r="272" spans="1:14" ht="35" customHeight="1" x14ac:dyDescent="0.3">
      <c r="A272" s="7"/>
      <c r="B272" s="337" t="str">
        <f>AX$1448</f>
        <v>You could oppose those in power relations who seemingly cause you emotional pain. But that rarely resolves your affected needs, and likely leaves you in more pain.</v>
      </c>
      <c r="C272" s="337"/>
      <c r="D272" s="337"/>
      <c r="E272" s="337"/>
      <c r="F272" s="337"/>
      <c r="G272" s="337"/>
      <c r="H272" s="337"/>
      <c r="I272" s="337"/>
      <c r="J272" s="337"/>
      <c r="K272" s="337"/>
      <c r="L272" s="337"/>
      <c r="M272" s="337"/>
      <c r="N272" s="8"/>
    </row>
    <row r="273" spans="1:14" ht="20" customHeight="1" x14ac:dyDescent="0.3">
      <c r="A273" s="7"/>
      <c r="B273" s="338" t="str">
        <f>AY$1448</f>
        <v>9. Responsivism enables you both to address the needs evoked by disappointment.</v>
      </c>
      <c r="C273" s="338"/>
      <c r="D273" s="338"/>
      <c r="E273" s="338"/>
      <c r="F273" s="338"/>
      <c r="G273" s="338"/>
      <c r="H273" s="338"/>
      <c r="I273" s="338"/>
      <c r="J273" s="338"/>
      <c r="K273" s="338"/>
      <c r="L273" s="338"/>
      <c r="M273" s="338"/>
      <c r="N273" s="8"/>
    </row>
    <row r="274" spans="1:14" ht="65" customHeight="1" x14ac:dyDescent="0.3">
      <c r="A274" s="7"/>
      <c r="B274" s="337" t="str">
        <f>AZ$1448</f>
        <v>You assess the reputation of institutions. No point in accepting another’s word if they can’t be true to others. You only trust societal structures and established social norms when they can reliably demonstrate positive outcomes. You save your trust for those entities that actually earn their legitimacy. Responsivism encourages all sides to remain accountable to each other.</v>
      </c>
      <c r="C274" s="337"/>
      <c r="D274" s="337"/>
      <c r="E274" s="337"/>
      <c r="F274" s="337"/>
      <c r="G274" s="337"/>
      <c r="H274" s="337"/>
      <c r="I274" s="337"/>
      <c r="J274" s="337"/>
      <c r="K274" s="337"/>
      <c r="L274" s="337"/>
      <c r="M274" s="337"/>
      <c r="N274" s="8"/>
    </row>
    <row r="275" spans="1:14" ht="65" customHeight="1" x14ac:dyDescent="0.3">
      <c r="A275" s="7"/>
      <c r="B275" s="337" t="str">
        <f>BA$1448</f>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C275" s="337"/>
      <c r="D275" s="337"/>
      <c r="E275" s="337"/>
      <c r="F275" s="337"/>
      <c r="G275" s="337"/>
      <c r="H275" s="337"/>
      <c r="I275" s="337"/>
      <c r="J275" s="337"/>
      <c r="K275" s="337"/>
      <c r="L275" s="337"/>
      <c r="M275" s="337"/>
      <c r="N275" s="8"/>
    </row>
    <row r="276" spans="1:14" ht="65" customHeight="1" x14ac:dyDescent="0.3">
      <c r="A276" s="7"/>
      <c r="B276" s="337" t="str">
        <f>BB$1448</f>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C276" s="337"/>
      <c r="D276" s="337"/>
      <c r="E276" s="337"/>
      <c r="F276" s="337"/>
      <c r="G276" s="337"/>
      <c r="H276" s="337"/>
      <c r="I276" s="337"/>
      <c r="J276" s="337"/>
      <c r="K276" s="337"/>
      <c r="L276" s="337"/>
      <c r="M276" s="337"/>
      <c r="N276" s="8"/>
    </row>
    <row r="277" spans="1:14" ht="10" customHeight="1" x14ac:dyDescent="0.3">
      <c r="A277" s="7"/>
      <c r="B277" s="337" t="str">
        <f>BC$1448</f>
        <v/>
      </c>
      <c r="C277" s="337"/>
      <c r="D277" s="337"/>
      <c r="E277" s="337"/>
      <c r="F277" s="337"/>
      <c r="G277" s="337"/>
      <c r="H277" s="337"/>
      <c r="I277" s="337"/>
      <c r="J277" s="337"/>
      <c r="K277" s="337"/>
      <c r="L277" s="337"/>
      <c r="M277" s="337"/>
      <c r="N277" s="8"/>
    </row>
    <row r="278" spans="1:14" ht="20" customHeight="1" x14ac:dyDescent="0.3">
      <c r="A278" s="7"/>
      <c r="B278" s="491" t="str">
        <f>R1426</f>
        <v>Next significant emotion this evokes</v>
      </c>
      <c r="C278" s="491"/>
      <c r="D278" s="491"/>
      <c r="E278" s="491"/>
      <c r="F278" s="491"/>
      <c r="G278" s="491"/>
      <c r="H278" s="246"/>
      <c r="I278" s="247"/>
      <c r="J278" s="357"/>
      <c r="K278" s="358"/>
      <c r="L278" s="358"/>
      <c r="M278" s="359"/>
      <c r="N278" s="8"/>
    </row>
    <row r="279" spans="1:14" ht="5" customHeight="1" x14ac:dyDescent="0.35">
      <c r="A279" s="7"/>
      <c r="B279" s="241"/>
      <c r="C279" s="241"/>
      <c r="D279" s="241"/>
      <c r="E279" s="241"/>
      <c r="F279" s="241"/>
      <c r="G279" s="241"/>
      <c r="H279" s="241"/>
      <c r="I279" s="241"/>
      <c r="J279" s="241"/>
      <c r="K279" s="241"/>
      <c r="L279" s="241"/>
      <c r="M279" s="241"/>
      <c r="N279" s="8"/>
    </row>
    <row r="280" spans="1:14" ht="20" customHeight="1" x14ac:dyDescent="0.3">
      <c r="A280" s="7"/>
      <c r="B280" s="491" t="str">
        <f>R1426</f>
        <v>Next significant emotion this evokes</v>
      </c>
      <c r="C280" s="491"/>
      <c r="D280" s="491"/>
      <c r="E280" s="491"/>
      <c r="F280" s="491"/>
      <c r="G280" s="491"/>
      <c r="H280" s="246"/>
      <c r="I280" s="247"/>
      <c r="J280" s="357"/>
      <c r="K280" s="358"/>
      <c r="L280" s="358"/>
      <c r="M280" s="359"/>
      <c r="N280" s="8"/>
    </row>
    <row r="281" spans="1:14" ht="25" customHeight="1" x14ac:dyDescent="0.4">
      <c r="A281" s="7"/>
      <c r="B281" s="512" t="s">
        <v>744</v>
      </c>
      <c r="C281" s="512"/>
      <c r="D281" s="512"/>
      <c r="E281" s="512"/>
      <c r="F281" s="512"/>
      <c r="G281" s="512"/>
      <c r="H281" s="512"/>
      <c r="I281" s="512"/>
      <c r="J281" s="512"/>
      <c r="K281" s="512"/>
      <c r="L281" s="512"/>
      <c r="M281" s="512"/>
      <c r="N281" s="8"/>
    </row>
    <row r="282" spans="1:14" ht="105" customHeight="1" x14ac:dyDescent="0.3">
      <c r="A282" s="7"/>
      <c r="B282" s="541" t="str">
        <f>F1452</f>
        <v>The more the sender suffers this emotion and other painful emotions from this situation under The recipient's control, the more strained the sender’s wellness. These provoked emotions all warn the sender that their vulnerable needs are not being properly addressed or resolved. The less their affected needs can resolve, their wellness (or capacity to function) declines. The less they can function, the less they can do for the recipient or for others. And the more drawn to pain coping behaviors that tend to be addictive.</v>
      </c>
      <c r="C282" s="541"/>
      <c r="D282" s="541"/>
      <c r="E282" s="541"/>
      <c r="F282" s="541"/>
      <c r="G282" s="541"/>
      <c r="H282" s="541"/>
      <c r="I282" s="541"/>
      <c r="J282" s="541"/>
      <c r="K282" s="541"/>
      <c r="L282" s="541"/>
      <c r="M282" s="541"/>
      <c r="N282" s="8"/>
    </row>
    <row r="283" spans="1:14" ht="75" customHeight="1" x14ac:dyDescent="0.3">
      <c r="A283" s="7"/>
      <c r="B283" s="541" t="str">
        <f>F1453</f>
        <v>Only this responsive alternative aims to address the affected needs of all involved in this situation. Any other option typically spurs more painful problems. Only responsivism cultivates mutual support for each other’s inflexible needs. The recipient is invited to take advantage of this opportunity to improve the lives of us all.</v>
      </c>
      <c r="C283" s="541"/>
      <c r="D283" s="541"/>
      <c r="E283" s="541"/>
      <c r="F283" s="541"/>
      <c r="G283" s="541"/>
      <c r="H283" s="541"/>
      <c r="I283" s="541"/>
      <c r="J283" s="541"/>
      <c r="K283" s="541"/>
      <c r="L283" s="541"/>
      <c r="M283" s="541"/>
      <c r="N283" s="8"/>
    </row>
    <row r="284" spans="1:14" ht="5" customHeight="1" x14ac:dyDescent="0.3">
      <c r="A284" s="7"/>
      <c r="B284" s="239"/>
      <c r="C284" s="239"/>
      <c r="D284" s="239"/>
      <c r="E284" s="239"/>
      <c r="F284" s="239"/>
      <c r="G284" s="239"/>
      <c r="H284" s="239"/>
      <c r="I284" s="239"/>
      <c r="J284" s="239"/>
      <c r="K284" s="239"/>
      <c r="L284" s="239"/>
      <c r="M284" s="239"/>
      <c r="N284" s="8"/>
    </row>
    <row r="285" spans="1:14" ht="25" customHeight="1" x14ac:dyDescent="0.3">
      <c r="A285" s="7"/>
      <c r="B285" s="546" t="s">
        <v>760</v>
      </c>
      <c r="C285" s="546"/>
      <c r="D285" s="546"/>
      <c r="E285" s="546"/>
      <c r="F285" s="546"/>
      <c r="G285" s="546"/>
      <c r="H285" s="546"/>
      <c r="I285" s="546"/>
      <c r="J285" s="546"/>
      <c r="K285" s="546"/>
      <c r="L285" s="546"/>
      <c r="M285" s="546"/>
      <c r="N285" s="8"/>
    </row>
    <row r="286" spans="1:14" ht="25" customHeight="1" x14ac:dyDescent="0.3">
      <c r="A286" s="7"/>
      <c r="B286" s="542" t="str">
        <f>C1461</f>
        <v>The sender confirms this mostly captures their impacted wellness.</v>
      </c>
      <c r="C286" s="542"/>
      <c r="D286" s="542"/>
      <c r="E286" s="542"/>
      <c r="F286" s="542"/>
      <c r="G286" s="542"/>
      <c r="H286" s="542"/>
      <c r="I286" s="542"/>
      <c r="J286" s="542"/>
      <c r="K286" s="542"/>
      <c r="L286" s="542"/>
      <c r="M286" s="542"/>
      <c r="N286" s="8"/>
    </row>
    <row r="287" spans="1:14" ht="45" customHeight="1" x14ac:dyDescent="0.3">
      <c r="A287" s="233"/>
      <c r="B287" s="356" t="s">
        <v>924</v>
      </c>
      <c r="C287" s="356"/>
      <c r="D287" s="356"/>
      <c r="E287" s="356"/>
      <c r="F287" s="356"/>
      <c r="G287" s="356"/>
      <c r="H287" s="356"/>
      <c r="I287" s="356"/>
      <c r="J287" s="356"/>
      <c r="K287" s="356"/>
      <c r="L287" s="356"/>
      <c r="M287" s="356"/>
      <c r="N287" s="234"/>
    </row>
    <row r="288" spans="1:14" ht="30" customHeight="1" x14ac:dyDescent="0.3">
      <c r="A288" s="7"/>
      <c r="B288" s="446" t="str">
        <f>B1690</f>
        <v>Apply character traits to proactively respond to these situational needs more than react to their pain</v>
      </c>
      <c r="C288" s="446"/>
      <c r="D288" s="446"/>
      <c r="E288" s="446"/>
      <c r="F288" s="446"/>
      <c r="G288" s="446"/>
      <c r="H288" s="446"/>
      <c r="I288" s="446"/>
      <c r="J288" s="446"/>
      <c r="K288" s="446"/>
      <c r="L288" s="446"/>
      <c r="M288" s="446"/>
      <c r="N288" s="8"/>
    </row>
    <row r="289" spans="1:14" ht="25" customHeight="1" thickBot="1" x14ac:dyDescent="0.35">
      <c r="A289" s="7"/>
      <c r="B289" s="513" t="str">
        <f>B1692</f>
        <v>1. Apply a character trait to improve responsiveness to your need</v>
      </c>
      <c r="C289" s="513"/>
      <c r="D289" s="513"/>
      <c r="E289" s="513"/>
      <c r="F289" s="513"/>
      <c r="G289" s="513"/>
      <c r="H289" s="513"/>
      <c r="I289" s="513"/>
      <c r="J289" s="513"/>
      <c r="K289" s="513"/>
      <c r="L289" s="513"/>
      <c r="M289" s="513"/>
      <c r="N289" s="8"/>
    </row>
    <row r="290" spans="1:14" ht="20.149999999999999" customHeight="1" thickTop="1" thickBot="1" x14ac:dyDescent="0.35">
      <c r="A290" s="7"/>
      <c r="B290" s="509" t="str">
        <f>$H$1668</f>
        <v>SELECT ITEM AT RIGHT:</v>
      </c>
      <c r="C290" s="510"/>
      <c r="D290" s="510"/>
      <c r="E290" s="457"/>
      <c r="F290" s="458"/>
      <c r="G290" s="458"/>
      <c r="H290" s="459" t="s">
        <v>1147</v>
      </c>
      <c r="I290" s="459"/>
      <c r="J290" s="459"/>
      <c r="K290" s="459"/>
      <c r="L290" s="459"/>
      <c r="M290" s="460"/>
      <c r="N290" s="8"/>
    </row>
    <row r="291" spans="1:14" ht="20.149999999999999" customHeight="1" thickTop="1" thickBot="1" x14ac:dyDescent="0.35">
      <c r="A291" s="7"/>
      <c r="B291" s="447" t="str">
        <f>$F$1668</f>
        <v/>
      </c>
      <c r="C291" s="448"/>
      <c r="D291" s="448"/>
      <c r="E291" s="448"/>
      <c r="F291" s="448"/>
      <c r="G291" s="448"/>
      <c r="H291" s="448"/>
      <c r="I291" s="448"/>
      <c r="J291" s="448"/>
      <c r="K291" s="448"/>
      <c r="L291" s="448"/>
      <c r="M291" s="449"/>
      <c r="N291" s="8"/>
    </row>
    <row r="292" spans="1:14" ht="75" customHeight="1" thickTop="1" x14ac:dyDescent="0.3">
      <c r="A292" s="7"/>
      <c r="B292" s="450" t="str">
        <f>$G$1668</f>
        <v/>
      </c>
      <c r="C292" s="451"/>
      <c r="D292" s="451"/>
      <c r="E292" s="451"/>
      <c r="F292" s="451"/>
      <c r="G292" s="451"/>
      <c r="H292" s="451"/>
      <c r="I292" s="451"/>
      <c r="J292" s="451"/>
      <c r="K292" s="451"/>
      <c r="L292" s="451"/>
      <c r="M292" s="452"/>
      <c r="N292" s="8"/>
    </row>
    <row r="293" spans="1:14" ht="20.149999999999999" customHeight="1" x14ac:dyDescent="0.3">
      <c r="A293" s="7"/>
      <c r="B293" s="9" t="str">
        <f>$E$1668</f>
        <v/>
      </c>
      <c r="C293" s="10"/>
      <c r="D293" s="10"/>
      <c r="E293" s="10"/>
      <c r="F293" s="10"/>
      <c r="G293" s="10"/>
      <c r="H293" s="10"/>
      <c r="I293" s="10"/>
      <c r="J293" s="10"/>
      <c r="K293" s="10"/>
      <c r="L293" s="10"/>
      <c r="M293" s="11"/>
      <c r="N293" s="8"/>
    </row>
    <row r="294" spans="1:14" ht="20.149999999999999" customHeight="1" thickBot="1" x14ac:dyDescent="0.35">
      <c r="A294" s="7"/>
      <c r="B294" s="453"/>
      <c r="C294" s="454"/>
      <c r="D294" s="454"/>
      <c r="E294" s="12" t="str">
        <f>IF(E290="","",$I$1668)</f>
        <v/>
      </c>
      <c r="F294" s="13"/>
      <c r="G294" s="13"/>
      <c r="H294" s="13"/>
      <c r="I294" s="13"/>
      <c r="J294" s="13"/>
      <c r="K294" s="13"/>
      <c r="L294" s="13"/>
      <c r="M294" s="14"/>
      <c r="N294" s="8"/>
    </row>
    <row r="295" spans="1:14" ht="15" customHeight="1" thickTop="1" x14ac:dyDescent="0.3">
      <c r="A295" s="7"/>
      <c r="B295" s="284" t="str">
        <f>IF(B297="","Put into your own words in the white field below how this character trait applies.","")</f>
        <v>Put into your own words in the white field below how this character trait applies.</v>
      </c>
      <c r="C295" s="16"/>
      <c r="D295" s="16"/>
      <c r="E295" s="17"/>
      <c r="F295" s="18"/>
      <c r="G295" s="18"/>
      <c r="H295" s="18"/>
      <c r="I295" s="18"/>
      <c r="J295" s="18"/>
      <c r="K295" s="18"/>
      <c r="L295" s="18"/>
      <c r="M295" s="18"/>
      <c r="N295" s="8"/>
    </row>
    <row r="296" spans="1:14" ht="25" customHeight="1" thickBot="1" x14ac:dyDescent="0.35">
      <c r="A296" s="7"/>
      <c r="B296" s="91" t="str">
        <f>C1701</f>
        <v/>
      </c>
      <c r="C296" s="16"/>
      <c r="D296" s="16"/>
      <c r="E296" s="17"/>
      <c r="F296" s="18"/>
      <c r="G296" s="18"/>
      <c r="H296" s="18"/>
      <c r="I296" s="18"/>
      <c r="J296" s="18"/>
      <c r="K296" s="18"/>
      <c r="L296" s="18"/>
      <c r="M296" s="18"/>
      <c r="N296" s="8"/>
    </row>
    <row r="297" spans="1:14" ht="60" customHeight="1" thickTop="1" x14ac:dyDescent="0.3">
      <c r="A297" s="7"/>
      <c r="B297" s="455"/>
      <c r="C297" s="455"/>
      <c r="D297" s="455"/>
      <c r="E297" s="455"/>
      <c r="F297" s="455"/>
      <c r="G297" s="455"/>
      <c r="H297" s="455"/>
      <c r="I297" s="455"/>
      <c r="J297" s="455"/>
      <c r="K297" s="455"/>
      <c r="L297" s="455"/>
      <c r="M297" s="455"/>
      <c r="N297" s="8"/>
    </row>
    <row r="298" spans="1:14" ht="10" customHeight="1" x14ac:dyDescent="0.3">
      <c r="A298" s="7"/>
      <c r="B298" s="15"/>
      <c r="C298" s="16"/>
      <c r="D298" s="16"/>
      <c r="E298" s="17"/>
      <c r="F298" s="18"/>
      <c r="G298" s="18"/>
      <c r="H298" s="18"/>
      <c r="I298" s="18"/>
      <c r="J298" s="18"/>
      <c r="K298" s="18"/>
      <c r="L298" s="18"/>
      <c r="M298" s="18"/>
      <c r="N298" s="8"/>
    </row>
    <row r="299" spans="1:14" ht="20.25" customHeight="1" x14ac:dyDescent="0.3">
      <c r="A299" s="7"/>
      <c r="B299" s="355" t="s">
        <v>210</v>
      </c>
      <c r="C299" s="355"/>
      <c r="D299" s="355"/>
      <c r="E299" s="355"/>
      <c r="F299" s="355"/>
      <c r="G299" s="355"/>
      <c r="H299" s="355"/>
      <c r="I299" s="355"/>
      <c r="J299" s="355"/>
      <c r="K299" s="355"/>
      <c r="L299" s="355"/>
      <c r="M299" s="355"/>
      <c r="N299" s="8"/>
    </row>
    <row r="300" spans="1:14" ht="25" customHeight="1" thickBot="1" x14ac:dyDescent="0.35">
      <c r="A300" s="7"/>
      <c r="B300" s="513" t="str">
        <f>B1695</f>
        <v>2. Character trait the recipient encourages the sender to apply to situation</v>
      </c>
      <c r="C300" s="513"/>
      <c r="D300" s="513"/>
      <c r="E300" s="513"/>
      <c r="F300" s="513"/>
      <c r="G300" s="513"/>
      <c r="H300" s="513"/>
      <c r="I300" s="513"/>
      <c r="J300" s="513"/>
      <c r="K300" s="513"/>
      <c r="L300" s="513"/>
      <c r="M300" s="513"/>
      <c r="N300" s="8"/>
    </row>
    <row r="301" spans="1:14" ht="20.149999999999999" customHeight="1" thickTop="1" thickBot="1" x14ac:dyDescent="0.35">
      <c r="A301" s="7"/>
      <c r="B301" s="509" t="str">
        <f>$H$1671</f>
        <v>SELECT ITEM AT RIGHT:</v>
      </c>
      <c r="C301" s="510"/>
      <c r="D301" s="510"/>
      <c r="E301" s="457"/>
      <c r="F301" s="458"/>
      <c r="G301" s="458"/>
      <c r="H301" s="459" t="s">
        <v>1148</v>
      </c>
      <c r="I301" s="459"/>
      <c r="J301" s="459"/>
      <c r="K301" s="459"/>
      <c r="L301" s="459"/>
      <c r="M301" s="460"/>
      <c r="N301" s="19"/>
    </row>
    <row r="302" spans="1:14" ht="20.149999999999999" customHeight="1" thickTop="1" thickBot="1" x14ac:dyDescent="0.35">
      <c r="A302" s="7"/>
      <c r="B302" s="447" t="str">
        <f>$F$1671</f>
        <v/>
      </c>
      <c r="C302" s="448"/>
      <c r="D302" s="448"/>
      <c r="E302" s="448"/>
      <c r="F302" s="448"/>
      <c r="G302" s="448"/>
      <c r="H302" s="448"/>
      <c r="I302" s="448"/>
      <c r="J302" s="448"/>
      <c r="K302" s="448"/>
      <c r="L302" s="448"/>
      <c r="M302" s="449"/>
      <c r="N302" s="8"/>
    </row>
    <row r="303" spans="1:14" ht="75" customHeight="1" thickTop="1" x14ac:dyDescent="0.3">
      <c r="A303" s="7"/>
      <c r="B303" s="450" t="str">
        <f>$G$1671</f>
        <v/>
      </c>
      <c r="C303" s="451"/>
      <c r="D303" s="451"/>
      <c r="E303" s="451"/>
      <c r="F303" s="451"/>
      <c r="G303" s="451"/>
      <c r="H303" s="451"/>
      <c r="I303" s="451"/>
      <c r="J303" s="451"/>
      <c r="K303" s="451"/>
      <c r="L303" s="451"/>
      <c r="M303" s="452"/>
      <c r="N303" s="8"/>
    </row>
    <row r="304" spans="1:14" ht="20.149999999999999" customHeight="1" x14ac:dyDescent="0.3">
      <c r="A304" s="7"/>
      <c r="B304" s="9" t="str">
        <f>$E$1671</f>
        <v/>
      </c>
      <c r="C304" s="10"/>
      <c r="D304" s="10"/>
      <c r="E304" s="10"/>
      <c r="F304" s="10"/>
      <c r="G304" s="10"/>
      <c r="H304" s="10"/>
      <c r="I304" s="10"/>
      <c r="J304" s="10"/>
      <c r="K304" s="10"/>
      <c r="L304" s="10"/>
      <c r="M304" s="11"/>
      <c r="N304" s="8"/>
    </row>
    <row r="305" spans="1:14" ht="20.149999999999999" customHeight="1" thickBot="1" x14ac:dyDescent="0.35">
      <c r="A305" s="7"/>
      <c r="B305" s="453" t="str">
        <f>IF(B294="","",B294)</f>
        <v/>
      </c>
      <c r="C305" s="454"/>
      <c r="D305" s="454"/>
      <c r="E305" s="12" t="str">
        <f>IF(E301="","",$I$1671)</f>
        <v/>
      </c>
      <c r="F305" s="13"/>
      <c r="G305" s="13"/>
      <c r="H305" s="13"/>
      <c r="I305" s="13"/>
      <c r="J305" s="13"/>
      <c r="K305" s="13"/>
      <c r="L305" s="13"/>
      <c r="M305" s="14"/>
      <c r="N305" s="8"/>
    </row>
    <row r="306" spans="1:14" ht="10" customHeight="1" thickTop="1" x14ac:dyDescent="0.3">
      <c r="A306" s="7"/>
      <c r="B306" s="91"/>
      <c r="C306" s="16"/>
      <c r="D306" s="16"/>
      <c r="E306" s="17"/>
      <c r="F306" s="18"/>
      <c r="G306" s="18"/>
      <c r="H306" s="18"/>
      <c r="I306" s="18"/>
      <c r="J306" s="18"/>
      <c r="K306" s="18"/>
      <c r="L306" s="18"/>
      <c r="M306" s="18"/>
      <c r="N306" s="8"/>
    </row>
    <row r="307" spans="1:14" ht="25" customHeight="1" thickBot="1" x14ac:dyDescent="0.35">
      <c r="A307" s="7"/>
      <c r="B307" s="91" t="str">
        <f>C1707</f>
        <v/>
      </c>
      <c r="C307" s="16"/>
      <c r="D307" s="16"/>
      <c r="E307" s="17"/>
      <c r="F307" s="18"/>
      <c r="G307" s="18"/>
      <c r="H307" s="18"/>
      <c r="I307" s="18"/>
      <c r="J307" s="18"/>
      <c r="K307" s="18"/>
      <c r="L307" s="18"/>
      <c r="M307" s="18"/>
      <c r="N307" s="8"/>
    </row>
    <row r="308" spans="1:14" ht="60" customHeight="1" thickTop="1" x14ac:dyDescent="0.3">
      <c r="A308" s="7"/>
      <c r="B308" s="455"/>
      <c r="C308" s="455"/>
      <c r="D308" s="455"/>
      <c r="E308" s="455"/>
      <c r="F308" s="455"/>
      <c r="G308" s="455"/>
      <c r="H308" s="455"/>
      <c r="I308" s="455"/>
      <c r="J308" s="455"/>
      <c r="K308" s="455"/>
      <c r="L308" s="455"/>
      <c r="M308" s="455"/>
      <c r="N308" s="8"/>
    </row>
    <row r="309" spans="1:14" ht="20" customHeight="1" x14ac:dyDescent="0.3">
      <c r="A309" s="7"/>
      <c r="B309" s="18"/>
      <c r="C309" s="18"/>
      <c r="D309" s="18"/>
      <c r="E309" s="18"/>
      <c r="F309" s="18"/>
      <c r="G309" s="18"/>
      <c r="H309" s="18"/>
      <c r="I309" s="18"/>
      <c r="J309" s="18"/>
      <c r="K309" s="18"/>
      <c r="L309" s="18"/>
      <c r="M309" s="18"/>
      <c r="N309" s="8"/>
    </row>
    <row r="310" spans="1:14" ht="45" customHeight="1" x14ac:dyDescent="0.3">
      <c r="A310" s="24"/>
      <c r="B310" s="456" t="s">
        <v>1140</v>
      </c>
      <c r="C310" s="456"/>
      <c r="D310" s="456"/>
      <c r="E310" s="456"/>
      <c r="F310" s="456"/>
      <c r="G310" s="456"/>
      <c r="H310" s="456"/>
      <c r="I310" s="456"/>
      <c r="J310" s="456"/>
      <c r="K310" s="456"/>
      <c r="L310" s="456"/>
      <c r="M310" s="456"/>
      <c r="N310" s="25"/>
    </row>
    <row r="311" spans="1:14" ht="30" customHeight="1" x14ac:dyDescent="0.3">
      <c r="A311" s="64"/>
      <c r="B311" s="201" t="s">
        <v>1163</v>
      </c>
      <c r="C311" s="201"/>
      <c r="D311" s="201"/>
      <c r="E311" s="201"/>
      <c r="F311" s="201"/>
      <c r="G311" s="201"/>
      <c r="H311" s="201"/>
      <c r="I311" s="201"/>
      <c r="J311" s="201"/>
      <c r="K311" s="201"/>
      <c r="L311" s="201"/>
      <c r="M311" s="201"/>
      <c r="N311" s="66"/>
    </row>
    <row r="312" spans="1:14" ht="60" customHeight="1" x14ac:dyDescent="0.3">
      <c r="A312" s="7"/>
      <c r="B312" s="514" t="s">
        <v>1164</v>
      </c>
      <c r="C312" s="514"/>
      <c r="D312" s="514"/>
      <c r="E312" s="514"/>
      <c r="F312" s="514"/>
      <c r="G312" s="514"/>
      <c r="H312" s="514"/>
      <c r="I312" s="514"/>
      <c r="J312" s="514"/>
      <c r="K312" s="514"/>
      <c r="L312" s="514"/>
      <c r="M312" s="514"/>
      <c r="N312" s="8"/>
    </row>
    <row r="313" spans="1:14" ht="25" customHeight="1" x14ac:dyDescent="0.3">
      <c r="A313" s="7"/>
      <c r="B313" s="287" t="s">
        <v>1172</v>
      </c>
      <c r="C313" s="269"/>
      <c r="D313" s="269"/>
      <c r="E313" s="269"/>
      <c r="F313" s="269"/>
      <c r="G313" s="269"/>
      <c r="H313" s="269"/>
      <c r="I313" s="269"/>
      <c r="J313" s="269"/>
      <c r="K313" s="269"/>
      <c r="L313" s="269"/>
      <c r="M313" s="269"/>
      <c r="N313" s="8"/>
    </row>
    <row r="314" spans="1:14" ht="20" customHeight="1" x14ac:dyDescent="0.3">
      <c r="A314" s="7"/>
      <c r="B314" s="287" t="s">
        <v>1167</v>
      </c>
      <c r="C314" s="269"/>
      <c r="D314" s="269"/>
      <c r="E314" s="269"/>
      <c r="F314" s="269"/>
      <c r="G314" s="269"/>
      <c r="H314" s="269"/>
      <c r="I314" s="269"/>
      <c r="J314" s="269"/>
      <c r="K314" s="269"/>
      <c r="L314" s="269"/>
      <c r="M314" s="269"/>
      <c r="N314" s="8"/>
    </row>
    <row r="315" spans="1:14" ht="20" customHeight="1" x14ac:dyDescent="0.3">
      <c r="A315" s="7"/>
      <c r="B315" s="287" t="s">
        <v>1171</v>
      </c>
      <c r="C315" s="269"/>
      <c r="D315" s="269"/>
      <c r="E315" s="269"/>
      <c r="F315" s="269"/>
      <c r="G315" s="269"/>
      <c r="H315" s="269"/>
      <c r="I315" s="269"/>
      <c r="J315" s="269"/>
      <c r="K315" s="269"/>
      <c r="L315" s="269"/>
      <c r="M315" s="269"/>
      <c r="N315" s="8"/>
    </row>
    <row r="316" spans="1:14" ht="20" customHeight="1" x14ac:dyDescent="0.3">
      <c r="A316" s="7"/>
      <c r="B316" s="287" t="s">
        <v>1170</v>
      </c>
      <c r="C316" s="269"/>
      <c r="D316" s="269"/>
      <c r="E316" s="269"/>
      <c r="F316" s="269"/>
      <c r="G316" s="269"/>
      <c r="H316" s="269"/>
      <c r="I316" s="269"/>
      <c r="J316" s="269"/>
      <c r="K316" s="269"/>
      <c r="L316" s="269"/>
      <c r="M316" s="269"/>
      <c r="N316" s="8"/>
    </row>
    <row r="317" spans="1:14" ht="20" customHeight="1" x14ac:dyDescent="0.3">
      <c r="A317" s="7"/>
      <c r="B317" s="287" t="s">
        <v>1168</v>
      </c>
      <c r="C317" s="269"/>
      <c r="D317" s="269"/>
      <c r="E317" s="269"/>
      <c r="F317" s="269"/>
      <c r="G317" s="269"/>
      <c r="H317" s="269"/>
      <c r="I317" s="269"/>
      <c r="J317" s="269"/>
      <c r="K317" s="269"/>
      <c r="L317" s="269"/>
      <c r="M317" s="269"/>
      <c r="N317" s="8"/>
    </row>
    <row r="318" spans="1:14" ht="20" customHeight="1" x14ac:dyDescent="0.3">
      <c r="A318" s="7"/>
      <c r="B318" s="287" t="s">
        <v>1169</v>
      </c>
      <c r="C318" s="269"/>
      <c r="D318" s="269"/>
      <c r="E318" s="269"/>
      <c r="F318" s="269"/>
      <c r="G318" s="269"/>
      <c r="H318" s="269"/>
      <c r="I318" s="269"/>
      <c r="J318" s="269"/>
      <c r="K318" s="269"/>
      <c r="L318" s="269"/>
      <c r="M318" s="269"/>
      <c r="N318" s="8"/>
    </row>
    <row r="319" spans="1:14" ht="105" customHeight="1" x14ac:dyDescent="0.3">
      <c r="A319" s="7"/>
      <c r="B319" s="425" t="str">
        <f>B1718</f>
        <v>Once the recipient turns down this offer of a more responsive alternative to legal options, you begin applying legal options. You then gage effects on your wellness needs. You proceed to assess their responsive reputation without their input, as an expression of your First Amendment rights.</v>
      </c>
      <c r="C319" s="425"/>
      <c r="D319" s="425"/>
      <c r="E319" s="425"/>
      <c r="F319" s="425"/>
      <c r="G319" s="425"/>
      <c r="H319" s="425"/>
      <c r="I319" s="269"/>
      <c r="J319" s="269"/>
      <c r="K319" s="269"/>
      <c r="L319" s="269"/>
      <c r="M319" s="269"/>
      <c r="N319" s="8"/>
    </row>
    <row r="320" spans="1:14" ht="45" customHeight="1" x14ac:dyDescent="0.3">
      <c r="A320" s="7"/>
      <c r="B320" s="515" t="str">
        <f>E1721</f>
        <v>How responsive are you to their wellness needs and to your own?</v>
      </c>
      <c r="C320" s="515"/>
      <c r="D320" s="515"/>
      <c r="E320" s="515"/>
      <c r="F320" s="515"/>
      <c r="G320" s="515"/>
      <c r="H320" s="515"/>
      <c r="I320" s="515"/>
      <c r="J320" s="515"/>
      <c r="K320" s="515"/>
      <c r="L320" s="515"/>
      <c r="M320" s="515"/>
      <c r="N320" s="8"/>
    </row>
    <row r="321" spans="1:14" ht="40" customHeight="1" x14ac:dyDescent="0.3">
      <c r="A321" s="7"/>
      <c r="B321" s="516" t="str">
        <f>B1722</f>
        <v xml:space="preserve">Everyone falls short of their wellness potential, at least part of the time and on some level. Most shortcomings are structural: beyond any individual's control. </v>
      </c>
      <c r="C321" s="516"/>
      <c r="D321" s="516"/>
      <c r="E321" s="516"/>
      <c r="F321" s="516"/>
      <c r="G321" s="516"/>
      <c r="H321" s="516"/>
      <c r="I321" s="516"/>
      <c r="J321" s="516"/>
      <c r="K321" s="516"/>
      <c r="L321" s="516"/>
      <c r="M321" s="516"/>
      <c r="N321" s="8"/>
    </row>
    <row r="322" spans="1:14" ht="40" customHeight="1" x14ac:dyDescent="0.3">
      <c r="A322" s="7"/>
      <c r="B322" s="516" t="str">
        <f t="shared" ref="B322:B323" si="6">B1723</f>
        <v>Responsivism provides a mutually beneficial process to identify every affected need. And then incentivizes all inolved to resolve those needs.</v>
      </c>
      <c r="C322" s="516"/>
      <c r="D322" s="516"/>
      <c r="E322" s="516"/>
      <c r="F322" s="516"/>
      <c r="G322" s="516"/>
      <c r="H322" s="516"/>
      <c r="I322" s="516"/>
      <c r="J322" s="516"/>
      <c r="K322" s="516"/>
      <c r="L322" s="516"/>
      <c r="M322" s="516"/>
      <c r="N322" s="8"/>
    </row>
    <row r="323" spans="1:14" ht="40" customHeight="1" x14ac:dyDescent="0.3">
      <c r="A323" s="7"/>
      <c r="B323" s="516" t="str">
        <f t="shared" si="6"/>
        <v>The more responsive to those needs you can impact, the greater your opportunities to improve our responsiveness to other needs. Overall wellness can then measurably improve.</v>
      </c>
      <c r="C323" s="516"/>
      <c r="D323" s="516"/>
      <c r="E323" s="516"/>
      <c r="F323" s="516"/>
      <c r="G323" s="516"/>
      <c r="H323" s="516"/>
      <c r="I323" s="516"/>
      <c r="J323" s="516"/>
      <c r="K323" s="516"/>
      <c r="L323" s="516"/>
      <c r="M323" s="516"/>
      <c r="N323" s="8"/>
    </row>
    <row r="324" spans="1:14" ht="45" customHeight="1" x14ac:dyDescent="0.3">
      <c r="A324" s="7"/>
      <c r="B324" s="516" t="str">
        <f>B1736</f>
        <v xml:space="preserve">The more responsive you are to the recipient's needs, the more likely they will be open to this more amicable alternative. And consider the following Action Plan. </v>
      </c>
      <c r="C324" s="516"/>
      <c r="D324" s="516"/>
      <c r="E324" s="516"/>
      <c r="F324" s="516"/>
      <c r="G324" s="516"/>
      <c r="H324" s="516"/>
      <c r="I324" s="516"/>
      <c r="J324" s="516"/>
      <c r="K324" s="516"/>
      <c r="L324" s="516"/>
      <c r="M324" s="516"/>
      <c r="N324" s="8"/>
    </row>
    <row r="325" spans="1:14" ht="20" customHeight="1" x14ac:dyDescent="0.3">
      <c r="A325" s="7"/>
      <c r="B325" s="520" t="str">
        <f>B1726</f>
        <v>Sender: How responsive is the recipient to your offer?</v>
      </c>
      <c r="C325" s="520"/>
      <c r="D325" s="520"/>
      <c r="E325" s="520"/>
      <c r="F325" s="520"/>
      <c r="G325" s="520"/>
      <c r="H325" s="520"/>
      <c r="I325" s="521"/>
      <c r="J325" s="517"/>
      <c r="K325" s="518"/>
      <c r="L325" s="518"/>
      <c r="M325" s="519"/>
      <c r="N325" s="8"/>
    </row>
    <row r="326" spans="1:14" ht="5" customHeight="1" x14ac:dyDescent="0.3">
      <c r="A326" s="7"/>
      <c r="B326" s="288"/>
      <c r="C326" s="288"/>
      <c r="D326" s="288"/>
      <c r="E326" s="288"/>
      <c r="F326" s="288"/>
      <c r="G326" s="288"/>
      <c r="H326" s="288"/>
      <c r="I326" s="288"/>
      <c r="J326" s="288"/>
      <c r="K326" s="288"/>
      <c r="L326" s="288"/>
      <c r="M326" s="288"/>
      <c r="N326" s="8"/>
    </row>
    <row r="327" spans="1:14" ht="20" customHeight="1" x14ac:dyDescent="0.3">
      <c r="A327" s="7"/>
      <c r="B327" s="520" t="str">
        <f>B1727</f>
        <v>Recipient: How responsive is the sender to your needs?</v>
      </c>
      <c r="C327" s="520"/>
      <c r="D327" s="520"/>
      <c r="E327" s="520"/>
      <c r="F327" s="520"/>
      <c r="G327" s="520"/>
      <c r="H327" s="520"/>
      <c r="I327" s="521"/>
      <c r="J327" s="517"/>
      <c r="K327" s="518"/>
      <c r="L327" s="518"/>
      <c r="M327" s="519"/>
      <c r="N327" s="8"/>
    </row>
    <row r="328" spans="1:14" ht="10" customHeight="1" x14ac:dyDescent="0.3">
      <c r="A328" s="7"/>
      <c r="B328" s="288"/>
      <c r="C328" s="288"/>
      <c r="D328" s="288"/>
      <c r="E328" s="288"/>
      <c r="F328" s="288"/>
      <c r="G328" s="288"/>
      <c r="H328" s="288"/>
      <c r="I328" s="288"/>
      <c r="J328" s="288"/>
      <c r="K328" s="288"/>
      <c r="L328" s="288"/>
      <c r="M328" s="288"/>
      <c r="N328" s="8"/>
    </row>
    <row r="329" spans="1:14" ht="40" customHeight="1" x14ac:dyDescent="0.3">
      <c r="A329" s="7"/>
      <c r="B329" s="516" t="str">
        <f>B1736</f>
        <v xml:space="preserve">The more responsive you are to the recipient's needs, the more likely they will be open to this more amicable alternative. And consider the following Action Plan. </v>
      </c>
      <c r="C329" s="516"/>
      <c r="D329" s="516"/>
      <c r="E329" s="516"/>
      <c r="F329" s="516"/>
      <c r="G329" s="516"/>
      <c r="H329" s="516"/>
      <c r="I329" s="516"/>
      <c r="J329" s="516"/>
      <c r="K329" s="516"/>
      <c r="L329" s="516"/>
      <c r="M329" s="516"/>
      <c r="N329" s="8"/>
    </row>
    <row r="330" spans="1:14" ht="10" customHeight="1" x14ac:dyDescent="0.3">
      <c r="A330" s="20"/>
      <c r="B330" s="21"/>
      <c r="C330" s="21"/>
      <c r="D330" s="21"/>
      <c r="E330" s="21"/>
      <c r="F330" s="21"/>
      <c r="G330" s="21"/>
      <c r="H330" s="22"/>
      <c r="I330" s="21"/>
      <c r="J330" s="21"/>
      <c r="K330" s="21"/>
      <c r="L330" s="21"/>
      <c r="M330" s="21"/>
      <c r="N330" s="23"/>
    </row>
    <row r="331" spans="1:14" ht="45" customHeight="1" x14ac:dyDescent="0.3">
      <c r="A331" s="24"/>
      <c r="B331" s="456" t="s">
        <v>913</v>
      </c>
      <c r="C331" s="456"/>
      <c r="D331" s="456"/>
      <c r="E331" s="456"/>
      <c r="F331" s="456"/>
      <c r="G331" s="456"/>
      <c r="H331" s="456"/>
      <c r="I331" s="456"/>
      <c r="J331" s="456"/>
      <c r="K331" s="456"/>
      <c r="L331" s="456"/>
      <c r="M331" s="456"/>
      <c r="N331" s="25"/>
    </row>
    <row r="332" spans="1:14" ht="30" customHeight="1" x14ac:dyDescent="0.3">
      <c r="A332" s="7"/>
      <c r="B332" s="201" t="s">
        <v>437</v>
      </c>
      <c r="C332" s="65"/>
      <c r="D332" s="65"/>
      <c r="E332" s="65"/>
      <c r="F332" s="65"/>
      <c r="G332" s="65"/>
      <c r="H332" s="65"/>
      <c r="I332" s="65"/>
      <c r="J332" s="65"/>
      <c r="K332" s="65"/>
      <c r="L332" s="65"/>
      <c r="M332" s="65"/>
      <c r="N332" s="8"/>
    </row>
    <row r="333" spans="1:14" ht="60" customHeight="1" x14ac:dyDescent="0.3">
      <c r="A333" s="7"/>
      <c r="B333" s="507" t="s">
        <v>213</v>
      </c>
      <c r="C333" s="507"/>
      <c r="D333" s="507"/>
      <c r="E333" s="507"/>
      <c r="F333" s="507"/>
      <c r="G333" s="507"/>
      <c r="H333" s="507"/>
      <c r="I333" s="507"/>
      <c r="J333" s="507"/>
      <c r="K333" s="507"/>
      <c r="L333" s="507"/>
      <c r="M333" s="507"/>
      <c r="N333" s="8"/>
    </row>
    <row r="334" spans="1:14" ht="60" customHeight="1" x14ac:dyDescent="0.3">
      <c r="A334" s="7"/>
      <c r="B334" s="507" t="s">
        <v>1282</v>
      </c>
      <c r="C334" s="507"/>
      <c r="D334" s="507"/>
      <c r="E334" s="507"/>
      <c r="F334" s="507"/>
      <c r="G334" s="507"/>
      <c r="H334" s="507"/>
      <c r="I334" s="507"/>
      <c r="J334" s="507"/>
      <c r="K334" s="507"/>
      <c r="L334" s="507"/>
      <c r="M334" s="507"/>
      <c r="N334" s="8"/>
    </row>
    <row r="335" spans="1:14" ht="20" customHeight="1" thickBot="1" x14ac:dyDescent="0.35">
      <c r="A335" s="7"/>
      <c r="B335" s="508"/>
      <c r="C335" s="508"/>
      <c r="D335" s="508"/>
      <c r="E335" s="508"/>
      <c r="F335" s="508"/>
      <c r="G335" s="508"/>
      <c r="H335" s="508"/>
      <c r="I335" s="508"/>
      <c r="J335" s="508"/>
      <c r="K335" s="508"/>
      <c r="L335" s="508"/>
      <c r="M335" s="508"/>
      <c r="N335" s="8"/>
    </row>
    <row r="336" spans="1:14" ht="35" customHeight="1" thickTop="1" thickBot="1" x14ac:dyDescent="0.35">
      <c r="A336" s="7"/>
      <c r="B336" s="264">
        <v>1</v>
      </c>
      <c r="C336" s="522" t="s">
        <v>915</v>
      </c>
      <c r="D336" s="523"/>
      <c r="E336" s="523"/>
      <c r="F336" s="523"/>
      <c r="G336" s="523"/>
      <c r="H336" s="523"/>
      <c r="I336" s="523"/>
      <c r="J336" s="523"/>
      <c r="K336" s="523"/>
      <c r="L336" s="523"/>
      <c r="M336" s="523"/>
      <c r="N336" s="8"/>
    </row>
    <row r="337" spans="1:14" ht="10" customHeight="1" thickTop="1" thickBot="1" x14ac:dyDescent="0.35">
      <c r="A337" s="7"/>
      <c r="B337" s="85"/>
      <c r="C337" s="85"/>
      <c r="D337" s="85"/>
      <c r="E337" s="85"/>
      <c r="F337" s="85"/>
      <c r="G337" s="85"/>
      <c r="H337" s="85"/>
      <c r="I337" s="85"/>
      <c r="J337" s="85"/>
      <c r="K337" s="85"/>
      <c r="L337" s="85"/>
      <c r="M337" s="85"/>
      <c r="N337" s="8"/>
    </row>
    <row r="338" spans="1:14" ht="35" customHeight="1" thickTop="1" thickBot="1" x14ac:dyDescent="0.35">
      <c r="A338" s="7"/>
      <c r="B338" s="264">
        <v>2</v>
      </c>
      <c r="C338" s="522" t="s">
        <v>916</v>
      </c>
      <c r="D338" s="523"/>
      <c r="E338" s="523"/>
      <c r="F338" s="523"/>
      <c r="G338" s="523"/>
      <c r="H338" s="523"/>
      <c r="I338" s="523"/>
      <c r="J338" s="523"/>
      <c r="K338" s="523"/>
      <c r="L338" s="523"/>
      <c r="M338" s="523"/>
      <c r="N338" s="8"/>
    </row>
    <row r="339" spans="1:14" ht="10" customHeight="1" thickTop="1" thickBot="1" x14ac:dyDescent="0.35">
      <c r="A339" s="7"/>
      <c r="B339" s="85"/>
      <c r="C339" s="85"/>
      <c r="D339" s="85"/>
      <c r="E339" s="85"/>
      <c r="F339" s="85"/>
      <c r="G339" s="85"/>
      <c r="H339" s="85"/>
      <c r="I339" s="85"/>
      <c r="J339" s="85"/>
      <c r="K339" s="85"/>
      <c r="L339" s="85"/>
      <c r="M339" s="85"/>
      <c r="N339" s="8"/>
    </row>
    <row r="340" spans="1:14" ht="35" customHeight="1" thickTop="1" thickBot="1" x14ac:dyDescent="0.35">
      <c r="A340" s="7"/>
      <c r="B340" s="264">
        <v>3</v>
      </c>
      <c r="C340" s="522" t="s">
        <v>918</v>
      </c>
      <c r="D340" s="523"/>
      <c r="E340" s="523"/>
      <c r="F340" s="523"/>
      <c r="G340" s="523"/>
      <c r="H340" s="523"/>
      <c r="I340" s="523"/>
      <c r="J340" s="523"/>
      <c r="K340" s="523"/>
      <c r="L340" s="523"/>
      <c r="M340" s="523"/>
      <c r="N340" s="8"/>
    </row>
    <row r="341" spans="1:14" ht="10" customHeight="1" thickTop="1" thickBot="1" x14ac:dyDescent="0.35">
      <c r="A341" s="7"/>
      <c r="B341" s="85"/>
      <c r="C341" s="85"/>
      <c r="D341" s="85"/>
      <c r="E341" s="85"/>
      <c r="F341" s="85"/>
      <c r="G341" s="85"/>
      <c r="H341" s="85"/>
      <c r="I341" s="85"/>
      <c r="J341" s="85"/>
      <c r="K341" s="85"/>
      <c r="L341" s="85"/>
      <c r="M341" s="85"/>
      <c r="N341" s="8"/>
    </row>
    <row r="342" spans="1:14" ht="35" customHeight="1" thickTop="1" thickBot="1" x14ac:dyDescent="0.35">
      <c r="A342" s="7"/>
      <c r="B342" s="264">
        <v>4</v>
      </c>
      <c r="C342" s="522" t="s">
        <v>919</v>
      </c>
      <c r="D342" s="523"/>
      <c r="E342" s="523"/>
      <c r="F342" s="523"/>
      <c r="G342" s="523"/>
      <c r="H342" s="523"/>
      <c r="I342" s="523"/>
      <c r="J342" s="523"/>
      <c r="K342" s="523"/>
      <c r="L342" s="523"/>
      <c r="M342" s="523"/>
      <c r="N342" s="8"/>
    </row>
    <row r="343" spans="1:14" ht="10" customHeight="1" thickTop="1" thickBot="1" x14ac:dyDescent="0.35">
      <c r="A343" s="7"/>
      <c r="B343" s="85"/>
      <c r="C343" s="85"/>
      <c r="D343" s="85"/>
      <c r="E343" s="85"/>
      <c r="F343" s="85"/>
      <c r="G343" s="85"/>
      <c r="H343" s="85"/>
      <c r="I343" s="85"/>
      <c r="J343" s="85"/>
      <c r="K343" s="85"/>
      <c r="L343" s="85"/>
      <c r="M343" s="85"/>
      <c r="N343" s="8"/>
    </row>
    <row r="344" spans="1:14" ht="35" customHeight="1" thickTop="1" thickBot="1" x14ac:dyDescent="0.35">
      <c r="A344" s="7"/>
      <c r="B344" s="264">
        <v>5</v>
      </c>
      <c r="C344" s="522" t="s">
        <v>917</v>
      </c>
      <c r="D344" s="523"/>
      <c r="E344" s="523"/>
      <c r="F344" s="523"/>
      <c r="G344" s="523"/>
      <c r="H344" s="523"/>
      <c r="I344" s="523"/>
      <c r="J344" s="523"/>
      <c r="K344" s="523"/>
      <c r="L344" s="523"/>
      <c r="M344" s="523"/>
      <c r="N344" s="8"/>
    </row>
    <row r="345" spans="1:14" ht="15" customHeight="1" thickTop="1" x14ac:dyDescent="0.3">
      <c r="A345" s="7"/>
      <c r="B345" s="85"/>
      <c r="C345" s="85"/>
      <c r="D345" s="85"/>
      <c r="E345" s="85"/>
      <c r="F345" s="85"/>
      <c r="G345" s="85"/>
      <c r="H345" s="85"/>
      <c r="I345" s="85"/>
      <c r="J345" s="85"/>
      <c r="K345" s="85"/>
      <c r="L345" s="85"/>
      <c r="M345" s="85"/>
      <c r="N345" s="8"/>
    </row>
    <row r="346" spans="1:14" ht="35" customHeight="1" x14ac:dyDescent="0.3">
      <c r="A346" s="7"/>
      <c r="B346" s="489"/>
      <c r="C346" s="489"/>
      <c r="D346" s="489"/>
      <c r="E346" s="489"/>
      <c r="F346" s="489"/>
      <c r="G346" s="489"/>
      <c r="H346" s="489"/>
      <c r="I346" s="489"/>
      <c r="J346" s="489"/>
      <c r="K346" s="489"/>
      <c r="L346" s="489"/>
      <c r="M346" s="489"/>
      <c r="N346" s="8"/>
    </row>
    <row r="347" spans="1:14" ht="45" customHeight="1" x14ac:dyDescent="0.3">
      <c r="A347" s="7"/>
      <c r="B347" s="490"/>
      <c r="C347" s="490"/>
      <c r="D347" s="490"/>
      <c r="E347" s="490"/>
      <c r="F347" s="490"/>
      <c r="G347" s="490"/>
      <c r="H347" s="490"/>
      <c r="I347" s="490"/>
      <c r="J347" s="490"/>
      <c r="K347" s="490"/>
      <c r="L347" s="490"/>
      <c r="M347" s="490"/>
      <c r="N347" s="8"/>
    </row>
    <row r="348" spans="1:14" ht="45" customHeight="1" x14ac:dyDescent="0.3">
      <c r="A348" s="7"/>
      <c r="B348" s="489"/>
      <c r="C348" s="489"/>
      <c r="D348" s="489"/>
      <c r="E348" s="489"/>
      <c r="F348" s="489"/>
      <c r="G348" s="489"/>
      <c r="H348" s="489"/>
      <c r="I348" s="489"/>
      <c r="J348" s="489"/>
      <c r="K348" s="489"/>
      <c r="L348" s="489"/>
      <c r="M348" s="489"/>
      <c r="N348" s="8"/>
    </row>
    <row r="349" spans="1:14" ht="40" customHeight="1" x14ac:dyDescent="0.3">
      <c r="A349" s="7"/>
      <c r="B349" s="490"/>
      <c r="C349" s="490"/>
      <c r="D349" s="490"/>
      <c r="E349" s="490"/>
      <c r="F349" s="490"/>
      <c r="G349" s="490"/>
      <c r="H349" s="490"/>
      <c r="I349" s="490"/>
      <c r="J349" s="490"/>
      <c r="K349" s="490"/>
      <c r="L349" s="490"/>
      <c r="M349" s="490"/>
      <c r="N349" s="8"/>
    </row>
    <row r="350" spans="1:14" ht="35" customHeight="1" x14ac:dyDescent="0.3">
      <c r="A350" s="7"/>
      <c r="B350" s="339" t="s">
        <v>1329</v>
      </c>
      <c r="C350" s="339"/>
      <c r="D350" s="339"/>
      <c r="E350" s="339"/>
      <c r="F350" s="339"/>
      <c r="G350" s="339"/>
      <c r="H350" s="339"/>
      <c r="I350" s="339"/>
      <c r="J350" s="339"/>
      <c r="K350" s="339"/>
      <c r="L350" s="339"/>
      <c r="M350" s="339"/>
      <c r="N350" s="8"/>
    </row>
    <row r="351" spans="1:14" ht="35" customHeight="1" x14ac:dyDescent="0.3">
      <c r="A351" s="7"/>
      <c r="B351" s="306"/>
      <c r="C351" s="306"/>
      <c r="D351" s="306"/>
      <c r="E351" s="306"/>
      <c r="F351" s="306"/>
      <c r="G351" s="306"/>
      <c r="H351" s="306"/>
      <c r="I351" s="306"/>
      <c r="J351" s="306"/>
      <c r="K351" s="306"/>
      <c r="L351" s="306"/>
      <c r="M351" s="306"/>
      <c r="N351" s="8"/>
    </row>
    <row r="352" spans="1:14" ht="10" customHeight="1" x14ac:dyDescent="0.3">
      <c r="A352" s="143"/>
      <c r="B352" s="144"/>
      <c r="C352" s="144"/>
      <c r="D352" s="144"/>
      <c r="E352" s="144"/>
      <c r="F352" s="144"/>
      <c r="G352" s="144"/>
      <c r="H352" s="144"/>
      <c r="I352" s="144"/>
      <c r="J352" s="144"/>
      <c r="K352" s="144"/>
      <c r="L352" s="144"/>
      <c r="M352" s="144"/>
      <c r="N352" s="145"/>
    </row>
    <row r="353" spans="1:14" s="130" customFormat="1" ht="60" customHeight="1" x14ac:dyDescent="1.1000000000000001">
      <c r="A353" s="203"/>
      <c r="B353" s="402" t="str">
        <f>B1525</f>
        <v>Testimonials</v>
      </c>
      <c r="C353" s="402"/>
      <c r="D353" s="402"/>
      <c r="E353" s="402"/>
      <c r="F353" s="402"/>
      <c r="G353" s="402"/>
      <c r="H353" s="402"/>
      <c r="I353" s="402"/>
      <c r="J353" s="402"/>
      <c r="K353" s="402"/>
      <c r="L353" s="402"/>
      <c r="M353" s="402"/>
      <c r="N353" s="204"/>
    </row>
    <row r="354" spans="1:14" ht="25" customHeight="1" x14ac:dyDescent="0.3">
      <c r="A354" s="143"/>
      <c r="B354" s="403" t="str">
        <f>B1526</f>
        <v>SOCIAL PROOF OF CO-CREATING POSITIVE RESULTS</v>
      </c>
      <c r="C354" s="403"/>
      <c r="D354" s="403"/>
      <c r="E354" s="403"/>
      <c r="F354" s="403"/>
      <c r="G354" s="403"/>
      <c r="H354" s="403"/>
      <c r="I354" s="403"/>
      <c r="J354" s="403"/>
      <c r="K354" s="403"/>
      <c r="L354" s="403"/>
      <c r="M354" s="403"/>
      <c r="N354" s="145"/>
    </row>
    <row r="355" spans="1:14" ht="10" customHeight="1" x14ac:dyDescent="0.3">
      <c r="A355" s="26"/>
      <c r="B355" s="27"/>
      <c r="C355" s="27"/>
      <c r="D355" s="27"/>
      <c r="E355" s="27"/>
      <c r="F355" s="27"/>
      <c r="G355" s="27"/>
      <c r="H355" s="28"/>
      <c r="I355" s="27"/>
      <c r="J355" s="27"/>
      <c r="K355" s="27"/>
      <c r="L355" s="27"/>
      <c r="M355" s="27"/>
      <c r="N355" s="29"/>
    </row>
    <row r="356" spans="1:14" ht="25" customHeight="1" x14ac:dyDescent="0.3">
      <c r="A356" s="26"/>
      <c r="B356" s="211" t="str">
        <f>B1519</f>
        <v>1. Providing social proof of their responsiveness</v>
      </c>
      <c r="C356" s="205"/>
      <c r="D356" s="205"/>
      <c r="E356" s="205"/>
      <c r="F356" s="205"/>
      <c r="G356" s="205"/>
      <c r="H356" s="205"/>
      <c r="I356" s="205"/>
      <c r="J356" s="205"/>
      <c r="K356" s="205"/>
      <c r="L356" s="205"/>
      <c r="M356" s="205"/>
      <c r="N356" s="29"/>
    </row>
    <row r="357" spans="1:14" ht="25" customHeight="1" x14ac:dyDescent="0.3">
      <c r="A357" s="26"/>
      <c r="B357" s="404" t="str">
        <f>B1520</f>
        <v>This instantly boosts this professional's responsive reputation. And can enhance their career advancement.</v>
      </c>
      <c r="C357" s="404"/>
      <c r="D357" s="404"/>
      <c r="E357" s="404"/>
      <c r="F357" s="404"/>
      <c r="G357" s="404"/>
      <c r="H357" s="404"/>
      <c r="I357" s="404"/>
      <c r="J357" s="404"/>
      <c r="K357" s="404"/>
      <c r="L357" s="404"/>
      <c r="M357" s="404"/>
      <c r="N357" s="29"/>
    </row>
    <row r="358" spans="1:14" ht="25" customHeight="1" x14ac:dyDescent="0.3">
      <c r="A358" s="26"/>
      <c r="B358" s="214" t="str">
        <f>H1527</f>
        <v>Testimonial 1</v>
      </c>
      <c r="C358" s="215"/>
      <c r="D358" s="215"/>
      <c r="E358" s="215"/>
      <c r="F358" s="215"/>
      <c r="G358" s="215"/>
      <c r="H358" s="215"/>
      <c r="I358" s="215"/>
      <c r="J358" s="215"/>
      <c r="K358" s="215"/>
      <c r="L358" s="215"/>
      <c r="M358" s="215"/>
      <c r="N358" s="29"/>
    </row>
    <row r="359" spans="1:14" ht="25" customHeight="1" x14ac:dyDescent="0.3">
      <c r="A359" s="26"/>
      <c r="B359" s="404" t="str">
        <f>B1522</f>
        <v>You offer this professional an initial testimonial for simply responding to this amicable alternative.</v>
      </c>
      <c r="C359" s="404"/>
      <c r="D359" s="404"/>
      <c r="E359" s="404"/>
      <c r="F359" s="404"/>
      <c r="G359" s="404"/>
      <c r="H359" s="404"/>
      <c r="I359" s="404"/>
      <c r="J359" s="404"/>
      <c r="K359" s="404"/>
      <c r="L359" s="404"/>
      <c r="M359" s="404"/>
      <c r="N359" s="29"/>
    </row>
    <row r="360" spans="1:14" ht="25" customHeight="1" x14ac:dyDescent="0.3">
      <c r="A360" s="26"/>
      <c r="B360" s="210" t="s">
        <v>482</v>
      </c>
      <c r="C360" s="27"/>
      <c r="D360" s="345"/>
      <c r="E360" s="346"/>
      <c r="F360" s="347"/>
      <c r="G360" s="27"/>
      <c r="H360" s="216" t="s">
        <v>522</v>
      </c>
      <c r="I360" s="27"/>
      <c r="J360" s="345"/>
      <c r="K360" s="346"/>
      <c r="L360" s="346"/>
      <c r="M360" s="347"/>
      <c r="N360" s="29"/>
    </row>
    <row r="361" spans="1:14" ht="20" customHeight="1" x14ac:dyDescent="0.3">
      <c r="A361" s="26"/>
      <c r="B361" s="209" t="s">
        <v>483</v>
      </c>
      <c r="C361" s="27"/>
      <c r="D361" s="27"/>
      <c r="E361" s="27"/>
      <c r="F361" s="27"/>
      <c r="G361" s="27"/>
      <c r="H361" s="28"/>
      <c r="I361" s="27"/>
      <c r="J361" s="27"/>
      <c r="K361" s="27"/>
      <c r="L361" s="27"/>
      <c r="M361" s="206"/>
      <c r="N361" s="29"/>
    </row>
    <row r="362" spans="1:14" ht="15" customHeight="1" x14ac:dyDescent="0.3">
      <c r="A362" s="26"/>
      <c r="B362" s="405" t="s">
        <v>484</v>
      </c>
      <c r="C362" s="405"/>
      <c r="D362" s="405"/>
      <c r="E362" s="405"/>
      <c r="F362" s="405"/>
      <c r="G362" s="405"/>
      <c r="H362" s="406" t="s">
        <v>518</v>
      </c>
      <c r="I362" s="406"/>
      <c r="J362" s="406"/>
      <c r="K362" s="406"/>
      <c r="L362" s="406"/>
      <c r="M362" s="406"/>
      <c r="N362" s="29"/>
    </row>
    <row r="363" spans="1:14" ht="15" customHeight="1" x14ac:dyDescent="0.3">
      <c r="A363" s="26"/>
      <c r="B363" s="405" t="s">
        <v>485</v>
      </c>
      <c r="C363" s="405"/>
      <c r="D363" s="405"/>
      <c r="E363" s="405"/>
      <c r="F363" s="405"/>
      <c r="G363" s="405"/>
      <c r="H363" s="406" t="s">
        <v>517</v>
      </c>
      <c r="I363" s="406"/>
      <c r="J363" s="406"/>
      <c r="K363" s="406"/>
      <c r="L363" s="406"/>
      <c r="M363" s="406"/>
      <c r="N363" s="29"/>
    </row>
    <row r="364" spans="1:14" ht="15" customHeight="1" x14ac:dyDescent="0.3">
      <c r="A364" s="26"/>
      <c r="B364" s="405" t="s">
        <v>532</v>
      </c>
      <c r="C364" s="405"/>
      <c r="D364" s="405"/>
      <c r="E364" s="405"/>
      <c r="F364" s="405"/>
      <c r="G364" s="405"/>
      <c r="H364" s="406" t="s">
        <v>519</v>
      </c>
      <c r="I364" s="406"/>
      <c r="J364" s="406"/>
      <c r="K364" s="406"/>
      <c r="L364" s="406"/>
      <c r="M364" s="406"/>
      <c r="N364" s="29"/>
    </row>
    <row r="365" spans="1:14" ht="15" customHeight="1" x14ac:dyDescent="0.3">
      <c r="A365" s="26"/>
      <c r="B365" s="405" t="s">
        <v>486</v>
      </c>
      <c r="C365" s="405"/>
      <c r="D365" s="405"/>
      <c r="E365" s="405"/>
      <c r="F365" s="405"/>
      <c r="G365" s="405"/>
      <c r="H365" s="406" t="s">
        <v>520</v>
      </c>
      <c r="I365" s="406"/>
      <c r="J365" s="406"/>
      <c r="K365" s="406"/>
      <c r="L365" s="406"/>
      <c r="M365" s="406"/>
      <c r="N365" s="29"/>
    </row>
    <row r="366" spans="1:14" ht="15" customHeight="1" x14ac:dyDescent="0.3">
      <c r="A366" s="26"/>
      <c r="B366" s="405" t="s">
        <v>487</v>
      </c>
      <c r="C366" s="405"/>
      <c r="D366" s="405"/>
      <c r="E366" s="405"/>
      <c r="F366" s="405"/>
      <c r="G366" s="405"/>
      <c r="H366" s="406" t="s">
        <v>521</v>
      </c>
      <c r="I366" s="406"/>
      <c r="J366" s="406"/>
      <c r="K366" s="406"/>
      <c r="L366" s="406"/>
      <c r="M366" s="406"/>
      <c r="N366" s="29"/>
    </row>
    <row r="367" spans="1:14" ht="5" customHeight="1" x14ac:dyDescent="0.35">
      <c r="A367" s="26"/>
      <c r="B367" s="212"/>
      <c r="C367" s="212"/>
      <c r="D367" s="212"/>
      <c r="E367" s="212"/>
      <c r="F367" s="212"/>
      <c r="G367" s="212"/>
      <c r="H367" s="212"/>
      <c r="I367" s="212"/>
      <c r="J367" s="212"/>
      <c r="K367" s="212"/>
      <c r="L367" s="212"/>
      <c r="M367" s="212"/>
      <c r="N367" s="213"/>
    </row>
    <row r="368" spans="1:14" ht="25" customHeight="1" x14ac:dyDescent="0.35">
      <c r="A368" s="26"/>
      <c r="B368" s="212" t="str">
        <f>B1589</f>
        <v>Use these three tips to help you draft your testimonial.</v>
      </c>
      <c r="C368" s="212"/>
      <c r="D368" s="212"/>
      <c r="E368" s="212"/>
      <c r="F368" s="212"/>
      <c r="G368" s="212"/>
      <c r="H368" s="212"/>
      <c r="I368" s="212"/>
      <c r="J368" s="212"/>
      <c r="K368" s="212"/>
      <c r="L368" s="212"/>
      <c r="M368" s="212"/>
      <c r="N368" s="213"/>
    </row>
    <row r="369" spans="1:14" ht="20" customHeight="1" x14ac:dyDescent="0.35">
      <c r="A369" s="26"/>
      <c r="B369" s="320" t="str">
        <f>B1590</f>
        <v>1)  Keep it be short and to the point. Include this professional's name.</v>
      </c>
      <c r="C369" s="212"/>
      <c r="D369" s="212"/>
      <c r="E369" s="212"/>
      <c r="F369" s="212"/>
      <c r="G369" s="212"/>
      <c r="H369" s="212"/>
      <c r="I369" s="212"/>
      <c r="J369" s="212"/>
      <c r="K369" s="212"/>
      <c r="L369" s="212"/>
      <c r="M369" s="212"/>
      <c r="N369" s="213"/>
    </row>
    <row r="370" spans="1:14" ht="20" customHeight="1" x14ac:dyDescent="0.35">
      <c r="A370" s="26"/>
      <c r="B370" s="320" t="str">
        <f t="shared" ref="B370:B371" si="7">B1591</f>
        <v>2)  Speak in your own informal conversational tone.</v>
      </c>
      <c r="C370" s="27"/>
      <c r="D370" s="27"/>
      <c r="E370" s="27"/>
      <c r="F370" s="27"/>
      <c r="G370" s="27"/>
      <c r="H370" s="28"/>
      <c r="I370" s="27"/>
      <c r="J370" s="27"/>
      <c r="K370" s="27"/>
      <c r="L370" s="27"/>
      <c r="M370" s="27"/>
      <c r="N370" s="213"/>
    </row>
    <row r="371" spans="1:14" ht="20" customHeight="1" x14ac:dyDescent="0.35">
      <c r="A371" s="26"/>
      <c r="B371" s="320" t="str">
        <f t="shared" si="7"/>
        <v>3)  Share how it was before, how it was during, and any improved relations since.</v>
      </c>
      <c r="C371" s="212"/>
      <c r="D371" s="212"/>
      <c r="E371" s="212"/>
      <c r="F371" s="212"/>
      <c r="G371" s="212"/>
      <c r="H371" s="212"/>
      <c r="I371" s="212"/>
      <c r="J371" s="212"/>
      <c r="K371" s="212"/>
      <c r="L371" s="212"/>
      <c r="M371" s="212"/>
      <c r="N371" s="213"/>
    </row>
    <row r="372" spans="1:14" ht="15" customHeight="1" x14ac:dyDescent="0.35">
      <c r="A372" s="26"/>
      <c r="B372" s="320"/>
      <c r="C372" s="212"/>
      <c r="D372" s="212"/>
      <c r="E372" s="212"/>
      <c r="F372" s="212"/>
      <c r="G372" s="212"/>
      <c r="H372" s="212"/>
      <c r="I372" s="212"/>
      <c r="J372" s="212"/>
      <c r="K372" s="212"/>
      <c r="L372" s="212"/>
      <c r="M372" s="212"/>
      <c r="N372" s="213"/>
    </row>
    <row r="373" spans="1:14" ht="25" customHeight="1" x14ac:dyDescent="0.35">
      <c r="A373" s="26"/>
      <c r="B373" s="212"/>
      <c r="C373" s="212"/>
      <c r="D373" s="212"/>
      <c r="E373" s="212"/>
      <c r="F373" s="321" t="s">
        <v>1313</v>
      </c>
      <c r="G373" s="441"/>
      <c r="H373" s="441"/>
      <c r="I373" s="441"/>
      <c r="J373" s="441"/>
      <c r="K373" s="441"/>
      <c r="L373" s="441"/>
      <c r="M373" s="441"/>
      <c r="N373" s="213"/>
    </row>
    <row r="374" spans="1:14" ht="25" customHeight="1" x14ac:dyDescent="0.35">
      <c r="A374" s="26"/>
      <c r="B374" s="217" t="str">
        <f>B1534</f>
        <v>Draft testimonial</v>
      </c>
      <c r="C374" s="212"/>
      <c r="D374" s="212"/>
      <c r="E374" s="212"/>
      <c r="F374" s="212"/>
      <c r="G374" s="212"/>
      <c r="H374" s="212"/>
      <c r="I374" s="212"/>
      <c r="J374" s="212"/>
      <c r="K374" s="212"/>
      <c r="L374" s="212"/>
      <c r="M374" s="212"/>
      <c r="N374" s="213"/>
    </row>
    <row r="375" spans="1:14" ht="60" customHeight="1" x14ac:dyDescent="0.3">
      <c r="A375" s="26"/>
      <c r="B375" s="445" t="str">
        <f>B1535</f>
        <v>As a person with considerable influence over me, this professional previously ignored my impacted need. But this professional has now warmly embraced this need-responsive alternative to try to improve this situation.</v>
      </c>
      <c r="C375" s="445"/>
      <c r="D375" s="445"/>
      <c r="E375" s="445"/>
      <c r="F375" s="445"/>
      <c r="G375" s="445"/>
      <c r="H375" s="445"/>
      <c r="I375" s="445"/>
      <c r="J375" s="445"/>
      <c r="K375" s="445"/>
      <c r="L375" s="445"/>
      <c r="M375" s="445"/>
      <c r="N375" s="213"/>
    </row>
    <row r="376" spans="1:14" ht="25" customHeight="1" x14ac:dyDescent="0.35">
      <c r="A376" s="26"/>
      <c r="B376" s="217" t="str">
        <f>B1540</f>
        <v>Or in you's own words (optional)</v>
      </c>
      <c r="C376" s="212"/>
      <c r="D376" s="212"/>
      <c r="E376" s="212"/>
      <c r="F376" s="212"/>
      <c r="G376" s="212"/>
      <c r="H376" s="212"/>
      <c r="I376" s="212"/>
      <c r="J376" s="212"/>
      <c r="K376" s="212"/>
      <c r="L376" s="212"/>
      <c r="M376" s="212"/>
      <c r="N376" s="213"/>
    </row>
    <row r="377" spans="1:14" ht="5" customHeight="1" x14ac:dyDescent="0.35">
      <c r="A377" s="26"/>
      <c r="B377" s="322"/>
      <c r="C377" s="323"/>
      <c r="D377" s="323"/>
      <c r="E377" s="323"/>
      <c r="F377" s="323"/>
      <c r="G377" s="323"/>
      <c r="H377" s="323"/>
      <c r="I377" s="323"/>
      <c r="J377" s="323"/>
      <c r="K377" s="323"/>
      <c r="L377" s="323"/>
      <c r="M377" s="324"/>
      <c r="N377" s="213"/>
    </row>
    <row r="378" spans="1:14" ht="100" customHeight="1" x14ac:dyDescent="0.3">
      <c r="A378" s="26"/>
      <c r="B378" s="442"/>
      <c r="C378" s="443"/>
      <c r="D378" s="443"/>
      <c r="E378" s="443"/>
      <c r="F378" s="443"/>
      <c r="G378" s="443"/>
      <c r="H378" s="443"/>
      <c r="I378" s="443"/>
      <c r="J378" s="443"/>
      <c r="K378" s="443"/>
      <c r="L378" s="443"/>
      <c r="M378" s="444"/>
      <c r="N378" s="213"/>
    </row>
    <row r="379" spans="1:14" ht="10" customHeight="1" x14ac:dyDescent="0.35">
      <c r="A379" s="26"/>
      <c r="B379" s="212"/>
      <c r="C379" s="212"/>
      <c r="D379" s="212"/>
      <c r="E379" s="212"/>
      <c r="F379" s="212"/>
      <c r="G379" s="212"/>
      <c r="H379" s="212"/>
      <c r="I379" s="212"/>
      <c r="J379" s="212"/>
      <c r="K379" s="212"/>
      <c r="L379" s="212"/>
      <c r="M379" s="212"/>
      <c r="N379" s="213"/>
    </row>
    <row r="380" spans="1:14" ht="25" customHeight="1" x14ac:dyDescent="0.3">
      <c r="A380" s="26"/>
      <c r="B380" s="211" t="str">
        <f>B1542</f>
        <v>2. Affirming their responsiveness is improving</v>
      </c>
      <c r="C380" s="205"/>
      <c r="D380" s="205"/>
      <c r="E380" s="205"/>
      <c r="F380" s="205"/>
      <c r="G380" s="205"/>
      <c r="H380" s="205"/>
      <c r="I380" s="205"/>
      <c r="J380" s="205"/>
      <c r="K380" s="205"/>
      <c r="L380" s="205"/>
      <c r="M380" s="205"/>
      <c r="N380" s="213"/>
    </row>
    <row r="381" spans="1:14" ht="25" customHeight="1" x14ac:dyDescent="0.3">
      <c r="A381" s="26"/>
      <c r="B381" s="404" t="str">
        <f>B1543</f>
        <v>This improves this professional's responsive reputation. To reach more of their potential.</v>
      </c>
      <c r="C381" s="404"/>
      <c r="D381" s="404"/>
      <c r="E381" s="404"/>
      <c r="F381" s="404"/>
      <c r="G381" s="404"/>
      <c r="H381" s="404"/>
      <c r="I381" s="404"/>
      <c r="J381" s="404"/>
      <c r="K381" s="404"/>
      <c r="L381" s="404"/>
      <c r="M381" s="404"/>
      <c r="N381" s="213"/>
    </row>
    <row r="382" spans="1:14" ht="25" customHeight="1" x14ac:dyDescent="0.3">
      <c r="A382" s="26"/>
      <c r="B382" s="214" t="str">
        <f>H1550</f>
        <v>Testimonial 2</v>
      </c>
      <c r="C382" s="215"/>
      <c r="D382" s="215"/>
      <c r="E382" s="215"/>
      <c r="F382" s="215"/>
      <c r="G382" s="215"/>
      <c r="H382" s="215"/>
      <c r="I382" s="215"/>
      <c r="J382" s="215"/>
      <c r="K382" s="215"/>
      <c r="L382" s="215"/>
      <c r="M382" s="215"/>
      <c r="N382" s="213"/>
    </row>
    <row r="383" spans="1:14" ht="25" customHeight="1" x14ac:dyDescent="0.35">
      <c r="A383" s="26"/>
      <c r="B383" s="315" t="str">
        <f>B1545</f>
        <v>You offer this professional a follow-up testimonial when demonstrating some positive results.</v>
      </c>
      <c r="C383" s="212"/>
      <c r="D383" s="212"/>
      <c r="E383" s="212"/>
      <c r="F383" s="212"/>
      <c r="G383" s="212"/>
      <c r="H383" s="212"/>
      <c r="I383" s="212"/>
      <c r="J383" s="212"/>
      <c r="K383" s="212"/>
      <c r="L383" s="212"/>
      <c r="M383" s="212"/>
      <c r="N383" s="213"/>
    </row>
    <row r="384" spans="1:14" ht="25" customHeight="1" x14ac:dyDescent="0.3">
      <c r="A384" s="26"/>
      <c r="B384" s="210" t="s">
        <v>488</v>
      </c>
      <c r="C384" s="27"/>
      <c r="D384" s="345"/>
      <c r="E384" s="346"/>
      <c r="F384" s="346"/>
      <c r="G384" s="347"/>
      <c r="H384" s="216" t="s">
        <v>522</v>
      </c>
      <c r="I384" s="27"/>
      <c r="J384" s="345"/>
      <c r="K384" s="346"/>
      <c r="L384" s="346"/>
      <c r="M384" s="347"/>
      <c r="N384" s="29"/>
    </row>
    <row r="385" spans="1:54" ht="20" customHeight="1" x14ac:dyDescent="0.3">
      <c r="A385" s="26"/>
      <c r="B385" s="209" t="s">
        <v>489</v>
      </c>
      <c r="C385" s="27"/>
      <c r="D385" s="27"/>
      <c r="E385" s="27"/>
      <c r="F385" s="27"/>
      <c r="G385" s="27"/>
      <c r="H385" s="28"/>
      <c r="I385" s="27"/>
      <c r="J385" s="27"/>
      <c r="K385" s="27"/>
      <c r="L385" s="27"/>
      <c r="M385" s="206"/>
      <c r="N385" s="29"/>
    </row>
    <row r="386" spans="1:54" ht="15" customHeight="1" x14ac:dyDescent="0.3">
      <c r="A386" s="26"/>
      <c r="B386" s="405" t="s">
        <v>498</v>
      </c>
      <c r="C386" s="405"/>
      <c r="D386" s="405"/>
      <c r="E386" s="405"/>
      <c r="F386" s="405"/>
      <c r="G386" s="405"/>
      <c r="H386" s="406" t="s">
        <v>518</v>
      </c>
      <c r="I386" s="406"/>
      <c r="J386" s="406"/>
      <c r="K386" s="406"/>
      <c r="L386" s="406"/>
      <c r="M386" s="406"/>
      <c r="N386" s="29"/>
    </row>
    <row r="387" spans="1:54" ht="15" customHeight="1" x14ac:dyDescent="0.3">
      <c r="A387" s="26"/>
      <c r="B387" s="405" t="s">
        <v>499</v>
      </c>
      <c r="C387" s="405"/>
      <c r="D387" s="405"/>
      <c r="E387" s="405"/>
      <c r="F387" s="405"/>
      <c r="G387" s="405"/>
      <c r="H387" s="406" t="s">
        <v>517</v>
      </c>
      <c r="I387" s="406"/>
      <c r="J387" s="406"/>
      <c r="K387" s="406"/>
      <c r="L387" s="406"/>
      <c r="M387" s="406"/>
      <c r="N387" s="29"/>
    </row>
    <row r="388" spans="1:54" ht="15" customHeight="1" x14ac:dyDescent="0.3">
      <c r="A388" s="26"/>
      <c r="B388" s="405" t="s">
        <v>500</v>
      </c>
      <c r="C388" s="405"/>
      <c r="D388" s="405"/>
      <c r="E388" s="405"/>
      <c r="F388" s="405"/>
      <c r="G388" s="405"/>
      <c r="H388" s="406" t="s">
        <v>519</v>
      </c>
      <c r="I388" s="406"/>
      <c r="J388" s="406"/>
      <c r="K388" s="406"/>
      <c r="L388" s="406"/>
      <c r="M388" s="406"/>
      <c r="N388" s="29"/>
    </row>
    <row r="389" spans="1:54" ht="15" customHeight="1" x14ac:dyDescent="0.3">
      <c r="A389" s="26"/>
      <c r="B389" s="405" t="s">
        <v>501</v>
      </c>
      <c r="C389" s="405"/>
      <c r="D389" s="405"/>
      <c r="E389" s="405"/>
      <c r="F389" s="405"/>
      <c r="G389" s="405"/>
      <c r="H389" s="406" t="s">
        <v>520</v>
      </c>
      <c r="I389" s="406"/>
      <c r="J389" s="406"/>
      <c r="K389" s="406"/>
      <c r="L389" s="406"/>
      <c r="M389" s="406"/>
      <c r="N389" s="29"/>
    </row>
    <row r="390" spans="1:54" ht="15" customHeight="1" x14ac:dyDescent="0.3">
      <c r="A390" s="26"/>
      <c r="B390" s="405" t="s">
        <v>502</v>
      </c>
      <c r="C390" s="405"/>
      <c r="D390" s="405"/>
      <c r="E390" s="405"/>
      <c r="F390" s="405"/>
      <c r="G390" s="405"/>
      <c r="H390" s="406" t="s">
        <v>521</v>
      </c>
      <c r="I390" s="406"/>
      <c r="J390" s="406"/>
      <c r="K390" s="406"/>
      <c r="L390" s="406"/>
      <c r="M390" s="406"/>
      <c r="N390" s="29"/>
    </row>
    <row r="391" spans="1:54" ht="25" customHeight="1" x14ac:dyDescent="0.3">
      <c r="A391" s="26"/>
      <c r="B391" s="27"/>
      <c r="C391" s="27"/>
      <c r="D391" s="27"/>
      <c r="E391" s="27"/>
      <c r="F391" s="27"/>
      <c r="G391" s="27"/>
      <c r="H391" s="28"/>
      <c r="I391" s="27"/>
      <c r="J391" s="27"/>
      <c r="K391" s="27"/>
      <c r="L391" s="27"/>
      <c r="M391" s="27"/>
      <c r="N391" s="29"/>
    </row>
    <row r="392" spans="1:54" ht="25" customHeight="1" x14ac:dyDescent="0.3">
      <c r="A392" s="26"/>
      <c r="B392" s="209" t="str">
        <f>B1548</f>
        <v>Progress notes (by you)</v>
      </c>
      <c r="C392" s="27"/>
      <c r="D392" s="27"/>
      <c r="E392" s="27"/>
      <c r="F392" s="27"/>
      <c r="G392" s="27"/>
      <c r="H392" s="28"/>
      <c r="I392" s="27"/>
      <c r="J392" s="27"/>
      <c r="K392" s="27"/>
      <c r="L392" s="27"/>
      <c r="M392" s="27"/>
      <c r="N392" s="29"/>
    </row>
    <row r="393" spans="1:54" ht="90" customHeight="1" x14ac:dyDescent="0.3">
      <c r="A393" s="26"/>
      <c r="B393" s="342"/>
      <c r="C393" s="343"/>
      <c r="D393" s="343"/>
      <c r="E393" s="343"/>
      <c r="F393" s="343"/>
      <c r="G393" s="343"/>
      <c r="H393" s="343"/>
      <c r="I393" s="343"/>
      <c r="J393" s="343"/>
      <c r="K393" s="343"/>
      <c r="L393" s="343"/>
      <c r="M393" s="344"/>
      <c r="N393" s="29"/>
    </row>
    <row r="394" spans="1:54" ht="25" customHeight="1" x14ac:dyDescent="0.3">
      <c r="A394" s="26"/>
      <c r="B394" s="27"/>
      <c r="C394" s="27"/>
      <c r="D394" s="27"/>
      <c r="E394" s="27"/>
      <c r="F394" s="27"/>
      <c r="G394" s="27"/>
      <c r="H394" s="28"/>
      <c r="I394" s="27"/>
      <c r="J394" s="27"/>
      <c r="K394" s="27"/>
      <c r="L394" s="27"/>
      <c r="M394" s="27"/>
      <c r="N394" s="29"/>
    </row>
    <row r="395" spans="1:54" ht="25" customHeight="1" x14ac:dyDescent="0.3">
      <c r="A395" s="26"/>
      <c r="B395" s="27"/>
      <c r="C395" s="27"/>
      <c r="D395" s="27"/>
      <c r="E395" s="27"/>
      <c r="F395" s="27"/>
      <c r="G395" s="27"/>
      <c r="H395" s="28"/>
      <c r="I395" s="27"/>
      <c r="J395" s="27"/>
      <c r="K395" s="27"/>
      <c r="L395" s="27"/>
      <c r="M395" s="27"/>
      <c r="N395" s="29"/>
    </row>
    <row r="396" spans="1:54" ht="25" customHeight="1" x14ac:dyDescent="0.3">
      <c r="A396" s="26"/>
      <c r="B396" s="332" t="s">
        <v>1323</v>
      </c>
      <c r="C396" s="332"/>
      <c r="D396" s="332"/>
      <c r="E396" s="332"/>
      <c r="F396" s="332"/>
      <c r="G396" s="332"/>
      <c r="H396" s="332"/>
      <c r="I396" s="332"/>
      <c r="J396" s="332"/>
      <c r="K396" s="332"/>
      <c r="L396" s="332"/>
      <c r="M396" s="332"/>
      <c r="N396" s="29"/>
    </row>
    <row r="397" spans="1:54" ht="25" customHeight="1" x14ac:dyDescent="0.3">
      <c r="A397" s="26"/>
      <c r="B397" s="332" t="s">
        <v>1324</v>
      </c>
      <c r="C397" s="332"/>
      <c r="D397" s="332"/>
      <c r="E397" s="332"/>
      <c r="F397" s="332"/>
      <c r="G397" s="332"/>
      <c r="H397" s="332"/>
      <c r="I397" s="332"/>
      <c r="J397" s="332"/>
      <c r="K397" s="332"/>
      <c r="L397" s="332"/>
      <c r="M397" s="332"/>
      <c r="N397" s="29"/>
    </row>
    <row r="398" spans="1:54" ht="25" customHeight="1" x14ac:dyDescent="0.3">
      <c r="A398" s="26"/>
      <c r="B398" s="27"/>
      <c r="C398" s="27"/>
      <c r="D398" s="27"/>
      <c r="E398" s="27"/>
      <c r="F398" s="27"/>
      <c r="G398" s="27"/>
      <c r="H398" s="28"/>
      <c r="I398" s="27"/>
      <c r="J398" s="27"/>
      <c r="K398" s="27"/>
      <c r="L398" s="27"/>
      <c r="M398" s="27"/>
      <c r="N398" s="29"/>
    </row>
    <row r="399" spans="1:54" ht="25" customHeight="1" x14ac:dyDescent="0.3">
      <c r="A399" s="26"/>
      <c r="B399" s="27"/>
      <c r="C399" s="27"/>
      <c r="D399" s="27"/>
      <c r="E399" s="27"/>
      <c r="F399" s="27"/>
      <c r="G399" s="27"/>
      <c r="H399" s="28"/>
      <c r="I399" s="27"/>
      <c r="J399" s="27"/>
      <c r="K399" s="27"/>
      <c r="L399" s="27"/>
      <c r="M399" s="27"/>
      <c r="N399" s="29"/>
    </row>
    <row r="400" spans="1:54" ht="20" customHeight="1" x14ac:dyDescent="0.3">
      <c r="A400" s="26"/>
      <c r="B400" s="468"/>
      <c r="C400" s="468"/>
      <c r="D400" s="468"/>
      <c r="E400" s="468"/>
      <c r="F400" s="468"/>
      <c r="G400" s="468"/>
      <c r="H400" s="468"/>
      <c r="I400" s="468"/>
      <c r="J400" s="468"/>
      <c r="K400" s="468"/>
      <c r="L400" s="468"/>
      <c r="M400" s="468"/>
      <c r="N400" s="29"/>
      <c r="BB400" s="30"/>
    </row>
    <row r="401" spans="1:57" ht="45" customHeight="1" x14ac:dyDescent="0.3">
      <c r="A401" s="26"/>
      <c r="B401" s="493" t="str">
        <f>B1603</f>
        <v>After completing all the forms, save this document. Then send a copy back to the sender. You will then be on your way to improving your understanding of each other's needs!</v>
      </c>
      <c r="C401" s="493"/>
      <c r="D401" s="493"/>
      <c r="E401" s="493"/>
      <c r="F401" s="493"/>
      <c r="G401" s="493"/>
      <c r="H401" s="493"/>
      <c r="I401" s="493"/>
      <c r="J401" s="493"/>
      <c r="K401" s="493"/>
      <c r="L401" s="493"/>
      <c r="M401" s="493"/>
      <c r="N401" s="29"/>
      <c r="BB401" s="30"/>
    </row>
    <row r="402" spans="1:57" ht="20" customHeight="1" x14ac:dyDescent="0.3">
      <c r="A402" s="26"/>
      <c r="B402" s="493" t="str">
        <f>B1605</f>
        <v>After drafting your testimonial, click the button below to post it online. Thank you.</v>
      </c>
      <c r="C402" s="493"/>
      <c r="D402" s="493"/>
      <c r="E402" s="493"/>
      <c r="F402" s="493"/>
      <c r="G402" s="493"/>
      <c r="H402" s="493"/>
      <c r="I402" s="493"/>
      <c r="J402" s="493"/>
      <c r="K402" s="493"/>
      <c r="L402" s="493"/>
      <c r="M402" s="493"/>
      <c r="N402" s="29"/>
      <c r="BB402" s="30"/>
    </row>
    <row r="403" spans="1:57" ht="10" customHeight="1" x14ac:dyDescent="0.3">
      <c r="A403" s="26"/>
      <c r="B403" s="75"/>
      <c r="C403" s="75"/>
      <c r="D403" s="75"/>
      <c r="E403" s="75"/>
      <c r="F403" s="75"/>
      <c r="G403" s="75"/>
      <c r="H403" s="75"/>
      <c r="I403" s="75"/>
      <c r="J403" s="75"/>
      <c r="K403" s="75"/>
      <c r="L403" s="75"/>
      <c r="M403" s="75"/>
      <c r="N403" s="29"/>
      <c r="BB403" s="30"/>
    </row>
    <row r="404" spans="1:57" ht="25" customHeight="1" x14ac:dyDescent="0.3">
      <c r="A404" s="26"/>
      <c r="B404" s="75"/>
      <c r="C404" s="75"/>
      <c r="D404" s="75"/>
      <c r="E404" s="492" t="s">
        <v>158</v>
      </c>
      <c r="F404" s="492"/>
      <c r="G404" s="492"/>
      <c r="H404" s="492"/>
      <c r="I404" s="492"/>
      <c r="J404" s="492"/>
      <c r="K404" s="75"/>
      <c r="L404" s="75"/>
      <c r="M404" s="75"/>
      <c r="N404" s="29"/>
      <c r="BB404" s="30"/>
    </row>
    <row r="405" spans="1:57" ht="40" customHeight="1" x14ac:dyDescent="0.3">
      <c r="A405" s="26"/>
      <c r="B405" s="494" t="str">
        <f>B1606</f>
        <v>You must be online with access to the Internet to complete this step.</v>
      </c>
      <c r="C405" s="494"/>
      <c r="D405" s="494"/>
      <c r="E405" s="494"/>
      <c r="F405" s="494"/>
      <c r="G405" s="494"/>
      <c r="H405" s="494"/>
      <c r="I405" s="494"/>
      <c r="J405" s="494"/>
      <c r="K405" s="494"/>
      <c r="L405" s="494"/>
      <c r="M405" s="494"/>
      <c r="N405" s="29"/>
      <c r="BB405" s="30"/>
    </row>
    <row r="406" spans="1:57" ht="10" customHeight="1" thickBot="1" x14ac:dyDescent="0.35">
      <c r="A406" s="99"/>
      <c r="B406" s="100"/>
      <c r="C406" s="100"/>
      <c r="D406" s="100"/>
      <c r="E406" s="100"/>
      <c r="F406" s="100"/>
      <c r="G406" s="100"/>
      <c r="H406" s="100"/>
      <c r="I406" s="100"/>
      <c r="J406" s="100"/>
      <c r="K406" s="100"/>
      <c r="L406" s="100"/>
      <c r="M406" s="100"/>
      <c r="N406" s="101"/>
    </row>
    <row r="407" spans="1:57" ht="35.15" customHeight="1" thickTop="1" x14ac:dyDescent="0.3">
      <c r="A407" s="94"/>
      <c r="B407" s="469" t="str">
        <f>B1517</f>
        <v>Was this helpful?</v>
      </c>
      <c r="C407" s="469"/>
      <c r="D407" s="469"/>
      <c r="E407" s="469"/>
      <c r="F407" s="469"/>
      <c r="G407" s="469"/>
      <c r="H407" s="95"/>
      <c r="I407" s="96"/>
      <c r="J407" s="96"/>
      <c r="K407" s="96"/>
      <c r="L407" s="96"/>
      <c r="M407" s="97"/>
      <c r="N407" s="98"/>
    </row>
    <row r="408" spans="1:57" ht="10.4" customHeight="1" x14ac:dyDescent="0.3">
      <c r="A408" s="31"/>
      <c r="B408" s="32"/>
      <c r="C408" s="32"/>
      <c r="D408" s="32"/>
      <c r="E408" s="32"/>
      <c r="F408" s="32"/>
      <c r="G408" s="32"/>
      <c r="H408" s="33"/>
      <c r="I408" s="32"/>
      <c r="J408" s="32"/>
      <c r="K408" s="32"/>
      <c r="L408" s="32"/>
      <c r="M408" s="32"/>
      <c r="N408" s="34"/>
    </row>
    <row r="409" spans="1:57" ht="30" customHeight="1" x14ac:dyDescent="0.45">
      <c r="A409" s="31"/>
      <c r="B409" s="471" t="s">
        <v>183</v>
      </c>
      <c r="C409" s="471"/>
      <c r="D409" s="471"/>
      <c r="E409" s="471"/>
      <c r="F409" s="471"/>
      <c r="G409" s="471"/>
      <c r="H409" s="471"/>
      <c r="I409" s="471"/>
      <c r="J409" s="471"/>
      <c r="K409" s="471"/>
      <c r="L409" s="471"/>
      <c r="M409" s="471"/>
      <c r="N409" s="34"/>
      <c r="BB409" s="35"/>
      <c r="BE409" s="36"/>
    </row>
    <row r="410" spans="1:57" ht="25" customHeight="1" x14ac:dyDescent="0.3">
      <c r="A410" s="31"/>
      <c r="B410" s="470" t="str">
        <f>B1622</f>
        <v>Start a deeper conversation around each other's needs.</v>
      </c>
      <c r="C410" s="470"/>
      <c r="D410" s="470"/>
      <c r="E410" s="470"/>
      <c r="F410" s="470"/>
      <c r="G410" s="470"/>
      <c r="H410" s="470"/>
      <c r="I410" s="470"/>
      <c r="J410" s="470"/>
      <c r="K410" s="470"/>
      <c r="L410" s="470"/>
      <c r="M410" s="470"/>
      <c r="N410" s="34"/>
      <c r="BB410" s="36"/>
    </row>
    <row r="411" spans="1:57" ht="45" customHeight="1" x14ac:dyDescent="0.3">
      <c r="A411" s="31"/>
      <c r="B411" s="470" t="str">
        <f>B1623</f>
        <v xml:space="preserve">Send the link to the recipient to use this tool to actively engage both of your needs. Or to invite the recipient to proactively serve the needs of another. </v>
      </c>
      <c r="C411" s="470"/>
      <c r="D411" s="470"/>
      <c r="E411" s="470"/>
      <c r="F411" s="470"/>
      <c r="G411" s="470"/>
      <c r="H411" s="470"/>
      <c r="I411" s="470"/>
      <c r="J411" s="470"/>
      <c r="K411" s="470"/>
      <c r="L411" s="470"/>
      <c r="M411" s="470"/>
      <c r="N411" s="34"/>
      <c r="BB411" s="36"/>
    </row>
    <row r="412" spans="1:57" ht="45" customHeight="1" thickBot="1" x14ac:dyDescent="0.35">
      <c r="A412" s="31"/>
      <c r="B412" s="470" t="str">
        <f>B1624</f>
        <v xml:space="preserve">Use this tool to grow your relationships. Consider your options to connect with the recipient on deeper level. </v>
      </c>
      <c r="C412" s="470"/>
      <c r="D412" s="470"/>
      <c r="E412" s="470"/>
      <c r="F412" s="470"/>
      <c r="G412" s="470"/>
      <c r="H412" s="470"/>
      <c r="I412" s="470"/>
      <c r="J412" s="470"/>
      <c r="K412" s="470"/>
      <c r="L412" s="470"/>
      <c r="M412" s="470"/>
      <c r="N412" s="34"/>
      <c r="BB412" s="36"/>
    </row>
    <row r="413" spans="1:57" ht="20" customHeight="1" thickTop="1" thickBot="1" x14ac:dyDescent="0.35">
      <c r="A413" s="31"/>
      <c r="B413" s="78" t="s">
        <v>725</v>
      </c>
      <c r="C413" s="37"/>
      <c r="D413" s="37"/>
      <c r="E413" s="37"/>
      <c r="F413" s="37"/>
      <c r="G413" s="37"/>
      <c r="H413" s="38"/>
      <c r="I413" s="38"/>
      <c r="J413" s="38"/>
      <c r="K413" s="524" t="s">
        <v>728</v>
      </c>
      <c r="L413" s="525"/>
      <c r="M413" s="526"/>
      <c r="N413" s="34"/>
      <c r="BB413" s="36"/>
    </row>
    <row r="414" spans="1:57" ht="35" customHeight="1" thickTop="1" thickBot="1" x14ac:dyDescent="0.35">
      <c r="A414" s="31"/>
      <c r="B414" s="470" t="s">
        <v>1334</v>
      </c>
      <c r="C414" s="470"/>
      <c r="D414" s="470"/>
      <c r="E414" s="470"/>
      <c r="F414" s="470"/>
      <c r="G414" s="470"/>
      <c r="H414" s="470"/>
      <c r="I414" s="470"/>
      <c r="J414" s="470"/>
      <c r="K414" s="470"/>
      <c r="L414" s="470"/>
      <c r="M414" s="470"/>
      <c r="N414" s="34"/>
      <c r="BB414" s="36"/>
    </row>
    <row r="415" spans="1:57" ht="20" customHeight="1" thickTop="1" thickBot="1" x14ac:dyDescent="0.35">
      <c r="A415" s="31"/>
      <c r="B415" s="78" t="s">
        <v>726</v>
      </c>
      <c r="C415" s="37"/>
      <c r="D415" s="37"/>
      <c r="E415" s="37"/>
      <c r="F415" s="37"/>
      <c r="G415" s="37"/>
      <c r="H415" s="38"/>
      <c r="I415" s="38"/>
      <c r="J415" s="38"/>
      <c r="K415" s="524" t="s">
        <v>727</v>
      </c>
      <c r="L415" s="525"/>
      <c r="M415" s="526"/>
      <c r="N415" s="34"/>
      <c r="BB415" s="36"/>
    </row>
    <row r="416" spans="1:57" ht="35" customHeight="1" thickTop="1" thickBot="1" x14ac:dyDescent="0.35">
      <c r="A416" s="31"/>
      <c r="B416" s="470" t="s">
        <v>1340</v>
      </c>
      <c r="C416" s="470"/>
      <c r="D416" s="470"/>
      <c r="E416" s="470"/>
      <c r="F416" s="470"/>
      <c r="G416" s="470"/>
      <c r="H416" s="470"/>
      <c r="I416" s="470"/>
      <c r="J416" s="470"/>
      <c r="K416" s="470"/>
      <c r="L416" s="470"/>
      <c r="M416" s="470"/>
      <c r="N416" s="34"/>
      <c r="BB416" s="36"/>
    </row>
    <row r="417" spans="1:54" ht="20" customHeight="1" thickTop="1" thickBot="1" x14ac:dyDescent="0.35">
      <c r="A417" s="31"/>
      <c r="B417" s="78" t="s">
        <v>1341</v>
      </c>
      <c r="C417" s="37"/>
      <c r="D417" s="37"/>
      <c r="E417" s="37"/>
      <c r="F417" s="37"/>
      <c r="G417" s="37"/>
      <c r="H417" s="38"/>
      <c r="I417" s="38"/>
      <c r="J417" s="38"/>
      <c r="K417" s="524" t="s">
        <v>727</v>
      </c>
      <c r="L417" s="525"/>
      <c r="M417" s="526"/>
      <c r="N417" s="34"/>
      <c r="BB417" s="36"/>
    </row>
    <row r="418" spans="1:54" ht="35" customHeight="1" thickTop="1" x14ac:dyDescent="0.3">
      <c r="A418" s="31"/>
      <c r="B418" s="470" t="s">
        <v>1342</v>
      </c>
      <c r="C418" s="470"/>
      <c r="D418" s="470"/>
      <c r="E418" s="470"/>
      <c r="F418" s="470"/>
      <c r="G418" s="470"/>
      <c r="H418" s="470"/>
      <c r="I418" s="470"/>
      <c r="J418" s="470"/>
      <c r="K418" s="470"/>
      <c r="L418" s="470"/>
      <c r="M418" s="470"/>
      <c r="N418" s="34"/>
      <c r="BB418" s="36"/>
    </row>
    <row r="419" spans="1:54" ht="25" customHeight="1" x14ac:dyDescent="0.3">
      <c r="A419" s="31"/>
      <c r="B419" s="37"/>
      <c r="C419" s="37"/>
      <c r="D419" s="37"/>
      <c r="E419" s="37"/>
      <c r="F419" s="37"/>
      <c r="G419" s="37"/>
      <c r="H419" s="38"/>
      <c r="I419" s="38"/>
      <c r="J419" s="38"/>
      <c r="K419" s="38"/>
      <c r="L419" s="38"/>
      <c r="M419" s="38"/>
      <c r="N419" s="34"/>
      <c r="BB419" s="36"/>
    </row>
    <row r="420" spans="1:54" ht="25" customHeight="1" x14ac:dyDescent="0.3">
      <c r="A420" s="31"/>
      <c r="B420" s="37"/>
      <c r="C420" s="37"/>
      <c r="D420" s="37"/>
      <c r="E420" s="37"/>
      <c r="F420" s="37"/>
      <c r="G420" s="37"/>
      <c r="H420" s="38"/>
      <c r="I420" s="38"/>
      <c r="J420" s="38"/>
      <c r="K420" s="38"/>
      <c r="L420" s="38"/>
      <c r="M420" s="38"/>
      <c r="N420" s="34"/>
      <c r="BB420" s="36"/>
    </row>
    <row r="421" spans="1:54" ht="25" customHeight="1" x14ac:dyDescent="0.3">
      <c r="A421" s="31"/>
      <c r="B421" s="37"/>
      <c r="C421" s="37"/>
      <c r="D421" s="37"/>
      <c r="E421" s="37"/>
      <c r="F421" s="37"/>
      <c r="G421" s="37"/>
      <c r="H421" s="38"/>
      <c r="I421" s="38"/>
      <c r="J421" s="38"/>
      <c r="K421" s="38"/>
      <c r="L421" s="38"/>
      <c r="M421" s="38"/>
      <c r="N421" s="34"/>
      <c r="BB421" s="36"/>
    </row>
    <row r="422" spans="1:54" ht="25" customHeight="1" x14ac:dyDescent="0.3">
      <c r="A422" s="31"/>
      <c r="B422" s="37"/>
      <c r="C422" s="37"/>
      <c r="D422" s="37"/>
      <c r="E422" s="37"/>
      <c r="F422" s="37"/>
      <c r="G422" s="37"/>
      <c r="H422" s="38"/>
      <c r="I422" s="38"/>
      <c r="J422" s="38"/>
      <c r="K422" s="38"/>
      <c r="L422" s="38"/>
      <c r="M422" s="38"/>
      <c r="N422" s="34"/>
      <c r="BB422" s="36"/>
    </row>
    <row r="423" spans="1:54" ht="25" customHeight="1" x14ac:dyDescent="0.3">
      <c r="A423" s="31"/>
      <c r="B423" s="37"/>
      <c r="C423" s="37"/>
      <c r="D423" s="37"/>
      <c r="E423" s="37"/>
      <c r="F423" s="37"/>
      <c r="G423" s="37"/>
      <c r="H423" s="38"/>
      <c r="I423" s="38"/>
      <c r="J423" s="38"/>
      <c r="K423" s="38"/>
      <c r="L423" s="38"/>
      <c r="M423" s="38"/>
      <c r="N423" s="34"/>
      <c r="BB423" s="36"/>
    </row>
    <row r="424" spans="1:54" ht="25" customHeight="1" x14ac:dyDescent="0.3">
      <c r="A424" s="31"/>
      <c r="B424" s="37"/>
      <c r="C424" s="37"/>
      <c r="D424" s="37"/>
      <c r="E424" s="37"/>
      <c r="F424" s="37"/>
      <c r="G424" s="37"/>
      <c r="H424" s="38"/>
      <c r="I424" s="38"/>
      <c r="J424" s="38"/>
      <c r="K424" s="38"/>
      <c r="L424" s="38"/>
      <c r="M424" s="38"/>
      <c r="N424" s="34"/>
      <c r="BB424" s="36"/>
    </row>
    <row r="425" spans="1:54" ht="25" customHeight="1" x14ac:dyDescent="0.3">
      <c r="A425" s="31"/>
      <c r="B425" s="37"/>
      <c r="C425" s="37"/>
      <c r="D425" s="37"/>
      <c r="E425" s="37"/>
      <c r="F425" s="37"/>
      <c r="G425" s="37"/>
      <c r="H425" s="38"/>
      <c r="I425" s="38"/>
      <c r="J425" s="38"/>
      <c r="K425" s="38"/>
      <c r="L425" s="38"/>
      <c r="M425" s="38"/>
      <c r="N425" s="34"/>
      <c r="BB425" s="36"/>
    </row>
    <row r="426" spans="1:54" ht="25" customHeight="1" x14ac:dyDescent="0.3">
      <c r="A426" s="31"/>
      <c r="B426" s="37"/>
      <c r="C426" s="37"/>
      <c r="D426" s="37"/>
      <c r="E426" s="37"/>
      <c r="F426" s="37"/>
      <c r="G426" s="37"/>
      <c r="H426" s="38"/>
      <c r="I426" s="38"/>
      <c r="J426" s="38"/>
      <c r="K426" s="38"/>
      <c r="L426" s="38"/>
      <c r="M426" s="38"/>
      <c r="N426" s="34"/>
      <c r="BB426" s="36"/>
    </row>
    <row r="427" spans="1:54" ht="25" customHeight="1" x14ac:dyDescent="0.3">
      <c r="A427" s="31"/>
      <c r="B427" s="37"/>
      <c r="C427" s="37"/>
      <c r="D427" s="37"/>
      <c r="E427" s="37"/>
      <c r="F427" s="37"/>
      <c r="G427" s="37"/>
      <c r="H427" s="38"/>
      <c r="I427" s="38"/>
      <c r="J427" s="38"/>
      <c r="K427" s="38"/>
      <c r="L427" s="38"/>
      <c r="M427" s="38"/>
      <c r="N427" s="34"/>
      <c r="BB427" s="36"/>
    </row>
    <row r="428" spans="1:54" ht="25" customHeight="1" x14ac:dyDescent="0.3">
      <c r="A428" s="31"/>
      <c r="B428" s="37"/>
      <c r="C428" s="37"/>
      <c r="D428" s="37"/>
      <c r="E428" s="37"/>
      <c r="F428" s="37"/>
      <c r="G428" s="37"/>
      <c r="H428" s="38"/>
      <c r="I428" s="38"/>
      <c r="J428" s="38"/>
      <c r="K428" s="38"/>
      <c r="L428" s="38"/>
      <c r="M428" s="38"/>
      <c r="N428" s="34"/>
      <c r="BB428" s="36"/>
    </row>
    <row r="429" spans="1:54" ht="25" customHeight="1" x14ac:dyDescent="0.3">
      <c r="A429" s="31"/>
      <c r="B429" s="470"/>
      <c r="C429" s="470"/>
      <c r="D429" s="470"/>
      <c r="E429" s="470"/>
      <c r="F429" s="470"/>
      <c r="G429" s="470"/>
      <c r="H429" s="470"/>
      <c r="I429" s="470"/>
      <c r="J429" s="470"/>
      <c r="K429" s="470"/>
      <c r="L429" s="470"/>
      <c r="M429" s="470"/>
      <c r="N429" s="34"/>
      <c r="BB429" s="36"/>
    </row>
    <row r="430" spans="1:54" ht="10" customHeight="1" x14ac:dyDescent="0.3">
      <c r="A430" s="31"/>
      <c r="B430" s="37"/>
      <c r="C430" s="37"/>
      <c r="D430" s="37"/>
      <c r="E430" s="37"/>
      <c r="F430" s="37"/>
      <c r="G430" s="37"/>
      <c r="H430" s="38"/>
      <c r="I430" s="38"/>
      <c r="J430" s="38"/>
      <c r="K430" s="38"/>
      <c r="L430" s="38"/>
      <c r="M430" s="38"/>
      <c r="N430" s="34"/>
      <c r="BB430" s="36"/>
    </row>
    <row r="431" spans="1:54" ht="25" customHeight="1" x14ac:dyDescent="0.3">
      <c r="A431" s="31"/>
      <c r="B431" s="39"/>
      <c r="C431" s="37"/>
      <c r="D431" s="37"/>
      <c r="E431" s="492" t="s">
        <v>158</v>
      </c>
      <c r="F431" s="492"/>
      <c r="G431" s="492"/>
      <c r="H431" s="492"/>
      <c r="I431" s="492"/>
      <c r="J431" s="492"/>
      <c r="K431" s="38"/>
      <c r="L431" s="38"/>
      <c r="M431" s="38"/>
      <c r="N431" s="34"/>
      <c r="BB431" s="36"/>
    </row>
    <row r="432" spans="1:54" ht="10" customHeight="1" x14ac:dyDescent="0.3">
      <c r="A432" s="40"/>
      <c r="B432" s="41"/>
      <c r="C432" s="41"/>
      <c r="D432" s="41"/>
      <c r="E432" s="41"/>
      <c r="F432" s="41"/>
      <c r="G432" s="41"/>
      <c r="H432" s="42"/>
      <c r="I432" s="42"/>
      <c r="J432" s="42"/>
      <c r="K432" s="42"/>
      <c r="L432" s="42"/>
      <c r="M432" s="42"/>
      <c r="N432" s="43"/>
      <c r="BB432" s="36"/>
    </row>
    <row r="433" spans="1:286" ht="41.5" x14ac:dyDescent="0.3">
      <c r="A433" s="307"/>
      <c r="B433" s="401" t="s">
        <v>435</v>
      </c>
      <c r="C433" s="401"/>
      <c r="D433" s="401"/>
      <c r="E433" s="401"/>
      <c r="F433" s="401"/>
      <c r="G433" s="401"/>
      <c r="H433" s="401"/>
      <c r="I433" s="401"/>
      <c r="J433" s="401"/>
      <c r="K433" s="401"/>
      <c r="L433" s="401"/>
      <c r="M433" s="401"/>
      <c r="N433" s="307"/>
    </row>
    <row r="434" spans="1:286" x14ac:dyDescent="0.3">
      <c r="A434" s="309"/>
      <c r="B434" s="310"/>
      <c r="C434" s="310"/>
      <c r="D434" s="310"/>
      <c r="E434" s="310"/>
      <c r="F434" s="310"/>
      <c r="G434" s="310"/>
      <c r="H434" s="311"/>
      <c r="I434" s="310"/>
      <c r="J434" s="310"/>
      <c r="K434" s="310"/>
      <c r="L434" s="310"/>
      <c r="M434" s="310"/>
      <c r="N434" s="309"/>
    </row>
    <row r="435" spans="1:286" ht="18" x14ac:dyDescent="0.4">
      <c r="A435" s="309"/>
      <c r="B435" s="312" t="s">
        <v>1291</v>
      </c>
      <c r="C435" s="310"/>
      <c r="D435" s="310"/>
      <c r="E435" s="310"/>
      <c r="F435" s="310"/>
      <c r="G435" s="310"/>
      <c r="H435" s="311"/>
      <c r="I435" s="310"/>
      <c r="J435" s="310"/>
      <c r="K435" s="310"/>
      <c r="L435" s="310"/>
      <c r="M435" s="310"/>
      <c r="N435" s="309"/>
    </row>
    <row r="436" spans="1:286" ht="15" customHeight="1" x14ac:dyDescent="0.3">
      <c r="A436" s="309"/>
      <c r="B436" s="310"/>
      <c r="C436" s="505" t="s">
        <v>1290</v>
      </c>
      <c r="D436" s="505"/>
      <c r="E436" s="505"/>
      <c r="F436" s="505"/>
      <c r="G436" s="505"/>
      <c r="H436" s="505"/>
      <c r="I436" s="505"/>
      <c r="J436" s="505"/>
      <c r="K436" s="505"/>
      <c r="L436" s="505"/>
      <c r="M436" s="505"/>
      <c r="N436" s="309"/>
    </row>
    <row r="437" spans="1:286" ht="15" customHeight="1" x14ac:dyDescent="0.3">
      <c r="A437" s="309"/>
      <c r="B437" s="310"/>
      <c r="C437" s="506" t="s">
        <v>1292</v>
      </c>
      <c r="D437" s="506"/>
      <c r="E437" s="506"/>
      <c r="F437" s="506"/>
      <c r="G437" s="506"/>
      <c r="H437" s="506"/>
      <c r="I437" s="506"/>
      <c r="J437" s="506"/>
      <c r="K437" s="506"/>
      <c r="L437" s="506"/>
      <c r="M437" s="506"/>
      <c r="N437" s="309"/>
    </row>
    <row r="438" spans="1:286" x14ac:dyDescent="0.3">
      <c r="A438" s="309"/>
      <c r="B438" s="310"/>
      <c r="C438" s="310"/>
      <c r="D438" s="310"/>
      <c r="E438" s="310"/>
      <c r="F438" s="310"/>
      <c r="G438" s="310"/>
      <c r="H438" s="311"/>
      <c r="I438" s="310"/>
      <c r="J438" s="310"/>
      <c r="K438" s="310"/>
      <c r="L438" s="310"/>
      <c r="M438" s="310"/>
      <c r="N438" s="309"/>
    </row>
    <row r="439" spans="1:286" ht="18" x14ac:dyDescent="0.4">
      <c r="A439" s="309"/>
      <c r="B439" s="312" t="s">
        <v>1293</v>
      </c>
      <c r="C439" s="310"/>
      <c r="D439" s="310"/>
      <c r="E439" s="310"/>
      <c r="F439" s="310"/>
      <c r="G439" s="310"/>
      <c r="H439" s="311"/>
      <c r="I439" s="310"/>
      <c r="J439" s="310"/>
      <c r="K439" s="310"/>
      <c r="L439" s="310"/>
      <c r="M439" s="310"/>
      <c r="N439" s="309"/>
    </row>
    <row r="440" spans="1:286" x14ac:dyDescent="0.3">
      <c r="A440" s="309"/>
      <c r="B440" s="310"/>
      <c r="C440" s="310"/>
      <c r="D440" s="310"/>
      <c r="E440" s="310"/>
      <c r="F440" s="310"/>
      <c r="G440" s="310"/>
      <c r="H440" s="311"/>
      <c r="I440" s="310"/>
      <c r="J440" s="310"/>
      <c r="K440" s="310"/>
      <c r="L440" s="310"/>
      <c r="M440" s="310"/>
      <c r="N440" s="309"/>
    </row>
    <row r="441" spans="1:286" customFormat="1" ht="35" customHeight="1" x14ac:dyDescent="0.35">
      <c r="A441" s="228"/>
      <c r="B441" s="548" t="s">
        <v>631</v>
      </c>
      <c r="C441" s="548"/>
      <c r="D441" s="548"/>
      <c r="E441" s="548"/>
      <c r="F441" s="548"/>
      <c r="G441" s="548"/>
      <c r="H441" s="548"/>
      <c r="I441" s="548"/>
      <c r="J441" s="548"/>
      <c r="K441" s="548"/>
      <c r="L441" s="548"/>
      <c r="M441" s="548"/>
      <c r="N441" s="228"/>
      <c r="O441" s="227"/>
      <c r="P441" s="227"/>
      <c r="Q441" s="227"/>
      <c r="R441" s="227"/>
      <c r="S441" s="227"/>
      <c r="T441" s="227"/>
      <c r="U441" s="227"/>
      <c r="V441" s="227"/>
      <c r="W441" s="227"/>
      <c r="X441" s="227"/>
      <c r="Y441" s="227"/>
      <c r="Z441" s="227"/>
      <c r="AA441" s="227"/>
      <c r="AB441" s="227"/>
      <c r="AC441" s="227"/>
      <c r="AD441" s="227"/>
      <c r="AE441" s="227"/>
      <c r="AF441" s="227"/>
      <c r="AG441" s="227"/>
      <c r="AH441" s="227"/>
      <c r="AI441" s="227"/>
      <c r="AJ441" s="227"/>
      <c r="AK441" s="227"/>
      <c r="AL441" s="227"/>
      <c r="AM441" s="227"/>
      <c r="AN441" s="227"/>
      <c r="AO441" s="227"/>
      <c r="AP441" s="227"/>
      <c r="AQ441" s="227"/>
      <c r="AR441" s="227"/>
      <c r="AS441" s="227"/>
      <c r="AT441" s="227"/>
      <c r="AU441" s="227"/>
      <c r="AV441" s="227"/>
      <c r="AW441" s="227"/>
      <c r="AX441" s="227"/>
      <c r="AY441" s="227"/>
      <c r="AZ441" s="227"/>
      <c r="BA441" s="227"/>
      <c r="BB441" s="227"/>
      <c r="BC441" s="227"/>
      <c r="BD441" s="227"/>
      <c r="BE441" s="227"/>
      <c r="BF441" s="227"/>
      <c r="BG441" s="227"/>
      <c r="BH441" s="227"/>
      <c r="BI441" s="227"/>
      <c r="BJ441" s="227"/>
      <c r="BK441" s="227"/>
      <c r="BL441" s="227"/>
      <c r="BM441" s="227"/>
      <c r="BN441" s="227"/>
      <c r="BO441" s="227"/>
      <c r="BP441" s="227"/>
      <c r="BQ441" s="227"/>
      <c r="BR441" s="227"/>
      <c r="BS441" s="227"/>
      <c r="BT441" s="227"/>
      <c r="BU441" s="227"/>
      <c r="BV441" s="227"/>
      <c r="BW441" s="227"/>
      <c r="BX441" s="227"/>
      <c r="BY441" s="227"/>
      <c r="BZ441" s="227"/>
      <c r="CA441" s="227"/>
      <c r="CB441" s="227"/>
      <c r="CC441" s="227"/>
      <c r="CD441" s="227"/>
      <c r="CE441" s="227"/>
      <c r="CF441" s="227"/>
      <c r="CG441" s="227"/>
      <c r="CH441" s="227"/>
      <c r="CI441" s="227"/>
      <c r="CJ441" s="227"/>
      <c r="CK441" s="227"/>
      <c r="CL441" s="227"/>
      <c r="CM441" s="227"/>
      <c r="CN441" s="227"/>
      <c r="CO441" s="227"/>
      <c r="CP441" s="227"/>
      <c r="CQ441" s="227"/>
      <c r="CR441" s="227"/>
      <c r="CS441" s="227"/>
      <c r="CT441" s="227"/>
      <c r="CU441" s="227"/>
      <c r="CV441" s="227"/>
      <c r="CW441" s="227"/>
      <c r="CX441" s="227"/>
      <c r="CY441" s="227"/>
      <c r="CZ441" s="227"/>
      <c r="DA441" s="227"/>
      <c r="DB441" s="227"/>
      <c r="DC441" s="227"/>
      <c r="DD441" s="227"/>
      <c r="DE441" s="227"/>
      <c r="DF441" s="227"/>
      <c r="DG441" s="227"/>
      <c r="DH441" s="227"/>
      <c r="DI441" s="227"/>
      <c r="DJ441" s="227"/>
      <c r="DK441" s="227"/>
      <c r="DL441" s="227"/>
      <c r="DM441" s="227"/>
      <c r="DN441" s="227"/>
      <c r="DO441" s="227"/>
      <c r="DP441" s="227"/>
      <c r="DQ441" s="227"/>
      <c r="DR441" s="227"/>
      <c r="DS441" s="227"/>
      <c r="DT441" s="227"/>
      <c r="DU441" s="227"/>
      <c r="DV441" s="227"/>
      <c r="DW441" s="227"/>
      <c r="DX441" s="227"/>
      <c r="DY441" s="227"/>
      <c r="DZ441" s="227"/>
      <c r="EA441" s="227"/>
      <c r="EB441" s="227"/>
      <c r="EC441" s="227"/>
      <c r="ED441" s="227"/>
      <c r="EE441" s="227"/>
      <c r="EF441" s="227"/>
      <c r="EG441" s="227"/>
      <c r="EH441" s="227"/>
      <c r="EI441" s="227"/>
      <c r="EJ441" s="227"/>
      <c r="EK441" s="227"/>
      <c r="EL441" s="227"/>
      <c r="EM441" s="227"/>
      <c r="EN441" s="227"/>
      <c r="EO441" s="227"/>
      <c r="EP441" s="227"/>
      <c r="EQ441" s="227"/>
      <c r="ER441" s="227"/>
      <c r="ES441" s="227"/>
      <c r="ET441" s="227"/>
      <c r="EU441" s="227"/>
      <c r="EV441" s="227"/>
      <c r="EW441" s="227"/>
      <c r="EX441" s="227"/>
      <c r="EY441" s="227"/>
      <c r="EZ441" s="227"/>
      <c r="FA441" s="227"/>
      <c r="FB441" s="227"/>
      <c r="FC441" s="227"/>
      <c r="FD441" s="227"/>
      <c r="FE441" s="227"/>
      <c r="FF441" s="227"/>
      <c r="FG441" s="227"/>
      <c r="FH441" s="227"/>
      <c r="FI441" s="227"/>
      <c r="FJ441" s="227"/>
      <c r="FK441" s="227"/>
      <c r="FL441" s="227"/>
      <c r="FM441" s="227"/>
      <c r="FN441" s="227"/>
      <c r="FO441" s="227"/>
      <c r="FP441" s="227"/>
      <c r="FQ441" s="227"/>
      <c r="FR441" s="227"/>
      <c r="FS441" s="227"/>
      <c r="FT441" s="227"/>
      <c r="FU441" s="227"/>
      <c r="FV441" s="227"/>
      <c r="FW441" s="227"/>
      <c r="FX441" s="227"/>
      <c r="FY441" s="227"/>
      <c r="FZ441" s="227"/>
      <c r="GA441" s="227"/>
      <c r="GB441" s="227"/>
      <c r="GC441" s="227"/>
      <c r="GD441" s="227"/>
      <c r="GE441" s="227"/>
      <c r="GF441" s="227"/>
      <c r="GG441" s="227"/>
      <c r="GH441" s="227"/>
      <c r="GI441" s="227"/>
      <c r="GJ441" s="227"/>
      <c r="GK441" s="227"/>
      <c r="GL441" s="227"/>
      <c r="GM441" s="227"/>
      <c r="GN441" s="227"/>
      <c r="GO441" s="227"/>
      <c r="GP441" s="227"/>
      <c r="GQ441" s="227"/>
      <c r="GR441" s="227"/>
      <c r="GS441" s="227"/>
      <c r="GT441" s="227"/>
      <c r="GU441" s="227"/>
      <c r="GV441" s="227"/>
      <c r="GW441" s="227"/>
      <c r="GX441" s="227"/>
      <c r="GY441" s="227"/>
      <c r="GZ441" s="227"/>
      <c r="HA441" s="227"/>
      <c r="HB441" s="227"/>
      <c r="HC441" s="227"/>
      <c r="HD441" s="227"/>
      <c r="HE441" s="227"/>
      <c r="HF441" s="227"/>
      <c r="HG441" s="227"/>
      <c r="HH441" s="227"/>
      <c r="HI441" s="227"/>
      <c r="HJ441" s="227"/>
      <c r="HK441" s="227"/>
      <c r="HL441" s="227"/>
      <c r="HM441" s="227"/>
      <c r="HN441" s="227"/>
      <c r="HO441" s="227"/>
      <c r="HP441" s="227"/>
      <c r="HQ441" s="227"/>
      <c r="HR441" s="227"/>
      <c r="HS441" s="227"/>
      <c r="HT441" s="227"/>
      <c r="HU441" s="227"/>
      <c r="HV441" s="227"/>
      <c r="HW441" s="227"/>
      <c r="HX441" s="227"/>
      <c r="HY441" s="227"/>
      <c r="HZ441" s="227"/>
      <c r="IA441" s="227"/>
      <c r="IB441" s="227"/>
      <c r="IC441" s="227"/>
      <c r="ID441" s="227"/>
      <c r="IE441" s="227"/>
      <c r="IF441" s="227"/>
      <c r="IG441" s="227"/>
      <c r="IH441" s="227"/>
      <c r="II441" s="227"/>
      <c r="IJ441" s="227"/>
      <c r="IK441" s="227"/>
      <c r="IL441" s="227"/>
      <c r="IM441" s="227"/>
      <c r="IN441" s="227"/>
      <c r="IO441" s="227"/>
      <c r="IP441" s="227"/>
      <c r="IQ441" s="227"/>
      <c r="IR441" s="227"/>
      <c r="IS441" s="227"/>
      <c r="IT441" s="227"/>
      <c r="IU441" s="227"/>
      <c r="IV441" s="227"/>
      <c r="IW441" s="227"/>
      <c r="IX441" s="227"/>
      <c r="IY441" s="227"/>
      <c r="IZ441" s="227"/>
      <c r="JA441" s="227"/>
      <c r="JB441" s="227"/>
      <c r="JC441" s="227"/>
      <c r="JD441" s="227"/>
      <c r="JE441" s="227"/>
      <c r="JF441" s="227"/>
      <c r="JG441" s="227"/>
      <c r="JH441" s="227"/>
      <c r="JI441" s="227"/>
      <c r="JJ441" s="227"/>
      <c r="JK441" s="227"/>
      <c r="JL441" s="227"/>
      <c r="JM441" s="227"/>
      <c r="JN441" s="227"/>
      <c r="JO441" s="227"/>
      <c r="JP441" s="227"/>
      <c r="JQ441" s="227"/>
      <c r="JR441" s="227"/>
      <c r="JS441" s="227"/>
      <c r="JT441" s="227"/>
      <c r="JU441" s="227"/>
      <c r="JV441" s="227"/>
      <c r="JW441" s="227"/>
      <c r="JX441" s="227"/>
      <c r="JY441" s="227"/>
      <c r="JZ441" s="227"/>
    </row>
    <row r="442" spans="1:286" customFormat="1" ht="5" customHeight="1" x14ac:dyDescent="0.35">
      <c r="A442" s="228"/>
      <c r="B442" s="228"/>
      <c r="C442" s="228"/>
      <c r="D442" s="228"/>
      <c r="E442" s="228"/>
      <c r="F442" s="228"/>
      <c r="G442" s="228"/>
      <c r="H442" s="228"/>
      <c r="I442" s="228"/>
      <c r="J442" s="228"/>
      <c r="K442" s="228"/>
      <c r="L442" s="228"/>
      <c r="M442" s="228"/>
      <c r="N442" s="228"/>
      <c r="O442" s="227"/>
      <c r="P442" s="227"/>
      <c r="Q442" s="227"/>
      <c r="R442" s="227"/>
      <c r="S442" s="227"/>
      <c r="T442" s="227"/>
      <c r="U442" s="227"/>
      <c r="V442" s="227"/>
      <c r="W442" s="227"/>
      <c r="X442" s="227"/>
      <c r="Y442" s="227"/>
      <c r="Z442" s="227"/>
      <c r="AA442" s="227"/>
      <c r="AB442" s="227"/>
      <c r="AC442" s="227"/>
      <c r="AD442" s="227"/>
      <c r="AE442" s="227"/>
      <c r="AF442" s="227"/>
      <c r="AG442" s="227"/>
      <c r="AH442" s="227"/>
      <c r="AI442" s="227"/>
      <c r="AJ442" s="227"/>
      <c r="AK442" s="227"/>
      <c r="AL442" s="227"/>
      <c r="AM442" s="227"/>
      <c r="AN442" s="227"/>
      <c r="AO442" s="227"/>
      <c r="AP442" s="227"/>
      <c r="AQ442" s="227"/>
      <c r="AR442" s="227"/>
      <c r="AS442" s="227"/>
      <c r="AT442" s="227"/>
      <c r="AU442" s="227"/>
      <c r="AV442" s="227"/>
      <c r="AW442" s="227"/>
      <c r="AX442" s="227"/>
      <c r="AY442" s="227"/>
      <c r="AZ442" s="227"/>
      <c r="BA442" s="227"/>
      <c r="BB442" s="227"/>
      <c r="BC442" s="227"/>
      <c r="BD442" s="227"/>
      <c r="BE442" s="227"/>
      <c r="BF442" s="227"/>
      <c r="BG442" s="227"/>
      <c r="BH442" s="227"/>
      <c r="BI442" s="227"/>
      <c r="BJ442" s="227"/>
      <c r="BK442" s="227"/>
      <c r="BL442" s="227"/>
      <c r="BM442" s="227"/>
      <c r="BN442" s="227"/>
      <c r="BO442" s="227"/>
      <c r="BP442" s="227"/>
      <c r="BQ442" s="227"/>
      <c r="BR442" s="227"/>
      <c r="BS442" s="227"/>
      <c r="BT442" s="227"/>
      <c r="BU442" s="227"/>
      <c r="BV442" s="227"/>
      <c r="BW442" s="227"/>
      <c r="BX442" s="227"/>
      <c r="BY442" s="227"/>
      <c r="BZ442" s="227"/>
      <c r="CA442" s="227"/>
      <c r="CB442" s="227"/>
      <c r="CC442" s="227"/>
      <c r="CD442" s="227"/>
      <c r="CE442" s="227"/>
      <c r="CF442" s="227"/>
      <c r="CG442" s="227"/>
      <c r="CH442" s="227"/>
      <c r="CI442" s="227"/>
      <c r="CJ442" s="227"/>
      <c r="CK442" s="227"/>
      <c r="CL442" s="227"/>
      <c r="CM442" s="227"/>
      <c r="CN442" s="227"/>
      <c r="CO442" s="227"/>
      <c r="CP442" s="227"/>
      <c r="CQ442" s="227"/>
      <c r="CR442" s="227"/>
      <c r="CS442" s="227"/>
      <c r="CT442" s="227"/>
      <c r="CU442" s="227"/>
      <c r="CV442" s="227"/>
      <c r="CW442" s="227"/>
      <c r="CX442" s="227"/>
      <c r="CY442" s="227"/>
      <c r="CZ442" s="227"/>
      <c r="DA442" s="227"/>
      <c r="DB442" s="227"/>
      <c r="DC442" s="227"/>
      <c r="DD442" s="227"/>
      <c r="DE442" s="227"/>
      <c r="DF442" s="227"/>
      <c r="DG442" s="227"/>
      <c r="DH442" s="227"/>
      <c r="DI442" s="227"/>
      <c r="DJ442" s="227"/>
      <c r="DK442" s="227"/>
      <c r="DL442" s="227"/>
      <c r="DM442" s="227"/>
      <c r="DN442" s="227"/>
      <c r="DO442" s="227"/>
      <c r="DP442" s="227"/>
      <c r="DQ442" s="227"/>
      <c r="DR442" s="227"/>
      <c r="DS442" s="227"/>
      <c r="DT442" s="227"/>
      <c r="DU442" s="227"/>
      <c r="DV442" s="227"/>
      <c r="DW442" s="227"/>
      <c r="DX442" s="227"/>
      <c r="DY442" s="227"/>
      <c r="DZ442" s="227"/>
      <c r="EA442" s="227"/>
      <c r="EB442" s="227"/>
      <c r="EC442" s="227"/>
      <c r="ED442" s="227"/>
      <c r="EE442" s="227"/>
      <c r="EF442" s="227"/>
      <c r="EG442" s="227"/>
      <c r="EH442" s="227"/>
      <c r="EI442" s="227"/>
      <c r="EJ442" s="227"/>
      <c r="EK442" s="227"/>
      <c r="EL442" s="227"/>
      <c r="EM442" s="227"/>
      <c r="EN442" s="227"/>
      <c r="EO442" s="227"/>
      <c r="EP442" s="227"/>
      <c r="EQ442" s="227"/>
      <c r="ER442" s="227"/>
      <c r="ES442" s="227"/>
      <c r="ET442" s="227"/>
      <c r="EU442" s="227"/>
      <c r="EV442" s="227"/>
      <c r="EW442" s="227"/>
      <c r="EX442" s="227"/>
      <c r="EY442" s="227"/>
      <c r="EZ442" s="227"/>
      <c r="FA442" s="227"/>
      <c r="FB442" s="227"/>
      <c r="FC442" s="227"/>
      <c r="FD442" s="227"/>
      <c r="FE442" s="227"/>
      <c r="FF442" s="227"/>
      <c r="FG442" s="227"/>
      <c r="FH442" s="227"/>
      <c r="FI442" s="227"/>
      <c r="FJ442" s="227"/>
      <c r="FK442" s="227"/>
      <c r="FL442" s="227"/>
      <c r="FM442" s="227"/>
      <c r="FN442" s="227"/>
      <c r="FO442" s="227"/>
      <c r="FP442" s="227"/>
      <c r="FQ442" s="227"/>
      <c r="FR442" s="227"/>
      <c r="FS442" s="227"/>
      <c r="FT442" s="227"/>
      <c r="FU442" s="227"/>
      <c r="FV442" s="227"/>
      <c r="FW442" s="227"/>
      <c r="FX442" s="227"/>
      <c r="FY442" s="227"/>
      <c r="FZ442" s="227"/>
      <c r="GA442" s="227"/>
      <c r="GB442" s="227"/>
      <c r="GC442" s="227"/>
      <c r="GD442" s="227"/>
      <c r="GE442" s="227"/>
      <c r="GF442" s="227"/>
      <c r="GG442" s="227"/>
      <c r="GH442" s="227"/>
      <c r="GI442" s="227"/>
      <c r="GJ442" s="227"/>
      <c r="GK442" s="227"/>
      <c r="GL442" s="227"/>
      <c r="GM442" s="227"/>
      <c r="GN442" s="227"/>
      <c r="GO442" s="227"/>
      <c r="GP442" s="227"/>
      <c r="GQ442" s="227"/>
      <c r="GR442" s="227"/>
      <c r="GS442" s="227"/>
      <c r="GT442" s="227"/>
      <c r="GU442" s="227"/>
      <c r="GV442" s="227"/>
      <c r="GW442" s="227"/>
      <c r="GX442" s="227"/>
      <c r="GY442" s="227"/>
      <c r="GZ442" s="227"/>
      <c r="HA442" s="227"/>
      <c r="HB442" s="227"/>
      <c r="HC442" s="227"/>
      <c r="HD442" s="227"/>
      <c r="HE442" s="227"/>
      <c r="HF442" s="227"/>
      <c r="HG442" s="227"/>
      <c r="HH442" s="227"/>
      <c r="HI442" s="227"/>
      <c r="HJ442" s="227"/>
      <c r="HK442" s="227"/>
      <c r="HL442" s="227"/>
      <c r="HM442" s="227"/>
      <c r="HN442" s="227"/>
      <c r="HO442" s="227"/>
      <c r="HP442" s="227"/>
      <c r="HQ442" s="227"/>
      <c r="HR442" s="227"/>
      <c r="HS442" s="227"/>
      <c r="HT442" s="227"/>
      <c r="HU442" s="227"/>
      <c r="HV442" s="227"/>
      <c r="HW442" s="227"/>
      <c r="HX442" s="227"/>
      <c r="HY442" s="227"/>
      <c r="HZ442" s="227"/>
      <c r="IA442" s="227"/>
      <c r="IB442" s="227"/>
      <c r="IC442" s="227"/>
      <c r="ID442" s="227"/>
      <c r="IE442" s="227"/>
      <c r="IF442" s="227"/>
      <c r="IG442" s="227"/>
      <c r="IH442" s="227"/>
      <c r="II442" s="227"/>
      <c r="IJ442" s="227"/>
      <c r="IK442" s="227"/>
      <c r="IL442" s="227"/>
      <c r="IM442" s="227"/>
      <c r="IN442" s="227"/>
      <c r="IO442" s="227"/>
      <c r="IP442" s="227"/>
      <c r="IQ442" s="227"/>
      <c r="IR442" s="227"/>
      <c r="IS442" s="227"/>
      <c r="IT442" s="227"/>
      <c r="IU442" s="227"/>
      <c r="IV442" s="227"/>
      <c r="IW442" s="227"/>
      <c r="IX442" s="227"/>
      <c r="IY442" s="227"/>
      <c r="IZ442" s="227"/>
      <c r="JA442" s="227"/>
      <c r="JB442" s="227"/>
      <c r="JC442" s="227"/>
      <c r="JD442" s="227"/>
      <c r="JE442" s="227"/>
      <c r="JF442" s="227"/>
      <c r="JG442" s="227"/>
      <c r="JH442" s="227"/>
      <c r="JI442" s="227"/>
      <c r="JJ442" s="227"/>
      <c r="JK442" s="227"/>
      <c r="JL442" s="227"/>
      <c r="JM442" s="227"/>
      <c r="JN442" s="227"/>
      <c r="JO442" s="227"/>
      <c r="JP442" s="227"/>
      <c r="JQ442" s="227"/>
      <c r="JR442" s="227"/>
      <c r="JS442" s="227"/>
      <c r="JT442" s="227"/>
      <c r="JU442" s="227"/>
      <c r="JV442" s="227"/>
      <c r="JW442" s="227"/>
      <c r="JX442" s="227"/>
      <c r="JY442" s="227"/>
      <c r="JZ442" s="227"/>
    </row>
    <row r="443" spans="1:286" customFormat="1" ht="35" customHeight="1" x14ac:dyDescent="0.35">
      <c r="A443" s="228"/>
      <c r="B443" s="229">
        <v>1</v>
      </c>
      <c r="C443" s="511" t="s">
        <v>1286</v>
      </c>
      <c r="D443" s="511"/>
      <c r="E443" s="511"/>
      <c r="F443" s="511"/>
      <c r="G443" s="511"/>
      <c r="H443" s="511"/>
      <c r="I443" s="511"/>
      <c r="J443" s="511"/>
      <c r="K443" s="511"/>
      <c r="L443" s="511"/>
      <c r="M443" s="511"/>
      <c r="N443" s="228"/>
      <c r="O443" s="227"/>
      <c r="P443" s="227"/>
      <c r="Q443" s="227"/>
      <c r="R443" s="227"/>
      <c r="S443" s="227"/>
      <c r="T443" s="227"/>
      <c r="U443" s="227"/>
      <c r="V443" s="227"/>
      <c r="W443" s="227"/>
      <c r="X443" s="227"/>
      <c r="Y443" s="227"/>
      <c r="Z443" s="227"/>
      <c r="AA443" s="227"/>
      <c r="AB443" s="227"/>
      <c r="AC443" s="227"/>
      <c r="AD443" s="227"/>
      <c r="AE443" s="227"/>
      <c r="AF443" s="227"/>
      <c r="AG443" s="227"/>
      <c r="AH443" s="227"/>
      <c r="AI443" s="227"/>
      <c r="AJ443" s="227"/>
      <c r="AK443" s="227"/>
      <c r="AL443" s="227"/>
      <c r="AM443" s="227"/>
      <c r="AN443" s="227"/>
      <c r="AO443" s="227"/>
      <c r="AP443" s="227"/>
      <c r="AQ443" s="227"/>
      <c r="AR443" s="227"/>
      <c r="AS443" s="227"/>
      <c r="AT443" s="227"/>
      <c r="AU443" s="227"/>
      <c r="AV443" s="227"/>
      <c r="AW443" s="227"/>
      <c r="AX443" s="227"/>
      <c r="AY443" s="227"/>
      <c r="AZ443" s="227"/>
      <c r="BA443" s="227"/>
      <c r="BB443" s="227"/>
      <c r="BC443" s="227"/>
      <c r="BD443" s="227"/>
      <c r="BE443" s="227"/>
      <c r="BF443" s="227"/>
      <c r="BG443" s="227"/>
      <c r="BH443" s="227"/>
      <c r="BI443" s="227"/>
      <c r="BJ443" s="227"/>
      <c r="BK443" s="227"/>
      <c r="BL443" s="227"/>
      <c r="BM443" s="227"/>
      <c r="BN443" s="227"/>
      <c r="BO443" s="227"/>
      <c r="BP443" s="227"/>
      <c r="BQ443" s="227"/>
      <c r="BR443" s="227"/>
      <c r="BS443" s="227"/>
      <c r="BT443" s="227"/>
      <c r="BU443" s="227"/>
      <c r="BV443" s="227"/>
      <c r="BW443" s="227"/>
      <c r="BX443" s="227"/>
      <c r="BY443" s="227"/>
      <c r="BZ443" s="227"/>
      <c r="CA443" s="227"/>
      <c r="CB443" s="227"/>
      <c r="CC443" s="227"/>
      <c r="CD443" s="227"/>
      <c r="CE443" s="227"/>
      <c r="CF443" s="227"/>
      <c r="CG443" s="227"/>
      <c r="CH443" s="227"/>
      <c r="CI443" s="227"/>
      <c r="CJ443" s="227"/>
      <c r="CK443" s="227"/>
      <c r="CL443" s="227"/>
      <c r="CM443" s="227"/>
      <c r="CN443" s="227"/>
      <c r="CO443" s="227"/>
      <c r="CP443" s="227"/>
      <c r="CQ443" s="227"/>
      <c r="CR443" s="227"/>
      <c r="CS443" s="227"/>
      <c r="CT443" s="227"/>
      <c r="CU443" s="227"/>
      <c r="CV443" s="227"/>
      <c r="CW443" s="227"/>
      <c r="CX443" s="227"/>
      <c r="CY443" s="227"/>
      <c r="CZ443" s="227"/>
      <c r="DA443" s="227"/>
      <c r="DB443" s="227"/>
      <c r="DC443" s="227"/>
      <c r="DD443" s="227"/>
      <c r="DE443" s="227"/>
      <c r="DF443" s="227"/>
      <c r="DG443" s="227"/>
      <c r="DH443" s="227"/>
      <c r="DI443" s="227"/>
      <c r="DJ443" s="227"/>
      <c r="DK443" s="227"/>
      <c r="DL443" s="227"/>
      <c r="DM443" s="227"/>
      <c r="DN443" s="227"/>
      <c r="DO443" s="227"/>
      <c r="DP443" s="227"/>
      <c r="DQ443" s="227"/>
      <c r="DR443" s="227"/>
      <c r="DS443" s="227"/>
      <c r="DT443" s="227"/>
      <c r="DU443" s="227"/>
      <c r="DV443" s="227"/>
      <c r="DW443" s="227"/>
      <c r="DX443" s="227"/>
      <c r="DY443" s="227"/>
      <c r="DZ443" s="227"/>
      <c r="EA443" s="227"/>
      <c r="EB443" s="227"/>
      <c r="EC443" s="227"/>
      <c r="ED443" s="227"/>
      <c r="EE443" s="227"/>
      <c r="EF443" s="227"/>
      <c r="EG443" s="227"/>
      <c r="EH443" s="227"/>
      <c r="EI443" s="227"/>
      <c r="EJ443" s="227"/>
      <c r="EK443" s="227"/>
      <c r="EL443" s="227"/>
      <c r="EM443" s="227"/>
      <c r="EN443" s="227"/>
      <c r="EO443" s="227"/>
      <c r="EP443" s="227"/>
      <c r="EQ443" s="227"/>
      <c r="ER443" s="227"/>
      <c r="ES443" s="227"/>
      <c r="ET443" s="227"/>
      <c r="EU443" s="227"/>
      <c r="EV443" s="227"/>
      <c r="EW443" s="227"/>
      <c r="EX443" s="227"/>
      <c r="EY443" s="227"/>
      <c r="EZ443" s="227"/>
      <c r="FA443" s="227"/>
      <c r="FB443" s="227"/>
      <c r="FC443" s="227"/>
      <c r="FD443" s="227"/>
      <c r="FE443" s="227"/>
      <c r="FF443" s="227"/>
      <c r="FG443" s="227"/>
      <c r="FH443" s="227"/>
      <c r="FI443" s="227"/>
      <c r="FJ443" s="227"/>
      <c r="FK443" s="227"/>
      <c r="FL443" s="227"/>
      <c r="FM443" s="227"/>
      <c r="FN443" s="227"/>
      <c r="FO443" s="227"/>
      <c r="FP443" s="227"/>
      <c r="FQ443" s="227"/>
      <c r="FR443" s="227"/>
      <c r="FS443" s="227"/>
      <c r="FT443" s="227"/>
      <c r="FU443" s="227"/>
      <c r="FV443" s="227"/>
      <c r="FW443" s="227"/>
      <c r="FX443" s="227"/>
      <c r="FY443" s="227"/>
      <c r="FZ443" s="227"/>
      <c r="GA443" s="227"/>
      <c r="GB443" s="227"/>
      <c r="GC443" s="227"/>
      <c r="GD443" s="227"/>
      <c r="GE443" s="227"/>
      <c r="GF443" s="227"/>
      <c r="GG443" s="227"/>
      <c r="GH443" s="227"/>
      <c r="GI443" s="227"/>
      <c r="GJ443" s="227"/>
      <c r="GK443" s="227"/>
      <c r="GL443" s="227"/>
      <c r="GM443" s="227"/>
      <c r="GN443" s="227"/>
      <c r="GO443" s="227"/>
      <c r="GP443" s="227"/>
      <c r="GQ443" s="227"/>
      <c r="GR443" s="227"/>
      <c r="GS443" s="227"/>
      <c r="GT443" s="227"/>
      <c r="GU443" s="227"/>
      <c r="GV443" s="227"/>
      <c r="GW443" s="227"/>
      <c r="GX443" s="227"/>
      <c r="GY443" s="227"/>
      <c r="GZ443" s="227"/>
      <c r="HA443" s="227"/>
      <c r="HB443" s="227"/>
      <c r="HC443" s="227"/>
      <c r="HD443" s="227"/>
      <c r="HE443" s="227"/>
      <c r="HF443" s="227"/>
      <c r="HG443" s="227"/>
      <c r="HH443" s="227"/>
      <c r="HI443" s="227"/>
      <c r="HJ443" s="227"/>
      <c r="HK443" s="227"/>
      <c r="HL443" s="227"/>
      <c r="HM443" s="227"/>
      <c r="HN443" s="227"/>
      <c r="HO443" s="227"/>
      <c r="HP443" s="227"/>
      <c r="HQ443" s="227"/>
      <c r="HR443" s="227"/>
      <c r="HS443" s="227"/>
      <c r="HT443" s="227"/>
      <c r="HU443" s="227"/>
      <c r="HV443" s="227"/>
      <c r="HW443" s="227"/>
      <c r="HX443" s="227"/>
      <c r="HY443" s="227"/>
      <c r="HZ443" s="227"/>
      <c r="IA443" s="227"/>
      <c r="IB443" s="227"/>
      <c r="IC443" s="227"/>
      <c r="ID443" s="227"/>
      <c r="IE443" s="227"/>
      <c r="IF443" s="227"/>
      <c r="IG443" s="227"/>
      <c r="IH443" s="227"/>
      <c r="II443" s="227"/>
      <c r="IJ443" s="227"/>
      <c r="IK443" s="227"/>
      <c r="IL443" s="227"/>
      <c r="IM443" s="227"/>
      <c r="IN443" s="227"/>
      <c r="IO443" s="227"/>
      <c r="IP443" s="227"/>
      <c r="IQ443" s="227"/>
      <c r="IR443" s="227"/>
      <c r="IS443" s="227"/>
      <c r="IT443" s="227"/>
      <c r="IU443" s="227"/>
      <c r="IV443" s="227"/>
      <c r="IW443" s="227"/>
      <c r="IX443" s="227"/>
      <c r="IY443" s="227"/>
      <c r="IZ443" s="227"/>
      <c r="JA443" s="227"/>
      <c r="JB443" s="227"/>
      <c r="JC443" s="227"/>
      <c r="JD443" s="227"/>
      <c r="JE443" s="227"/>
      <c r="JF443" s="227"/>
      <c r="JG443" s="227"/>
      <c r="JH443" s="227"/>
      <c r="JI443" s="227"/>
      <c r="JJ443" s="227"/>
      <c r="JK443" s="227"/>
      <c r="JL443" s="227"/>
      <c r="JM443" s="227"/>
      <c r="JN443" s="227"/>
      <c r="JO443" s="227"/>
      <c r="JP443" s="227"/>
      <c r="JQ443" s="227"/>
      <c r="JR443" s="227"/>
      <c r="JS443" s="227"/>
      <c r="JT443" s="227"/>
      <c r="JU443" s="227"/>
      <c r="JV443" s="227"/>
      <c r="JW443" s="227"/>
      <c r="JX443" s="227"/>
      <c r="JY443" s="227"/>
      <c r="JZ443" s="227"/>
    </row>
    <row r="444" spans="1:286" customFormat="1" ht="35" customHeight="1" x14ac:dyDescent="0.35">
      <c r="A444" s="228"/>
      <c r="B444" s="229">
        <v>2</v>
      </c>
      <c r="C444" s="511" t="s">
        <v>1285</v>
      </c>
      <c r="D444" s="511"/>
      <c r="E444" s="511"/>
      <c r="F444" s="511"/>
      <c r="G444" s="511"/>
      <c r="H444" s="511"/>
      <c r="I444" s="511"/>
      <c r="J444" s="511"/>
      <c r="K444" s="511"/>
      <c r="L444" s="511"/>
      <c r="M444" s="511"/>
      <c r="N444" s="228"/>
      <c r="O444" s="227"/>
      <c r="P444" s="227"/>
      <c r="Q444" s="227"/>
      <c r="R444" s="227"/>
      <c r="S444" s="227"/>
      <c r="T444" s="227"/>
      <c r="U444" s="227"/>
      <c r="V444" s="227"/>
      <c r="W444" s="227"/>
      <c r="X444" s="227"/>
      <c r="Y444" s="227"/>
      <c r="Z444" s="227"/>
      <c r="AA444" s="227"/>
      <c r="AB444" s="227"/>
      <c r="AC444" s="227"/>
      <c r="AD444" s="227"/>
      <c r="AE444" s="227"/>
      <c r="AF444" s="227"/>
      <c r="AG444" s="227"/>
      <c r="AH444" s="227"/>
      <c r="AI444" s="227"/>
      <c r="AJ444" s="227"/>
      <c r="AK444" s="227"/>
      <c r="AL444" s="227"/>
      <c r="AM444" s="227"/>
      <c r="AN444" s="227"/>
      <c r="AO444" s="227"/>
      <c r="AP444" s="227"/>
      <c r="AQ444" s="227"/>
      <c r="AR444" s="227"/>
      <c r="AS444" s="227"/>
      <c r="AT444" s="227"/>
      <c r="AU444" s="227"/>
      <c r="AV444" s="227"/>
      <c r="AW444" s="227"/>
      <c r="AX444" s="227"/>
      <c r="AY444" s="227"/>
      <c r="AZ444" s="227"/>
      <c r="BA444" s="227"/>
      <c r="BB444" s="227"/>
      <c r="BC444" s="227"/>
      <c r="BD444" s="227"/>
      <c r="BE444" s="227"/>
      <c r="BF444" s="227"/>
      <c r="BG444" s="227"/>
      <c r="BH444" s="227"/>
      <c r="BI444" s="227"/>
      <c r="BJ444" s="227"/>
      <c r="BK444" s="227"/>
      <c r="BL444" s="227"/>
      <c r="BM444" s="227"/>
      <c r="BN444" s="227"/>
      <c r="BO444" s="227"/>
      <c r="BP444" s="227"/>
      <c r="BQ444" s="227"/>
      <c r="BR444" s="227"/>
      <c r="BS444" s="227"/>
      <c r="BT444" s="227"/>
      <c r="BU444" s="227"/>
      <c r="BV444" s="227"/>
      <c r="BW444" s="227"/>
      <c r="BX444" s="227"/>
      <c r="BY444" s="227"/>
      <c r="BZ444" s="227"/>
      <c r="CA444" s="227"/>
      <c r="CB444" s="227"/>
      <c r="CC444" s="227"/>
      <c r="CD444" s="227"/>
      <c r="CE444" s="227"/>
      <c r="CF444" s="227"/>
      <c r="CG444" s="227"/>
      <c r="CH444" s="227"/>
      <c r="CI444" s="227"/>
      <c r="CJ444" s="227"/>
      <c r="CK444" s="227"/>
      <c r="CL444" s="227"/>
      <c r="CM444" s="227"/>
      <c r="CN444" s="227"/>
      <c r="CO444" s="227"/>
      <c r="CP444" s="227"/>
      <c r="CQ444" s="227"/>
      <c r="CR444" s="227"/>
      <c r="CS444" s="227"/>
      <c r="CT444" s="227"/>
      <c r="CU444" s="227"/>
      <c r="CV444" s="227"/>
      <c r="CW444" s="227"/>
      <c r="CX444" s="227"/>
      <c r="CY444" s="227"/>
      <c r="CZ444" s="227"/>
      <c r="DA444" s="227"/>
      <c r="DB444" s="227"/>
      <c r="DC444" s="227"/>
      <c r="DD444" s="227"/>
      <c r="DE444" s="227"/>
      <c r="DF444" s="227"/>
      <c r="DG444" s="227"/>
      <c r="DH444" s="227"/>
      <c r="DI444" s="227"/>
      <c r="DJ444" s="227"/>
      <c r="DK444" s="227"/>
      <c r="DL444" s="227"/>
      <c r="DM444" s="227"/>
      <c r="DN444" s="227"/>
      <c r="DO444" s="227"/>
      <c r="DP444" s="227"/>
      <c r="DQ444" s="227"/>
      <c r="DR444" s="227"/>
      <c r="DS444" s="227"/>
      <c r="DT444" s="227"/>
      <c r="DU444" s="227"/>
      <c r="DV444" s="227"/>
      <c r="DW444" s="227"/>
      <c r="DX444" s="227"/>
      <c r="DY444" s="227"/>
      <c r="DZ444" s="227"/>
      <c r="EA444" s="227"/>
      <c r="EB444" s="227"/>
      <c r="EC444" s="227"/>
      <c r="ED444" s="227"/>
      <c r="EE444" s="227"/>
      <c r="EF444" s="227"/>
      <c r="EG444" s="227"/>
      <c r="EH444" s="227"/>
      <c r="EI444" s="227"/>
      <c r="EJ444" s="227"/>
      <c r="EK444" s="227"/>
      <c r="EL444" s="227"/>
      <c r="EM444" s="227"/>
      <c r="EN444" s="227"/>
      <c r="EO444" s="227"/>
      <c r="EP444" s="227"/>
      <c r="EQ444" s="227"/>
      <c r="ER444" s="227"/>
      <c r="ES444" s="227"/>
      <c r="ET444" s="227"/>
      <c r="EU444" s="227"/>
      <c r="EV444" s="227"/>
      <c r="EW444" s="227"/>
      <c r="EX444" s="227"/>
      <c r="EY444" s="227"/>
      <c r="EZ444" s="227"/>
      <c r="FA444" s="227"/>
      <c r="FB444" s="227"/>
      <c r="FC444" s="227"/>
      <c r="FD444" s="227"/>
      <c r="FE444" s="227"/>
      <c r="FF444" s="227"/>
      <c r="FG444" s="227"/>
      <c r="FH444" s="227"/>
      <c r="FI444" s="227"/>
      <c r="FJ444" s="227"/>
      <c r="FK444" s="227"/>
      <c r="FL444" s="227"/>
      <c r="FM444" s="227"/>
      <c r="FN444" s="227"/>
      <c r="FO444" s="227"/>
      <c r="FP444" s="227"/>
      <c r="FQ444" s="227"/>
      <c r="FR444" s="227"/>
      <c r="FS444" s="227"/>
      <c r="FT444" s="227"/>
      <c r="FU444" s="227"/>
      <c r="FV444" s="227"/>
      <c r="FW444" s="227"/>
      <c r="FX444" s="227"/>
      <c r="FY444" s="227"/>
      <c r="FZ444" s="227"/>
      <c r="GA444" s="227"/>
      <c r="GB444" s="227"/>
      <c r="GC444" s="227"/>
      <c r="GD444" s="227"/>
      <c r="GE444" s="227"/>
      <c r="GF444" s="227"/>
      <c r="GG444" s="227"/>
      <c r="GH444" s="227"/>
      <c r="GI444" s="227"/>
      <c r="GJ444" s="227"/>
      <c r="GK444" s="227"/>
      <c r="GL444" s="227"/>
      <c r="GM444" s="227"/>
      <c r="GN444" s="227"/>
      <c r="GO444" s="227"/>
      <c r="GP444" s="227"/>
      <c r="GQ444" s="227"/>
      <c r="GR444" s="227"/>
      <c r="GS444" s="227"/>
      <c r="GT444" s="227"/>
      <c r="GU444" s="227"/>
      <c r="GV444" s="227"/>
      <c r="GW444" s="227"/>
      <c r="GX444" s="227"/>
      <c r="GY444" s="227"/>
      <c r="GZ444" s="227"/>
      <c r="HA444" s="227"/>
      <c r="HB444" s="227"/>
      <c r="HC444" s="227"/>
      <c r="HD444" s="227"/>
      <c r="HE444" s="227"/>
      <c r="HF444" s="227"/>
      <c r="HG444" s="227"/>
      <c r="HH444" s="227"/>
      <c r="HI444" s="227"/>
      <c r="HJ444" s="227"/>
      <c r="HK444" s="227"/>
      <c r="HL444" s="227"/>
      <c r="HM444" s="227"/>
      <c r="HN444" s="227"/>
      <c r="HO444" s="227"/>
      <c r="HP444" s="227"/>
      <c r="HQ444" s="227"/>
      <c r="HR444" s="227"/>
      <c r="HS444" s="227"/>
      <c r="HT444" s="227"/>
      <c r="HU444" s="227"/>
      <c r="HV444" s="227"/>
      <c r="HW444" s="227"/>
      <c r="HX444" s="227"/>
      <c r="HY444" s="227"/>
      <c r="HZ444" s="227"/>
      <c r="IA444" s="227"/>
      <c r="IB444" s="227"/>
      <c r="IC444" s="227"/>
      <c r="ID444" s="227"/>
      <c r="IE444" s="227"/>
      <c r="IF444" s="227"/>
      <c r="IG444" s="227"/>
      <c r="IH444" s="227"/>
      <c r="II444" s="227"/>
      <c r="IJ444" s="227"/>
      <c r="IK444" s="227"/>
      <c r="IL444" s="227"/>
      <c r="IM444" s="227"/>
      <c r="IN444" s="227"/>
      <c r="IO444" s="227"/>
      <c r="IP444" s="227"/>
      <c r="IQ444" s="227"/>
      <c r="IR444" s="227"/>
      <c r="IS444" s="227"/>
      <c r="IT444" s="227"/>
      <c r="IU444" s="227"/>
      <c r="IV444" s="227"/>
      <c r="IW444" s="227"/>
      <c r="IX444" s="227"/>
      <c r="IY444" s="227"/>
      <c r="IZ444" s="227"/>
      <c r="JA444" s="227"/>
      <c r="JB444" s="227"/>
      <c r="JC444" s="227"/>
      <c r="JD444" s="227"/>
      <c r="JE444" s="227"/>
      <c r="JF444" s="227"/>
      <c r="JG444" s="227"/>
      <c r="JH444" s="227"/>
      <c r="JI444" s="227"/>
      <c r="JJ444" s="227"/>
      <c r="JK444" s="227"/>
      <c r="JL444" s="227"/>
      <c r="JM444" s="227"/>
      <c r="JN444" s="227"/>
      <c r="JO444" s="227"/>
      <c r="JP444" s="227"/>
      <c r="JQ444" s="227"/>
      <c r="JR444" s="227"/>
      <c r="JS444" s="227"/>
      <c r="JT444" s="227"/>
      <c r="JU444" s="227"/>
      <c r="JV444" s="227"/>
      <c r="JW444" s="227"/>
      <c r="JX444" s="227"/>
      <c r="JY444" s="227"/>
      <c r="JZ444" s="227"/>
    </row>
    <row r="445" spans="1:286" customFormat="1" ht="15" customHeight="1" x14ac:dyDescent="0.35">
      <c r="A445" s="228"/>
      <c r="B445" s="229">
        <v>3</v>
      </c>
      <c r="C445" s="511" t="s">
        <v>1287</v>
      </c>
      <c r="D445" s="511"/>
      <c r="E445" s="511"/>
      <c r="F445" s="511"/>
      <c r="G445" s="511"/>
      <c r="H445" s="511"/>
      <c r="I445" s="511"/>
      <c r="J445" s="511"/>
      <c r="K445" s="511"/>
      <c r="L445" s="511"/>
      <c r="M445" s="511"/>
      <c r="N445" s="228"/>
      <c r="O445" s="227"/>
      <c r="P445" s="227"/>
      <c r="Q445" s="227"/>
      <c r="R445" s="227"/>
      <c r="S445" s="227"/>
      <c r="T445" s="227"/>
      <c r="U445" s="227"/>
      <c r="V445" s="227"/>
      <c r="W445" s="227"/>
      <c r="X445" s="227"/>
      <c r="Y445" s="227"/>
      <c r="Z445" s="227"/>
      <c r="AA445" s="227"/>
      <c r="AB445" s="227"/>
      <c r="AC445" s="227"/>
      <c r="AD445" s="227"/>
      <c r="AE445" s="227"/>
      <c r="AF445" s="227"/>
      <c r="AG445" s="227"/>
      <c r="AH445" s="227"/>
      <c r="AI445" s="227"/>
      <c r="AJ445" s="227"/>
      <c r="AK445" s="227"/>
      <c r="AL445" s="227"/>
      <c r="AM445" s="227"/>
      <c r="AN445" s="227"/>
      <c r="AO445" s="227"/>
      <c r="AP445" s="227"/>
      <c r="AQ445" s="227"/>
      <c r="AR445" s="227"/>
      <c r="AS445" s="227"/>
      <c r="AT445" s="227"/>
      <c r="AU445" s="227"/>
      <c r="AV445" s="227"/>
      <c r="AW445" s="227"/>
      <c r="AX445" s="227"/>
      <c r="AY445" s="227"/>
      <c r="AZ445" s="227"/>
      <c r="BA445" s="227"/>
      <c r="BB445" s="227"/>
      <c r="BC445" s="227"/>
      <c r="BD445" s="227"/>
      <c r="BE445" s="227"/>
      <c r="BF445" s="227"/>
      <c r="BG445" s="227"/>
      <c r="BH445" s="227"/>
      <c r="BI445" s="227"/>
      <c r="BJ445" s="227"/>
      <c r="BK445" s="227"/>
      <c r="BL445" s="227"/>
      <c r="BM445" s="227"/>
      <c r="BN445" s="227"/>
      <c r="BO445" s="227"/>
      <c r="BP445" s="227"/>
      <c r="BQ445" s="227"/>
      <c r="BR445" s="227"/>
      <c r="BS445" s="227"/>
      <c r="BT445" s="227"/>
      <c r="BU445" s="227"/>
      <c r="BV445" s="227"/>
      <c r="BW445" s="227"/>
      <c r="BX445" s="227"/>
      <c r="BY445" s="227"/>
      <c r="BZ445" s="227"/>
      <c r="CA445" s="227"/>
      <c r="CB445" s="227"/>
      <c r="CC445" s="227"/>
      <c r="CD445" s="227"/>
      <c r="CE445" s="227"/>
      <c r="CF445" s="227"/>
      <c r="CG445" s="227"/>
      <c r="CH445" s="227"/>
      <c r="CI445" s="227"/>
      <c r="CJ445" s="227"/>
      <c r="CK445" s="227"/>
      <c r="CL445" s="227"/>
      <c r="CM445" s="227"/>
      <c r="CN445" s="227"/>
      <c r="CO445" s="227"/>
      <c r="CP445" s="227"/>
      <c r="CQ445" s="227"/>
      <c r="CR445" s="227"/>
      <c r="CS445" s="227"/>
      <c r="CT445" s="227"/>
      <c r="CU445" s="227"/>
      <c r="CV445" s="227"/>
      <c r="CW445" s="227"/>
      <c r="CX445" s="227"/>
      <c r="CY445" s="227"/>
      <c r="CZ445" s="227"/>
      <c r="DA445" s="227"/>
      <c r="DB445" s="227"/>
      <c r="DC445" s="227"/>
      <c r="DD445" s="227"/>
      <c r="DE445" s="227"/>
      <c r="DF445" s="227"/>
      <c r="DG445" s="227"/>
      <c r="DH445" s="227"/>
      <c r="DI445" s="227"/>
      <c r="DJ445" s="227"/>
      <c r="DK445" s="227"/>
      <c r="DL445" s="227"/>
      <c r="DM445" s="227"/>
      <c r="DN445" s="227"/>
      <c r="DO445" s="227"/>
      <c r="DP445" s="227"/>
      <c r="DQ445" s="227"/>
      <c r="DR445" s="227"/>
      <c r="DS445" s="227"/>
      <c r="DT445" s="227"/>
      <c r="DU445" s="227"/>
      <c r="DV445" s="227"/>
      <c r="DW445" s="227"/>
      <c r="DX445" s="227"/>
      <c r="DY445" s="227"/>
      <c r="DZ445" s="227"/>
      <c r="EA445" s="227"/>
      <c r="EB445" s="227"/>
      <c r="EC445" s="227"/>
      <c r="ED445" s="227"/>
      <c r="EE445" s="227"/>
      <c r="EF445" s="227"/>
      <c r="EG445" s="227"/>
      <c r="EH445" s="227"/>
      <c r="EI445" s="227"/>
      <c r="EJ445" s="227"/>
      <c r="EK445" s="227"/>
      <c r="EL445" s="227"/>
      <c r="EM445" s="227"/>
      <c r="EN445" s="227"/>
      <c r="EO445" s="227"/>
      <c r="EP445" s="227"/>
      <c r="EQ445" s="227"/>
      <c r="ER445" s="227"/>
      <c r="ES445" s="227"/>
      <c r="ET445" s="227"/>
      <c r="EU445" s="227"/>
      <c r="EV445" s="227"/>
      <c r="EW445" s="227"/>
      <c r="EX445" s="227"/>
      <c r="EY445" s="227"/>
      <c r="EZ445" s="227"/>
      <c r="FA445" s="227"/>
      <c r="FB445" s="227"/>
      <c r="FC445" s="227"/>
      <c r="FD445" s="227"/>
      <c r="FE445" s="227"/>
      <c r="FF445" s="227"/>
      <c r="FG445" s="227"/>
      <c r="FH445" s="227"/>
      <c r="FI445" s="227"/>
      <c r="FJ445" s="227"/>
      <c r="FK445" s="227"/>
      <c r="FL445" s="227"/>
      <c r="FM445" s="227"/>
      <c r="FN445" s="227"/>
      <c r="FO445" s="227"/>
      <c r="FP445" s="227"/>
      <c r="FQ445" s="227"/>
      <c r="FR445" s="227"/>
      <c r="FS445" s="227"/>
      <c r="FT445" s="227"/>
      <c r="FU445" s="227"/>
      <c r="FV445" s="227"/>
      <c r="FW445" s="227"/>
      <c r="FX445" s="227"/>
      <c r="FY445" s="227"/>
      <c r="FZ445" s="227"/>
      <c r="GA445" s="227"/>
      <c r="GB445" s="227"/>
      <c r="GC445" s="227"/>
      <c r="GD445" s="227"/>
      <c r="GE445" s="227"/>
      <c r="GF445" s="227"/>
      <c r="GG445" s="227"/>
      <c r="GH445" s="227"/>
      <c r="GI445" s="227"/>
      <c r="GJ445" s="227"/>
      <c r="GK445" s="227"/>
      <c r="GL445" s="227"/>
      <c r="GM445" s="227"/>
      <c r="GN445" s="227"/>
      <c r="GO445" s="227"/>
      <c r="GP445" s="227"/>
      <c r="GQ445" s="227"/>
      <c r="GR445" s="227"/>
      <c r="GS445" s="227"/>
      <c r="GT445" s="227"/>
      <c r="GU445" s="227"/>
      <c r="GV445" s="227"/>
      <c r="GW445" s="227"/>
      <c r="GX445" s="227"/>
      <c r="GY445" s="227"/>
      <c r="GZ445" s="227"/>
      <c r="HA445" s="227"/>
      <c r="HB445" s="227"/>
      <c r="HC445" s="227"/>
      <c r="HD445" s="227"/>
      <c r="HE445" s="227"/>
      <c r="HF445" s="227"/>
      <c r="HG445" s="227"/>
      <c r="HH445" s="227"/>
      <c r="HI445" s="227"/>
      <c r="HJ445" s="227"/>
      <c r="HK445" s="227"/>
      <c r="HL445" s="227"/>
      <c r="HM445" s="227"/>
      <c r="HN445" s="227"/>
      <c r="HO445" s="227"/>
      <c r="HP445" s="227"/>
      <c r="HQ445" s="227"/>
      <c r="HR445" s="227"/>
      <c r="HS445" s="227"/>
      <c r="HT445" s="227"/>
      <c r="HU445" s="227"/>
      <c r="HV445" s="227"/>
      <c r="HW445" s="227"/>
      <c r="HX445" s="227"/>
      <c r="HY445" s="227"/>
      <c r="HZ445" s="227"/>
      <c r="IA445" s="227"/>
      <c r="IB445" s="227"/>
      <c r="IC445" s="227"/>
      <c r="ID445" s="227"/>
      <c r="IE445" s="227"/>
      <c r="IF445" s="227"/>
      <c r="IG445" s="227"/>
      <c r="IH445" s="227"/>
      <c r="II445" s="227"/>
      <c r="IJ445" s="227"/>
      <c r="IK445" s="227"/>
      <c r="IL445" s="227"/>
      <c r="IM445" s="227"/>
      <c r="IN445" s="227"/>
      <c r="IO445" s="227"/>
      <c r="IP445" s="227"/>
      <c r="IQ445" s="227"/>
      <c r="IR445" s="227"/>
      <c r="IS445" s="227"/>
      <c r="IT445" s="227"/>
      <c r="IU445" s="227"/>
      <c r="IV445" s="227"/>
      <c r="IW445" s="227"/>
      <c r="IX445" s="227"/>
      <c r="IY445" s="227"/>
      <c r="IZ445" s="227"/>
      <c r="JA445" s="227"/>
      <c r="JB445" s="227"/>
      <c r="JC445" s="227"/>
      <c r="JD445" s="227"/>
      <c r="JE445" s="227"/>
      <c r="JF445" s="227"/>
      <c r="JG445" s="227"/>
      <c r="JH445" s="227"/>
      <c r="JI445" s="227"/>
      <c r="JJ445" s="227"/>
      <c r="JK445" s="227"/>
      <c r="JL445" s="227"/>
      <c r="JM445" s="227"/>
      <c r="JN445" s="227"/>
      <c r="JO445" s="227"/>
      <c r="JP445" s="227"/>
      <c r="JQ445" s="227"/>
      <c r="JR445" s="227"/>
      <c r="JS445" s="227"/>
      <c r="JT445" s="227"/>
      <c r="JU445" s="227"/>
      <c r="JV445" s="227"/>
      <c r="JW445" s="227"/>
      <c r="JX445" s="227"/>
      <c r="JY445" s="227"/>
      <c r="JZ445" s="227"/>
    </row>
    <row r="446" spans="1:286" customFormat="1" ht="10" customHeight="1" x14ac:dyDescent="0.35">
      <c r="A446" s="228"/>
      <c r="B446" s="230"/>
      <c r="C446" s="231"/>
      <c r="D446" s="231"/>
      <c r="E446" s="231"/>
      <c r="F446" s="231"/>
      <c r="G446" s="231"/>
      <c r="H446" s="231"/>
      <c r="I446" s="231"/>
      <c r="J446" s="231"/>
      <c r="K446" s="228"/>
      <c r="L446" s="228"/>
      <c r="M446" s="228"/>
      <c r="N446" s="228"/>
      <c r="O446" s="227"/>
      <c r="P446" s="227"/>
      <c r="Q446" s="227"/>
      <c r="R446" s="227"/>
      <c r="S446" s="227"/>
      <c r="T446" s="227"/>
      <c r="U446" s="227"/>
      <c r="V446" s="227"/>
      <c r="W446" s="227"/>
      <c r="X446" s="227"/>
      <c r="Y446" s="227"/>
      <c r="Z446" s="227"/>
      <c r="AA446" s="227"/>
      <c r="AB446" s="227"/>
      <c r="AC446" s="227"/>
      <c r="AD446" s="227"/>
      <c r="AE446" s="227"/>
      <c r="AF446" s="227"/>
      <c r="AG446" s="227"/>
      <c r="AH446" s="227"/>
      <c r="AI446" s="227"/>
      <c r="AJ446" s="227"/>
      <c r="AK446" s="227"/>
      <c r="AL446" s="227"/>
      <c r="AM446" s="227"/>
      <c r="AN446" s="227"/>
      <c r="AO446" s="227"/>
      <c r="AP446" s="227"/>
      <c r="AQ446" s="227"/>
      <c r="AR446" s="227"/>
      <c r="AS446" s="227"/>
      <c r="AT446" s="227"/>
      <c r="AU446" s="227"/>
      <c r="AV446" s="227"/>
      <c r="AW446" s="227"/>
      <c r="AX446" s="227"/>
      <c r="AY446" s="227"/>
      <c r="AZ446" s="227"/>
      <c r="BA446" s="227"/>
      <c r="BB446" s="227"/>
      <c r="BC446" s="227"/>
      <c r="BD446" s="227"/>
      <c r="BE446" s="227"/>
      <c r="BF446" s="227"/>
      <c r="BG446" s="227"/>
      <c r="BH446" s="227"/>
      <c r="BI446" s="227"/>
      <c r="BJ446" s="227"/>
      <c r="BK446" s="227"/>
      <c r="BL446" s="227"/>
      <c r="BM446" s="227"/>
      <c r="BN446" s="227"/>
      <c r="BO446" s="227"/>
      <c r="BP446" s="227"/>
      <c r="BQ446" s="227"/>
      <c r="BR446" s="227"/>
      <c r="BS446" s="227"/>
      <c r="BT446" s="227"/>
      <c r="BU446" s="227"/>
      <c r="BV446" s="227"/>
      <c r="BW446" s="227"/>
      <c r="BX446" s="227"/>
      <c r="BY446" s="227"/>
      <c r="BZ446" s="227"/>
      <c r="CA446" s="227"/>
      <c r="CB446" s="227"/>
      <c r="CC446" s="227"/>
      <c r="CD446" s="227"/>
      <c r="CE446" s="227"/>
      <c r="CF446" s="227"/>
      <c r="CG446" s="227"/>
      <c r="CH446" s="227"/>
      <c r="CI446" s="227"/>
      <c r="CJ446" s="227"/>
      <c r="CK446" s="227"/>
      <c r="CL446" s="227"/>
      <c r="CM446" s="227"/>
      <c r="CN446" s="227"/>
      <c r="CO446" s="227"/>
      <c r="CP446" s="227"/>
      <c r="CQ446" s="227"/>
      <c r="CR446" s="227"/>
      <c r="CS446" s="227"/>
      <c r="CT446" s="227"/>
      <c r="CU446" s="227"/>
      <c r="CV446" s="227"/>
      <c r="CW446" s="227"/>
      <c r="CX446" s="227"/>
      <c r="CY446" s="227"/>
      <c r="CZ446" s="227"/>
      <c r="DA446" s="227"/>
      <c r="DB446" s="227"/>
      <c r="DC446" s="227"/>
      <c r="DD446" s="227"/>
      <c r="DE446" s="227"/>
      <c r="DF446" s="227"/>
      <c r="DG446" s="227"/>
      <c r="DH446" s="227"/>
      <c r="DI446" s="227"/>
      <c r="DJ446" s="227"/>
      <c r="DK446" s="227"/>
      <c r="DL446" s="227"/>
      <c r="DM446" s="227"/>
      <c r="DN446" s="227"/>
      <c r="DO446" s="227"/>
      <c r="DP446" s="227"/>
      <c r="DQ446" s="227"/>
      <c r="DR446" s="227"/>
      <c r="DS446" s="227"/>
      <c r="DT446" s="227"/>
      <c r="DU446" s="227"/>
      <c r="DV446" s="227"/>
      <c r="DW446" s="227"/>
      <c r="DX446" s="227"/>
      <c r="DY446" s="227"/>
      <c r="DZ446" s="227"/>
      <c r="EA446" s="227"/>
      <c r="EB446" s="227"/>
      <c r="EC446" s="227"/>
      <c r="ED446" s="227"/>
      <c r="EE446" s="227"/>
      <c r="EF446" s="227"/>
      <c r="EG446" s="227"/>
      <c r="EH446" s="227"/>
      <c r="EI446" s="227"/>
      <c r="EJ446" s="227"/>
      <c r="EK446" s="227"/>
      <c r="EL446" s="227"/>
      <c r="EM446" s="227"/>
      <c r="EN446" s="227"/>
      <c r="EO446" s="227"/>
      <c r="EP446" s="227"/>
      <c r="EQ446" s="227"/>
      <c r="ER446" s="227"/>
      <c r="ES446" s="227"/>
      <c r="ET446" s="227"/>
      <c r="EU446" s="227"/>
      <c r="EV446" s="227"/>
      <c r="EW446" s="227"/>
      <c r="EX446" s="227"/>
      <c r="EY446" s="227"/>
      <c r="EZ446" s="227"/>
      <c r="FA446" s="227"/>
      <c r="FB446" s="227"/>
      <c r="FC446" s="227"/>
      <c r="FD446" s="227"/>
      <c r="FE446" s="227"/>
      <c r="FF446" s="227"/>
      <c r="FG446" s="227"/>
      <c r="FH446" s="227"/>
      <c r="FI446" s="227"/>
      <c r="FJ446" s="227"/>
      <c r="FK446" s="227"/>
      <c r="FL446" s="227"/>
      <c r="FM446" s="227"/>
      <c r="FN446" s="227"/>
      <c r="FO446" s="227"/>
      <c r="FP446" s="227"/>
      <c r="FQ446" s="227"/>
      <c r="FR446" s="227"/>
      <c r="FS446" s="227"/>
      <c r="FT446" s="227"/>
      <c r="FU446" s="227"/>
      <c r="FV446" s="227"/>
      <c r="FW446" s="227"/>
      <c r="FX446" s="227"/>
      <c r="FY446" s="227"/>
      <c r="FZ446" s="227"/>
      <c r="GA446" s="227"/>
      <c r="GB446" s="227"/>
      <c r="GC446" s="227"/>
      <c r="GD446" s="227"/>
      <c r="GE446" s="227"/>
      <c r="GF446" s="227"/>
      <c r="GG446" s="227"/>
      <c r="GH446" s="227"/>
      <c r="GI446" s="227"/>
      <c r="GJ446" s="227"/>
      <c r="GK446" s="227"/>
      <c r="GL446" s="227"/>
      <c r="GM446" s="227"/>
      <c r="GN446" s="227"/>
      <c r="GO446" s="227"/>
      <c r="GP446" s="227"/>
      <c r="GQ446" s="227"/>
      <c r="GR446" s="227"/>
      <c r="GS446" s="227"/>
      <c r="GT446" s="227"/>
      <c r="GU446" s="227"/>
      <c r="GV446" s="227"/>
      <c r="GW446" s="227"/>
      <c r="GX446" s="227"/>
      <c r="GY446" s="227"/>
      <c r="GZ446" s="227"/>
      <c r="HA446" s="227"/>
      <c r="HB446" s="227"/>
      <c r="HC446" s="227"/>
      <c r="HD446" s="227"/>
      <c r="HE446" s="227"/>
      <c r="HF446" s="227"/>
      <c r="HG446" s="227"/>
      <c r="HH446" s="227"/>
      <c r="HI446" s="227"/>
      <c r="HJ446" s="227"/>
      <c r="HK446" s="227"/>
      <c r="HL446" s="227"/>
      <c r="HM446" s="227"/>
      <c r="HN446" s="227"/>
      <c r="HO446" s="227"/>
      <c r="HP446" s="227"/>
      <c r="HQ446" s="227"/>
      <c r="HR446" s="227"/>
      <c r="HS446" s="227"/>
      <c r="HT446" s="227"/>
      <c r="HU446" s="227"/>
      <c r="HV446" s="227"/>
      <c r="HW446" s="227"/>
      <c r="HX446" s="227"/>
      <c r="HY446" s="227"/>
      <c r="HZ446" s="227"/>
      <c r="IA446" s="227"/>
      <c r="IB446" s="227"/>
      <c r="IC446" s="227"/>
      <c r="ID446" s="227"/>
      <c r="IE446" s="227"/>
      <c r="IF446" s="227"/>
      <c r="IG446" s="227"/>
      <c r="IH446" s="227"/>
      <c r="II446" s="227"/>
      <c r="IJ446" s="227"/>
      <c r="IK446" s="227"/>
      <c r="IL446" s="227"/>
      <c r="IM446" s="227"/>
      <c r="IN446" s="227"/>
      <c r="IO446" s="227"/>
      <c r="IP446" s="227"/>
      <c r="IQ446" s="227"/>
      <c r="IR446" s="227"/>
      <c r="IS446" s="227"/>
      <c r="IT446" s="227"/>
      <c r="IU446" s="227"/>
      <c r="IV446" s="227"/>
      <c r="IW446" s="227"/>
      <c r="IX446" s="227"/>
      <c r="IY446" s="227"/>
      <c r="IZ446" s="227"/>
      <c r="JA446" s="227"/>
      <c r="JB446" s="227"/>
      <c r="JC446" s="227"/>
      <c r="JD446" s="227"/>
      <c r="JE446" s="227"/>
      <c r="JF446" s="227"/>
      <c r="JG446" s="227"/>
      <c r="JH446" s="227"/>
      <c r="JI446" s="227"/>
      <c r="JJ446" s="227"/>
      <c r="JK446" s="227"/>
      <c r="JL446" s="227"/>
      <c r="JM446" s="227"/>
      <c r="JN446" s="227"/>
      <c r="JO446" s="227"/>
      <c r="JP446" s="227"/>
      <c r="JQ446" s="227"/>
      <c r="JR446" s="227"/>
      <c r="JS446" s="227"/>
      <c r="JT446" s="227"/>
      <c r="JU446" s="227"/>
      <c r="JV446" s="227"/>
      <c r="JW446" s="227"/>
      <c r="JX446" s="227"/>
      <c r="JY446" s="227"/>
      <c r="JZ446" s="227"/>
    </row>
    <row r="447" spans="1:286" customFormat="1" ht="15" customHeight="1" x14ac:dyDescent="0.35">
      <c r="A447" s="228"/>
      <c r="B447" s="229">
        <v>4</v>
      </c>
      <c r="C447" s="511" t="s">
        <v>632</v>
      </c>
      <c r="D447" s="511"/>
      <c r="E447" s="511"/>
      <c r="F447" s="511"/>
      <c r="G447" s="511"/>
      <c r="H447" s="511"/>
      <c r="I447" s="511"/>
      <c r="J447" s="511"/>
      <c r="K447" s="511"/>
      <c r="L447" s="511"/>
      <c r="M447" s="511"/>
      <c r="N447" s="308"/>
      <c r="O447" s="227"/>
      <c r="P447" s="227"/>
      <c r="Q447" s="227"/>
      <c r="R447" s="227"/>
      <c r="S447" s="227"/>
      <c r="T447" s="227"/>
      <c r="U447" s="227"/>
      <c r="V447" s="227"/>
      <c r="W447" s="227"/>
      <c r="X447" s="227"/>
      <c r="Y447" s="227"/>
      <c r="Z447" s="227"/>
      <c r="AA447" s="227"/>
      <c r="AB447" s="227"/>
      <c r="AC447" s="227"/>
      <c r="AD447" s="227"/>
      <c r="AE447" s="227"/>
      <c r="AF447" s="227"/>
      <c r="AG447" s="227"/>
      <c r="AH447" s="227"/>
      <c r="AI447" s="227"/>
      <c r="AJ447" s="227"/>
      <c r="AK447" s="227"/>
      <c r="AL447" s="227"/>
      <c r="AM447" s="227"/>
      <c r="AN447" s="227"/>
      <c r="AO447" s="227"/>
      <c r="AP447" s="227"/>
      <c r="AQ447" s="227"/>
      <c r="AR447" s="227"/>
      <c r="AS447" s="227"/>
      <c r="AT447" s="227"/>
      <c r="AU447" s="227"/>
      <c r="AV447" s="227"/>
      <c r="AW447" s="227"/>
      <c r="AX447" s="227"/>
      <c r="AY447" s="227"/>
      <c r="AZ447" s="227"/>
      <c r="BA447" s="227"/>
      <c r="BB447" s="227"/>
      <c r="BC447" s="227"/>
      <c r="BD447" s="227"/>
      <c r="BE447" s="227"/>
      <c r="BF447" s="227"/>
      <c r="BG447" s="227"/>
      <c r="BH447" s="227"/>
      <c r="BI447" s="227"/>
      <c r="BJ447" s="227"/>
      <c r="BK447" s="227"/>
      <c r="BL447" s="227"/>
      <c r="BM447" s="227"/>
      <c r="BN447" s="227"/>
      <c r="BO447" s="227"/>
      <c r="BP447" s="227"/>
      <c r="BQ447" s="227"/>
      <c r="BR447" s="227"/>
      <c r="BS447" s="227"/>
      <c r="BT447" s="227"/>
      <c r="BU447" s="227"/>
      <c r="BV447" s="227"/>
      <c r="BW447" s="227"/>
      <c r="BX447" s="227"/>
      <c r="BY447" s="227"/>
      <c r="BZ447" s="227"/>
      <c r="CA447" s="227"/>
      <c r="CB447" s="227"/>
      <c r="CC447" s="227"/>
      <c r="CD447" s="227"/>
      <c r="CE447" s="227"/>
      <c r="CF447" s="227"/>
      <c r="CG447" s="227"/>
      <c r="CH447" s="227"/>
      <c r="CI447" s="227"/>
      <c r="CJ447" s="227"/>
      <c r="CK447" s="227"/>
      <c r="CL447" s="227"/>
      <c r="CM447" s="227"/>
      <c r="CN447" s="227"/>
      <c r="CO447" s="227"/>
      <c r="CP447" s="227"/>
      <c r="CQ447" s="227"/>
      <c r="CR447" s="227"/>
      <c r="CS447" s="227"/>
      <c r="CT447" s="227"/>
      <c r="CU447" s="227"/>
      <c r="CV447" s="227"/>
      <c r="CW447" s="227"/>
      <c r="CX447" s="227"/>
      <c r="CY447" s="227"/>
      <c r="CZ447" s="227"/>
      <c r="DA447" s="227"/>
      <c r="DB447" s="227"/>
      <c r="DC447" s="227"/>
      <c r="DD447" s="227"/>
      <c r="DE447" s="227"/>
      <c r="DF447" s="227"/>
      <c r="DG447" s="227"/>
      <c r="DH447" s="227"/>
      <c r="DI447" s="227"/>
      <c r="DJ447" s="227"/>
      <c r="DK447" s="227"/>
      <c r="DL447" s="227"/>
      <c r="DM447" s="227"/>
      <c r="DN447" s="227"/>
      <c r="DO447" s="227"/>
      <c r="DP447" s="227"/>
      <c r="DQ447" s="227"/>
      <c r="DR447" s="227"/>
      <c r="DS447" s="227"/>
      <c r="DT447" s="227"/>
      <c r="DU447" s="227"/>
      <c r="DV447" s="227"/>
      <c r="DW447" s="227"/>
      <c r="DX447" s="227"/>
      <c r="DY447" s="227"/>
      <c r="DZ447" s="227"/>
      <c r="EA447" s="227"/>
      <c r="EB447" s="227"/>
      <c r="EC447" s="227"/>
      <c r="ED447" s="227"/>
      <c r="EE447" s="227"/>
      <c r="EF447" s="227"/>
      <c r="EG447" s="227"/>
      <c r="EH447" s="227"/>
      <c r="EI447" s="227"/>
      <c r="EJ447" s="227"/>
      <c r="EK447" s="227"/>
      <c r="EL447" s="227"/>
      <c r="EM447" s="227"/>
      <c r="EN447" s="227"/>
      <c r="EO447" s="227"/>
      <c r="EP447" s="227"/>
      <c r="EQ447" s="227"/>
      <c r="ER447" s="227"/>
      <c r="ES447" s="227"/>
      <c r="ET447" s="227"/>
      <c r="EU447" s="227"/>
      <c r="EV447" s="227"/>
      <c r="EW447" s="227"/>
      <c r="EX447" s="227"/>
      <c r="EY447" s="227"/>
      <c r="EZ447" s="227"/>
      <c r="FA447" s="227"/>
      <c r="FB447" s="227"/>
      <c r="FC447" s="227"/>
      <c r="FD447" s="227"/>
      <c r="FE447" s="227"/>
      <c r="FF447" s="227"/>
      <c r="FG447" s="227"/>
      <c r="FH447" s="227"/>
      <c r="FI447" s="227"/>
      <c r="FJ447" s="227"/>
      <c r="FK447" s="227"/>
      <c r="FL447" s="227"/>
      <c r="FM447" s="227"/>
      <c r="FN447" s="227"/>
      <c r="FO447" s="227"/>
      <c r="FP447" s="227"/>
      <c r="FQ447" s="227"/>
      <c r="FR447" s="227"/>
      <c r="FS447" s="227"/>
      <c r="FT447" s="227"/>
      <c r="FU447" s="227"/>
      <c r="FV447" s="227"/>
      <c r="FW447" s="227"/>
      <c r="FX447" s="227"/>
      <c r="FY447" s="227"/>
      <c r="FZ447" s="227"/>
      <c r="GA447" s="227"/>
      <c r="GB447" s="227"/>
      <c r="GC447" s="227"/>
      <c r="GD447" s="227"/>
      <c r="GE447" s="227"/>
      <c r="GF447" s="227"/>
      <c r="GG447" s="227"/>
      <c r="GH447" s="227"/>
      <c r="GI447" s="227"/>
      <c r="GJ447" s="227"/>
      <c r="GK447" s="227"/>
      <c r="GL447" s="227"/>
      <c r="GM447" s="227"/>
      <c r="GN447" s="227"/>
      <c r="GO447" s="227"/>
      <c r="GP447" s="227"/>
      <c r="GQ447" s="227"/>
      <c r="GR447" s="227"/>
      <c r="GS447" s="227"/>
      <c r="GT447" s="227"/>
      <c r="GU447" s="227"/>
      <c r="GV447" s="227"/>
      <c r="GW447" s="227"/>
      <c r="GX447" s="227"/>
      <c r="GY447" s="227"/>
      <c r="GZ447" s="227"/>
      <c r="HA447" s="227"/>
      <c r="HB447" s="227"/>
      <c r="HC447" s="227"/>
      <c r="HD447" s="227"/>
      <c r="HE447" s="227"/>
      <c r="HF447" s="227"/>
      <c r="HG447" s="227"/>
      <c r="HH447" s="227"/>
      <c r="HI447" s="227"/>
      <c r="HJ447" s="227"/>
      <c r="HK447" s="227"/>
      <c r="HL447" s="227"/>
      <c r="HM447" s="227"/>
      <c r="HN447" s="227"/>
      <c r="HO447" s="227"/>
      <c r="HP447" s="227"/>
      <c r="HQ447" s="227"/>
      <c r="HR447" s="227"/>
      <c r="HS447" s="227"/>
      <c r="HT447" s="227"/>
      <c r="HU447" s="227"/>
      <c r="HV447" s="227"/>
      <c r="HW447" s="227"/>
      <c r="HX447" s="227"/>
      <c r="HY447" s="227"/>
      <c r="HZ447" s="227"/>
      <c r="IA447" s="227"/>
      <c r="IB447" s="227"/>
      <c r="IC447" s="227"/>
      <c r="ID447" s="227"/>
      <c r="IE447" s="227"/>
      <c r="IF447" s="227"/>
      <c r="IG447" s="227"/>
      <c r="IH447" s="227"/>
      <c r="II447" s="227"/>
      <c r="IJ447" s="227"/>
      <c r="IK447" s="227"/>
      <c r="IL447" s="227"/>
      <c r="IM447" s="227"/>
      <c r="IN447" s="227"/>
      <c r="IO447" s="227"/>
      <c r="IP447" s="227"/>
      <c r="IQ447" s="227"/>
      <c r="IR447" s="227"/>
      <c r="IS447" s="227"/>
      <c r="IT447" s="227"/>
      <c r="IU447" s="227"/>
      <c r="IV447" s="227"/>
      <c r="IW447" s="227"/>
      <c r="IX447" s="227"/>
      <c r="IY447" s="227"/>
      <c r="IZ447" s="227"/>
      <c r="JA447" s="227"/>
      <c r="JB447" s="227"/>
      <c r="JC447" s="227"/>
      <c r="JD447" s="227"/>
      <c r="JE447" s="227"/>
      <c r="JF447" s="227"/>
      <c r="JG447" s="227"/>
      <c r="JH447" s="227"/>
      <c r="JI447" s="227"/>
      <c r="JJ447" s="227"/>
      <c r="JK447" s="227"/>
      <c r="JL447" s="227"/>
      <c r="JM447" s="227"/>
      <c r="JN447" s="227"/>
      <c r="JO447" s="227"/>
      <c r="JP447" s="227"/>
      <c r="JQ447" s="227"/>
      <c r="JR447" s="227"/>
      <c r="JS447" s="227"/>
      <c r="JT447" s="227"/>
      <c r="JU447" s="227"/>
      <c r="JV447" s="227"/>
      <c r="JW447" s="227"/>
      <c r="JX447" s="227"/>
      <c r="JY447" s="227"/>
      <c r="JZ447" s="227"/>
    </row>
    <row r="448" spans="1:286" customFormat="1" ht="10" customHeight="1" x14ac:dyDescent="0.35">
      <c r="A448" s="228"/>
      <c r="B448" s="230"/>
      <c r="C448" s="231"/>
      <c r="D448" s="231"/>
      <c r="E448" s="231"/>
      <c r="F448" s="231"/>
      <c r="G448" s="231"/>
      <c r="H448" s="231"/>
      <c r="I448" s="231"/>
      <c r="J448" s="231"/>
      <c r="K448" s="228"/>
      <c r="L448" s="228"/>
      <c r="M448" s="228"/>
      <c r="N448" s="228"/>
      <c r="O448" s="227"/>
      <c r="P448" s="227"/>
      <c r="Q448" s="227"/>
      <c r="R448" s="227"/>
      <c r="S448" s="227"/>
      <c r="T448" s="227"/>
      <c r="U448" s="227"/>
      <c r="V448" s="227"/>
      <c r="W448" s="227"/>
      <c r="X448" s="227"/>
      <c r="Y448" s="227"/>
      <c r="Z448" s="227"/>
      <c r="AA448" s="227"/>
      <c r="AB448" s="227"/>
      <c r="AC448" s="227"/>
      <c r="AD448" s="227"/>
      <c r="AE448" s="227"/>
      <c r="AF448" s="227"/>
      <c r="AG448" s="227"/>
      <c r="AH448" s="227"/>
      <c r="AI448" s="227"/>
      <c r="AJ448" s="227"/>
      <c r="AK448" s="227"/>
      <c r="AL448" s="227"/>
      <c r="AM448" s="227"/>
      <c r="AN448" s="227"/>
      <c r="AO448" s="227"/>
      <c r="AP448" s="227"/>
      <c r="AQ448" s="227"/>
      <c r="AR448" s="227"/>
      <c r="AS448" s="227"/>
      <c r="AT448" s="227"/>
      <c r="AU448" s="227"/>
      <c r="AV448" s="227"/>
      <c r="AW448" s="227"/>
      <c r="AX448" s="227"/>
      <c r="AY448" s="227"/>
      <c r="AZ448" s="227"/>
      <c r="BA448" s="227"/>
      <c r="BB448" s="227"/>
      <c r="BC448" s="227"/>
      <c r="BD448" s="227"/>
      <c r="BE448" s="227"/>
      <c r="BF448" s="227"/>
      <c r="BG448" s="227"/>
      <c r="BH448" s="227"/>
      <c r="BI448" s="227"/>
      <c r="BJ448" s="227"/>
      <c r="BK448" s="227"/>
      <c r="BL448" s="227"/>
      <c r="BM448" s="227"/>
      <c r="BN448" s="227"/>
      <c r="BO448" s="227"/>
      <c r="BP448" s="227"/>
      <c r="BQ448" s="227"/>
      <c r="BR448" s="227"/>
      <c r="BS448" s="227"/>
      <c r="BT448" s="227"/>
      <c r="BU448" s="227"/>
      <c r="BV448" s="227"/>
      <c r="BW448" s="227"/>
      <c r="BX448" s="227"/>
      <c r="BY448" s="227"/>
      <c r="BZ448" s="227"/>
      <c r="CA448" s="227"/>
      <c r="CB448" s="227"/>
      <c r="CC448" s="227"/>
      <c r="CD448" s="227"/>
      <c r="CE448" s="227"/>
      <c r="CF448" s="227"/>
      <c r="CG448" s="227"/>
      <c r="CH448" s="227"/>
      <c r="CI448" s="227"/>
      <c r="CJ448" s="227"/>
      <c r="CK448" s="227"/>
      <c r="CL448" s="227"/>
      <c r="CM448" s="227"/>
      <c r="CN448" s="227"/>
      <c r="CO448" s="227"/>
      <c r="CP448" s="227"/>
      <c r="CQ448" s="227"/>
      <c r="CR448" s="227"/>
      <c r="CS448" s="227"/>
      <c r="CT448" s="227"/>
      <c r="CU448" s="227"/>
      <c r="CV448" s="227"/>
      <c r="CW448" s="227"/>
      <c r="CX448" s="227"/>
      <c r="CY448" s="227"/>
      <c r="CZ448" s="227"/>
      <c r="DA448" s="227"/>
      <c r="DB448" s="227"/>
      <c r="DC448" s="227"/>
      <c r="DD448" s="227"/>
      <c r="DE448" s="227"/>
      <c r="DF448" s="227"/>
      <c r="DG448" s="227"/>
      <c r="DH448" s="227"/>
      <c r="DI448" s="227"/>
      <c r="DJ448" s="227"/>
      <c r="DK448" s="227"/>
      <c r="DL448" s="227"/>
      <c r="DM448" s="227"/>
      <c r="DN448" s="227"/>
      <c r="DO448" s="227"/>
      <c r="DP448" s="227"/>
      <c r="DQ448" s="227"/>
      <c r="DR448" s="227"/>
      <c r="DS448" s="227"/>
      <c r="DT448" s="227"/>
      <c r="DU448" s="227"/>
      <c r="DV448" s="227"/>
      <c r="DW448" s="227"/>
      <c r="DX448" s="227"/>
      <c r="DY448" s="227"/>
      <c r="DZ448" s="227"/>
      <c r="EA448" s="227"/>
      <c r="EB448" s="227"/>
      <c r="EC448" s="227"/>
      <c r="ED448" s="227"/>
      <c r="EE448" s="227"/>
      <c r="EF448" s="227"/>
      <c r="EG448" s="227"/>
      <c r="EH448" s="227"/>
      <c r="EI448" s="227"/>
      <c r="EJ448" s="227"/>
      <c r="EK448" s="227"/>
      <c r="EL448" s="227"/>
      <c r="EM448" s="227"/>
      <c r="EN448" s="227"/>
      <c r="EO448" s="227"/>
      <c r="EP448" s="227"/>
      <c r="EQ448" s="227"/>
      <c r="ER448" s="227"/>
      <c r="ES448" s="227"/>
      <c r="ET448" s="227"/>
      <c r="EU448" s="227"/>
      <c r="EV448" s="227"/>
      <c r="EW448" s="227"/>
      <c r="EX448" s="227"/>
      <c r="EY448" s="227"/>
      <c r="EZ448" s="227"/>
      <c r="FA448" s="227"/>
      <c r="FB448" s="227"/>
      <c r="FC448" s="227"/>
      <c r="FD448" s="227"/>
      <c r="FE448" s="227"/>
      <c r="FF448" s="227"/>
      <c r="FG448" s="227"/>
      <c r="FH448" s="227"/>
      <c r="FI448" s="227"/>
      <c r="FJ448" s="227"/>
      <c r="FK448" s="227"/>
      <c r="FL448" s="227"/>
      <c r="FM448" s="227"/>
      <c r="FN448" s="227"/>
      <c r="FO448" s="227"/>
      <c r="FP448" s="227"/>
      <c r="FQ448" s="227"/>
      <c r="FR448" s="227"/>
      <c r="FS448" s="227"/>
      <c r="FT448" s="227"/>
      <c r="FU448" s="227"/>
      <c r="FV448" s="227"/>
      <c r="FW448" s="227"/>
      <c r="FX448" s="227"/>
      <c r="FY448" s="227"/>
      <c r="FZ448" s="227"/>
      <c r="GA448" s="227"/>
      <c r="GB448" s="227"/>
      <c r="GC448" s="227"/>
      <c r="GD448" s="227"/>
      <c r="GE448" s="227"/>
      <c r="GF448" s="227"/>
      <c r="GG448" s="227"/>
      <c r="GH448" s="227"/>
      <c r="GI448" s="227"/>
      <c r="GJ448" s="227"/>
      <c r="GK448" s="227"/>
      <c r="GL448" s="227"/>
      <c r="GM448" s="227"/>
      <c r="GN448" s="227"/>
      <c r="GO448" s="227"/>
      <c r="GP448" s="227"/>
      <c r="GQ448" s="227"/>
      <c r="GR448" s="227"/>
      <c r="GS448" s="227"/>
      <c r="GT448" s="227"/>
      <c r="GU448" s="227"/>
      <c r="GV448" s="227"/>
      <c r="GW448" s="227"/>
      <c r="GX448" s="227"/>
      <c r="GY448" s="227"/>
      <c r="GZ448" s="227"/>
      <c r="HA448" s="227"/>
      <c r="HB448" s="227"/>
      <c r="HC448" s="227"/>
      <c r="HD448" s="227"/>
      <c r="HE448" s="227"/>
      <c r="HF448" s="227"/>
      <c r="HG448" s="227"/>
      <c r="HH448" s="227"/>
      <c r="HI448" s="227"/>
      <c r="HJ448" s="227"/>
      <c r="HK448" s="227"/>
      <c r="HL448" s="227"/>
      <c r="HM448" s="227"/>
      <c r="HN448" s="227"/>
      <c r="HO448" s="227"/>
      <c r="HP448" s="227"/>
      <c r="HQ448" s="227"/>
      <c r="HR448" s="227"/>
      <c r="HS448" s="227"/>
      <c r="HT448" s="227"/>
      <c r="HU448" s="227"/>
      <c r="HV448" s="227"/>
      <c r="HW448" s="227"/>
      <c r="HX448" s="227"/>
      <c r="HY448" s="227"/>
      <c r="HZ448" s="227"/>
      <c r="IA448" s="227"/>
      <c r="IB448" s="227"/>
      <c r="IC448" s="227"/>
      <c r="ID448" s="227"/>
      <c r="IE448" s="227"/>
      <c r="IF448" s="227"/>
      <c r="IG448" s="227"/>
      <c r="IH448" s="227"/>
      <c r="II448" s="227"/>
      <c r="IJ448" s="227"/>
      <c r="IK448" s="227"/>
      <c r="IL448" s="227"/>
      <c r="IM448" s="227"/>
      <c r="IN448" s="227"/>
      <c r="IO448" s="227"/>
      <c r="IP448" s="227"/>
      <c r="IQ448" s="227"/>
      <c r="IR448" s="227"/>
      <c r="IS448" s="227"/>
      <c r="IT448" s="227"/>
      <c r="IU448" s="227"/>
      <c r="IV448" s="227"/>
      <c r="IW448" s="227"/>
      <c r="IX448" s="227"/>
      <c r="IY448" s="227"/>
      <c r="IZ448" s="227"/>
      <c r="JA448" s="227"/>
      <c r="JB448" s="227"/>
      <c r="JC448" s="227"/>
      <c r="JD448" s="227"/>
      <c r="JE448" s="227"/>
      <c r="JF448" s="227"/>
      <c r="JG448" s="227"/>
      <c r="JH448" s="227"/>
      <c r="JI448" s="227"/>
      <c r="JJ448" s="227"/>
      <c r="JK448" s="227"/>
      <c r="JL448" s="227"/>
      <c r="JM448" s="227"/>
      <c r="JN448" s="227"/>
      <c r="JO448" s="227"/>
      <c r="JP448" s="227"/>
      <c r="JQ448" s="227"/>
      <c r="JR448" s="227"/>
      <c r="JS448" s="227"/>
      <c r="JT448" s="227"/>
      <c r="JU448" s="227"/>
      <c r="JV448" s="227"/>
      <c r="JW448" s="227"/>
      <c r="JX448" s="227"/>
      <c r="JY448" s="227"/>
      <c r="JZ448" s="227"/>
    </row>
    <row r="449" spans="1:286" customFormat="1" ht="15" customHeight="1" x14ac:dyDescent="0.35">
      <c r="A449" s="228"/>
      <c r="B449" s="229">
        <v>5</v>
      </c>
      <c r="C449" s="511" t="s">
        <v>1288</v>
      </c>
      <c r="D449" s="511"/>
      <c r="E449" s="511"/>
      <c r="F449" s="511"/>
      <c r="G449" s="511"/>
      <c r="H449" s="511"/>
      <c r="I449" s="511"/>
      <c r="J449" s="511"/>
      <c r="K449" s="511"/>
      <c r="L449" s="511"/>
      <c r="M449" s="511"/>
      <c r="N449" s="228"/>
      <c r="O449" s="227"/>
      <c r="P449" s="227"/>
      <c r="Q449" s="227"/>
      <c r="R449" s="227"/>
      <c r="S449" s="227"/>
      <c r="T449" s="227"/>
      <c r="U449" s="227"/>
      <c r="V449" s="227"/>
      <c r="W449" s="227"/>
      <c r="X449" s="227"/>
      <c r="Y449" s="227"/>
      <c r="Z449" s="227"/>
      <c r="AA449" s="227"/>
      <c r="AB449" s="227"/>
      <c r="AC449" s="227"/>
      <c r="AD449" s="227"/>
      <c r="AE449" s="227"/>
      <c r="AF449" s="227"/>
      <c r="AG449" s="227"/>
      <c r="AH449" s="227"/>
      <c r="AI449" s="227"/>
      <c r="AJ449" s="227"/>
      <c r="AK449" s="227"/>
      <c r="AL449" s="227"/>
      <c r="AM449" s="227"/>
      <c r="AN449" s="227"/>
      <c r="AO449" s="227"/>
      <c r="AP449" s="227"/>
      <c r="AQ449" s="227"/>
      <c r="AR449" s="227"/>
      <c r="AS449" s="227"/>
      <c r="AT449" s="227"/>
      <c r="AU449" s="227"/>
      <c r="AV449" s="227"/>
      <c r="AW449" s="227"/>
      <c r="AX449" s="227"/>
      <c r="AY449" s="227"/>
      <c r="AZ449" s="227"/>
      <c r="BA449" s="227"/>
      <c r="BB449" s="227"/>
      <c r="BC449" s="227"/>
      <c r="BD449" s="227"/>
      <c r="BE449" s="227"/>
      <c r="BF449" s="227"/>
      <c r="BG449" s="227"/>
      <c r="BH449" s="227"/>
      <c r="BI449" s="227"/>
      <c r="BJ449" s="227"/>
      <c r="BK449" s="227"/>
      <c r="BL449" s="227"/>
      <c r="BM449" s="227"/>
      <c r="BN449" s="227"/>
      <c r="BO449" s="227"/>
      <c r="BP449" s="227"/>
      <c r="BQ449" s="227"/>
      <c r="BR449" s="227"/>
      <c r="BS449" s="227"/>
      <c r="BT449" s="227"/>
      <c r="BU449" s="227"/>
      <c r="BV449" s="227"/>
      <c r="BW449" s="227"/>
      <c r="BX449" s="227"/>
      <c r="BY449" s="227"/>
      <c r="BZ449" s="227"/>
      <c r="CA449" s="227"/>
      <c r="CB449" s="227"/>
      <c r="CC449" s="227"/>
      <c r="CD449" s="227"/>
      <c r="CE449" s="227"/>
      <c r="CF449" s="227"/>
      <c r="CG449" s="227"/>
      <c r="CH449" s="227"/>
      <c r="CI449" s="227"/>
      <c r="CJ449" s="227"/>
      <c r="CK449" s="227"/>
      <c r="CL449" s="227"/>
      <c r="CM449" s="227"/>
      <c r="CN449" s="227"/>
      <c r="CO449" s="227"/>
      <c r="CP449" s="227"/>
      <c r="CQ449" s="227"/>
      <c r="CR449" s="227"/>
      <c r="CS449" s="227"/>
      <c r="CT449" s="227"/>
      <c r="CU449" s="227"/>
      <c r="CV449" s="227"/>
      <c r="CW449" s="227"/>
      <c r="CX449" s="227"/>
      <c r="CY449" s="227"/>
      <c r="CZ449" s="227"/>
      <c r="DA449" s="227"/>
      <c r="DB449" s="227"/>
      <c r="DC449" s="227"/>
      <c r="DD449" s="227"/>
      <c r="DE449" s="227"/>
      <c r="DF449" s="227"/>
      <c r="DG449" s="227"/>
      <c r="DH449" s="227"/>
      <c r="DI449" s="227"/>
      <c r="DJ449" s="227"/>
      <c r="DK449" s="227"/>
      <c r="DL449" s="227"/>
      <c r="DM449" s="227"/>
      <c r="DN449" s="227"/>
      <c r="DO449" s="227"/>
      <c r="DP449" s="227"/>
      <c r="DQ449" s="227"/>
      <c r="DR449" s="227"/>
      <c r="DS449" s="227"/>
      <c r="DT449" s="227"/>
      <c r="DU449" s="227"/>
      <c r="DV449" s="227"/>
      <c r="DW449" s="227"/>
      <c r="DX449" s="227"/>
      <c r="DY449" s="227"/>
      <c r="DZ449" s="227"/>
      <c r="EA449" s="227"/>
      <c r="EB449" s="227"/>
      <c r="EC449" s="227"/>
      <c r="ED449" s="227"/>
      <c r="EE449" s="227"/>
      <c r="EF449" s="227"/>
      <c r="EG449" s="227"/>
      <c r="EH449" s="227"/>
      <c r="EI449" s="227"/>
      <c r="EJ449" s="227"/>
      <c r="EK449" s="227"/>
      <c r="EL449" s="227"/>
      <c r="EM449" s="227"/>
      <c r="EN449" s="227"/>
      <c r="EO449" s="227"/>
      <c r="EP449" s="227"/>
      <c r="EQ449" s="227"/>
      <c r="ER449" s="227"/>
      <c r="ES449" s="227"/>
      <c r="ET449" s="227"/>
      <c r="EU449" s="227"/>
      <c r="EV449" s="227"/>
      <c r="EW449" s="227"/>
      <c r="EX449" s="227"/>
      <c r="EY449" s="227"/>
      <c r="EZ449" s="227"/>
      <c r="FA449" s="227"/>
      <c r="FB449" s="227"/>
      <c r="FC449" s="227"/>
      <c r="FD449" s="227"/>
      <c r="FE449" s="227"/>
      <c r="FF449" s="227"/>
      <c r="FG449" s="227"/>
      <c r="FH449" s="227"/>
      <c r="FI449" s="227"/>
      <c r="FJ449" s="227"/>
      <c r="FK449" s="227"/>
      <c r="FL449" s="227"/>
      <c r="FM449" s="227"/>
      <c r="FN449" s="227"/>
      <c r="FO449" s="227"/>
      <c r="FP449" s="227"/>
      <c r="FQ449" s="227"/>
      <c r="FR449" s="227"/>
      <c r="FS449" s="227"/>
      <c r="FT449" s="227"/>
      <c r="FU449" s="227"/>
      <c r="FV449" s="227"/>
      <c r="FW449" s="227"/>
      <c r="FX449" s="227"/>
      <c r="FY449" s="227"/>
      <c r="FZ449" s="227"/>
      <c r="GA449" s="227"/>
      <c r="GB449" s="227"/>
      <c r="GC449" s="227"/>
      <c r="GD449" s="227"/>
      <c r="GE449" s="227"/>
      <c r="GF449" s="227"/>
      <c r="GG449" s="227"/>
      <c r="GH449" s="227"/>
      <c r="GI449" s="227"/>
      <c r="GJ449" s="227"/>
      <c r="GK449" s="227"/>
      <c r="GL449" s="227"/>
      <c r="GM449" s="227"/>
      <c r="GN449" s="227"/>
      <c r="GO449" s="227"/>
      <c r="GP449" s="227"/>
      <c r="GQ449" s="227"/>
      <c r="GR449" s="227"/>
      <c r="GS449" s="227"/>
      <c r="GT449" s="227"/>
      <c r="GU449" s="227"/>
      <c r="GV449" s="227"/>
      <c r="GW449" s="227"/>
      <c r="GX449" s="227"/>
      <c r="GY449" s="227"/>
      <c r="GZ449" s="227"/>
      <c r="HA449" s="227"/>
      <c r="HB449" s="227"/>
      <c r="HC449" s="227"/>
      <c r="HD449" s="227"/>
      <c r="HE449" s="227"/>
      <c r="HF449" s="227"/>
      <c r="HG449" s="227"/>
      <c r="HH449" s="227"/>
      <c r="HI449" s="227"/>
      <c r="HJ449" s="227"/>
      <c r="HK449" s="227"/>
      <c r="HL449" s="227"/>
      <c r="HM449" s="227"/>
      <c r="HN449" s="227"/>
      <c r="HO449" s="227"/>
      <c r="HP449" s="227"/>
      <c r="HQ449" s="227"/>
      <c r="HR449" s="227"/>
      <c r="HS449" s="227"/>
      <c r="HT449" s="227"/>
      <c r="HU449" s="227"/>
      <c r="HV449" s="227"/>
      <c r="HW449" s="227"/>
      <c r="HX449" s="227"/>
      <c r="HY449" s="227"/>
      <c r="HZ449" s="227"/>
      <c r="IA449" s="227"/>
      <c r="IB449" s="227"/>
      <c r="IC449" s="227"/>
      <c r="ID449" s="227"/>
      <c r="IE449" s="227"/>
      <c r="IF449" s="227"/>
      <c r="IG449" s="227"/>
      <c r="IH449" s="227"/>
      <c r="II449" s="227"/>
      <c r="IJ449" s="227"/>
      <c r="IK449" s="227"/>
      <c r="IL449" s="227"/>
      <c r="IM449" s="227"/>
      <c r="IN449" s="227"/>
      <c r="IO449" s="227"/>
      <c r="IP449" s="227"/>
      <c r="IQ449" s="227"/>
      <c r="IR449" s="227"/>
      <c r="IS449" s="227"/>
      <c r="IT449" s="227"/>
      <c r="IU449" s="227"/>
      <c r="IV449" s="227"/>
      <c r="IW449" s="227"/>
      <c r="IX449" s="227"/>
      <c r="IY449" s="227"/>
      <c r="IZ449" s="227"/>
      <c r="JA449" s="227"/>
      <c r="JB449" s="227"/>
      <c r="JC449" s="227"/>
      <c r="JD449" s="227"/>
      <c r="JE449" s="227"/>
      <c r="JF449" s="227"/>
      <c r="JG449" s="227"/>
      <c r="JH449" s="227"/>
      <c r="JI449" s="227"/>
      <c r="JJ449" s="227"/>
      <c r="JK449" s="227"/>
      <c r="JL449" s="227"/>
      <c r="JM449" s="227"/>
      <c r="JN449" s="227"/>
      <c r="JO449" s="227"/>
      <c r="JP449" s="227"/>
      <c r="JQ449" s="227"/>
      <c r="JR449" s="227"/>
      <c r="JS449" s="227"/>
      <c r="JT449" s="227"/>
      <c r="JU449" s="227"/>
      <c r="JV449" s="227"/>
      <c r="JW449" s="227"/>
      <c r="JX449" s="227"/>
      <c r="JY449" s="227"/>
      <c r="JZ449" s="227"/>
    </row>
    <row r="450" spans="1:286" customFormat="1" ht="10" customHeight="1" x14ac:dyDescent="0.35">
      <c r="A450" s="228"/>
      <c r="B450" s="230"/>
      <c r="C450" s="231"/>
      <c r="D450" s="231"/>
      <c r="E450" s="231"/>
      <c r="F450" s="231"/>
      <c r="G450" s="231"/>
      <c r="H450" s="231"/>
      <c r="I450" s="231"/>
      <c r="J450" s="231"/>
      <c r="K450" s="228"/>
      <c r="L450" s="228"/>
      <c r="M450" s="228"/>
      <c r="N450" s="228"/>
      <c r="O450" s="227"/>
      <c r="P450" s="227"/>
      <c r="Q450" s="227"/>
      <c r="R450" s="227"/>
      <c r="S450" s="227"/>
      <c r="T450" s="227"/>
      <c r="U450" s="227"/>
      <c r="V450" s="227"/>
      <c r="W450" s="227"/>
      <c r="X450" s="227"/>
      <c r="Y450" s="227"/>
      <c r="Z450" s="227"/>
      <c r="AA450" s="227"/>
      <c r="AB450" s="227"/>
      <c r="AC450" s="227"/>
      <c r="AD450" s="227"/>
      <c r="AE450" s="227"/>
      <c r="AF450" s="227"/>
      <c r="AG450" s="227"/>
      <c r="AH450" s="227"/>
      <c r="AI450" s="227"/>
      <c r="AJ450" s="227"/>
      <c r="AK450" s="227"/>
      <c r="AL450" s="227"/>
      <c r="AM450" s="227"/>
      <c r="AN450" s="227"/>
      <c r="AO450" s="227"/>
      <c r="AP450" s="227"/>
      <c r="AQ450" s="227"/>
      <c r="AR450" s="227"/>
      <c r="AS450" s="227"/>
      <c r="AT450" s="227"/>
      <c r="AU450" s="227"/>
      <c r="AV450" s="227"/>
      <c r="AW450" s="227"/>
      <c r="AX450" s="227"/>
      <c r="AY450" s="227"/>
      <c r="AZ450" s="227"/>
      <c r="BA450" s="227"/>
      <c r="BB450" s="227"/>
      <c r="BC450" s="227"/>
      <c r="BD450" s="227"/>
      <c r="BE450" s="227"/>
      <c r="BF450" s="227"/>
      <c r="BG450" s="227"/>
      <c r="BH450" s="227"/>
      <c r="BI450" s="227"/>
      <c r="BJ450" s="227"/>
      <c r="BK450" s="227"/>
      <c r="BL450" s="227"/>
      <c r="BM450" s="227"/>
      <c r="BN450" s="227"/>
      <c r="BO450" s="227"/>
      <c r="BP450" s="227"/>
      <c r="BQ450" s="227"/>
      <c r="BR450" s="227"/>
      <c r="BS450" s="227"/>
      <c r="BT450" s="227"/>
      <c r="BU450" s="227"/>
      <c r="BV450" s="227"/>
      <c r="BW450" s="227"/>
      <c r="BX450" s="227"/>
      <c r="BY450" s="227"/>
      <c r="BZ450" s="227"/>
      <c r="CA450" s="227"/>
      <c r="CB450" s="227"/>
      <c r="CC450" s="227"/>
      <c r="CD450" s="227"/>
      <c r="CE450" s="227"/>
      <c r="CF450" s="227"/>
      <c r="CG450" s="227"/>
      <c r="CH450" s="227"/>
      <c r="CI450" s="227"/>
      <c r="CJ450" s="227"/>
      <c r="CK450" s="227"/>
      <c r="CL450" s="227"/>
      <c r="CM450" s="227"/>
      <c r="CN450" s="227"/>
      <c r="CO450" s="227"/>
      <c r="CP450" s="227"/>
      <c r="CQ450" s="227"/>
      <c r="CR450" s="227"/>
      <c r="CS450" s="227"/>
      <c r="CT450" s="227"/>
      <c r="CU450" s="227"/>
      <c r="CV450" s="227"/>
      <c r="CW450" s="227"/>
      <c r="CX450" s="227"/>
      <c r="CY450" s="227"/>
      <c r="CZ450" s="227"/>
      <c r="DA450" s="227"/>
      <c r="DB450" s="227"/>
      <c r="DC450" s="227"/>
      <c r="DD450" s="227"/>
      <c r="DE450" s="227"/>
      <c r="DF450" s="227"/>
      <c r="DG450" s="227"/>
      <c r="DH450" s="227"/>
      <c r="DI450" s="227"/>
      <c r="DJ450" s="227"/>
      <c r="DK450" s="227"/>
      <c r="DL450" s="227"/>
      <c r="DM450" s="227"/>
      <c r="DN450" s="227"/>
      <c r="DO450" s="227"/>
      <c r="DP450" s="227"/>
      <c r="DQ450" s="227"/>
      <c r="DR450" s="227"/>
      <c r="DS450" s="227"/>
      <c r="DT450" s="227"/>
      <c r="DU450" s="227"/>
      <c r="DV450" s="227"/>
      <c r="DW450" s="227"/>
      <c r="DX450" s="227"/>
      <c r="DY450" s="227"/>
      <c r="DZ450" s="227"/>
      <c r="EA450" s="227"/>
      <c r="EB450" s="227"/>
      <c r="EC450" s="227"/>
      <c r="ED450" s="227"/>
      <c r="EE450" s="227"/>
      <c r="EF450" s="227"/>
      <c r="EG450" s="227"/>
      <c r="EH450" s="227"/>
      <c r="EI450" s="227"/>
      <c r="EJ450" s="227"/>
      <c r="EK450" s="227"/>
      <c r="EL450" s="227"/>
      <c r="EM450" s="227"/>
      <c r="EN450" s="227"/>
      <c r="EO450" s="227"/>
      <c r="EP450" s="227"/>
      <c r="EQ450" s="227"/>
      <c r="ER450" s="227"/>
      <c r="ES450" s="227"/>
      <c r="ET450" s="227"/>
      <c r="EU450" s="227"/>
      <c r="EV450" s="227"/>
      <c r="EW450" s="227"/>
      <c r="EX450" s="227"/>
      <c r="EY450" s="227"/>
      <c r="EZ450" s="227"/>
      <c r="FA450" s="227"/>
      <c r="FB450" s="227"/>
      <c r="FC450" s="227"/>
      <c r="FD450" s="227"/>
      <c r="FE450" s="227"/>
      <c r="FF450" s="227"/>
      <c r="FG450" s="227"/>
      <c r="FH450" s="227"/>
      <c r="FI450" s="227"/>
      <c r="FJ450" s="227"/>
      <c r="FK450" s="227"/>
      <c r="FL450" s="227"/>
      <c r="FM450" s="227"/>
      <c r="FN450" s="227"/>
      <c r="FO450" s="227"/>
      <c r="FP450" s="227"/>
      <c r="FQ450" s="227"/>
      <c r="FR450" s="227"/>
      <c r="FS450" s="227"/>
      <c r="FT450" s="227"/>
      <c r="FU450" s="227"/>
      <c r="FV450" s="227"/>
      <c r="FW450" s="227"/>
      <c r="FX450" s="227"/>
      <c r="FY450" s="227"/>
      <c r="FZ450" s="227"/>
      <c r="GA450" s="227"/>
      <c r="GB450" s="227"/>
      <c r="GC450" s="227"/>
      <c r="GD450" s="227"/>
      <c r="GE450" s="227"/>
      <c r="GF450" s="227"/>
      <c r="GG450" s="227"/>
      <c r="GH450" s="227"/>
      <c r="GI450" s="227"/>
      <c r="GJ450" s="227"/>
      <c r="GK450" s="227"/>
      <c r="GL450" s="227"/>
      <c r="GM450" s="227"/>
      <c r="GN450" s="227"/>
      <c r="GO450" s="227"/>
      <c r="GP450" s="227"/>
      <c r="GQ450" s="227"/>
      <c r="GR450" s="227"/>
      <c r="GS450" s="227"/>
      <c r="GT450" s="227"/>
      <c r="GU450" s="227"/>
      <c r="GV450" s="227"/>
      <c r="GW450" s="227"/>
      <c r="GX450" s="227"/>
      <c r="GY450" s="227"/>
      <c r="GZ450" s="227"/>
      <c r="HA450" s="227"/>
      <c r="HB450" s="227"/>
      <c r="HC450" s="227"/>
      <c r="HD450" s="227"/>
      <c r="HE450" s="227"/>
      <c r="HF450" s="227"/>
      <c r="HG450" s="227"/>
      <c r="HH450" s="227"/>
      <c r="HI450" s="227"/>
      <c r="HJ450" s="227"/>
      <c r="HK450" s="227"/>
      <c r="HL450" s="227"/>
      <c r="HM450" s="227"/>
      <c r="HN450" s="227"/>
      <c r="HO450" s="227"/>
      <c r="HP450" s="227"/>
      <c r="HQ450" s="227"/>
      <c r="HR450" s="227"/>
      <c r="HS450" s="227"/>
      <c r="HT450" s="227"/>
      <c r="HU450" s="227"/>
      <c r="HV450" s="227"/>
      <c r="HW450" s="227"/>
      <c r="HX450" s="227"/>
      <c r="HY450" s="227"/>
      <c r="HZ450" s="227"/>
      <c r="IA450" s="227"/>
      <c r="IB450" s="227"/>
      <c r="IC450" s="227"/>
      <c r="ID450" s="227"/>
      <c r="IE450" s="227"/>
      <c r="IF450" s="227"/>
      <c r="IG450" s="227"/>
      <c r="IH450" s="227"/>
      <c r="II450" s="227"/>
      <c r="IJ450" s="227"/>
      <c r="IK450" s="227"/>
      <c r="IL450" s="227"/>
      <c r="IM450" s="227"/>
      <c r="IN450" s="227"/>
      <c r="IO450" s="227"/>
      <c r="IP450" s="227"/>
      <c r="IQ450" s="227"/>
      <c r="IR450" s="227"/>
      <c r="IS450" s="227"/>
      <c r="IT450" s="227"/>
      <c r="IU450" s="227"/>
      <c r="IV450" s="227"/>
      <c r="IW450" s="227"/>
      <c r="IX450" s="227"/>
      <c r="IY450" s="227"/>
      <c r="IZ450" s="227"/>
      <c r="JA450" s="227"/>
      <c r="JB450" s="227"/>
      <c r="JC450" s="227"/>
      <c r="JD450" s="227"/>
      <c r="JE450" s="227"/>
      <c r="JF450" s="227"/>
      <c r="JG450" s="227"/>
      <c r="JH450" s="227"/>
      <c r="JI450" s="227"/>
      <c r="JJ450" s="227"/>
      <c r="JK450" s="227"/>
      <c r="JL450" s="227"/>
      <c r="JM450" s="227"/>
      <c r="JN450" s="227"/>
      <c r="JO450" s="227"/>
      <c r="JP450" s="227"/>
      <c r="JQ450" s="227"/>
      <c r="JR450" s="227"/>
      <c r="JS450" s="227"/>
      <c r="JT450" s="227"/>
      <c r="JU450" s="227"/>
      <c r="JV450" s="227"/>
      <c r="JW450" s="227"/>
      <c r="JX450" s="227"/>
      <c r="JY450" s="227"/>
      <c r="JZ450" s="227"/>
    </row>
    <row r="451" spans="1:286" customFormat="1" ht="30" customHeight="1" x14ac:dyDescent="0.35">
      <c r="A451" s="228"/>
      <c r="B451" s="229">
        <v>6</v>
      </c>
      <c r="C451" s="511" t="s">
        <v>1283</v>
      </c>
      <c r="D451" s="511"/>
      <c r="E451" s="511"/>
      <c r="F451" s="511"/>
      <c r="G451" s="511"/>
      <c r="H451" s="511"/>
      <c r="I451" s="511"/>
      <c r="J451" s="511"/>
      <c r="K451" s="511"/>
      <c r="L451" s="511"/>
      <c r="M451" s="511"/>
      <c r="N451" s="228"/>
      <c r="O451" s="227"/>
      <c r="P451" s="227"/>
      <c r="Q451" s="227"/>
      <c r="R451" s="227"/>
      <c r="S451" s="227"/>
      <c r="T451" s="227"/>
      <c r="U451" s="227"/>
      <c r="V451" s="227"/>
      <c r="W451" s="227"/>
      <c r="X451" s="227"/>
      <c r="Y451" s="227"/>
      <c r="Z451" s="227"/>
      <c r="AA451" s="227"/>
      <c r="AB451" s="227"/>
      <c r="AC451" s="227"/>
      <c r="AD451" s="227"/>
      <c r="AE451" s="227"/>
      <c r="AF451" s="227"/>
      <c r="AG451" s="227"/>
      <c r="AH451" s="227"/>
      <c r="AI451" s="227"/>
      <c r="AJ451" s="227"/>
      <c r="AK451" s="227"/>
      <c r="AL451" s="227"/>
      <c r="AM451" s="227"/>
      <c r="AN451" s="227"/>
      <c r="AO451" s="227"/>
      <c r="AP451" s="227"/>
      <c r="AQ451" s="227"/>
      <c r="AR451" s="227"/>
      <c r="AS451" s="227"/>
      <c r="AT451" s="227"/>
      <c r="AU451" s="227"/>
      <c r="AV451" s="227"/>
      <c r="AW451" s="227"/>
      <c r="AX451" s="227"/>
      <c r="AY451" s="227"/>
      <c r="AZ451" s="227"/>
      <c r="BA451" s="227"/>
      <c r="BB451" s="227"/>
      <c r="BC451" s="227"/>
      <c r="BD451" s="227"/>
      <c r="BE451" s="227"/>
      <c r="BF451" s="227"/>
      <c r="BG451" s="227"/>
      <c r="BH451" s="227"/>
      <c r="BI451" s="227"/>
      <c r="BJ451" s="227"/>
      <c r="BK451" s="227"/>
      <c r="BL451" s="227"/>
      <c r="BM451" s="227"/>
      <c r="BN451" s="227"/>
      <c r="BO451" s="227"/>
      <c r="BP451" s="227"/>
      <c r="BQ451" s="227"/>
      <c r="BR451" s="227"/>
      <c r="BS451" s="227"/>
      <c r="BT451" s="227"/>
      <c r="BU451" s="227"/>
      <c r="BV451" s="227"/>
      <c r="BW451" s="227"/>
      <c r="BX451" s="227"/>
      <c r="BY451" s="227"/>
      <c r="BZ451" s="227"/>
      <c r="CA451" s="227"/>
      <c r="CB451" s="227"/>
      <c r="CC451" s="227"/>
      <c r="CD451" s="227"/>
      <c r="CE451" s="227"/>
      <c r="CF451" s="227"/>
      <c r="CG451" s="227"/>
      <c r="CH451" s="227"/>
      <c r="CI451" s="227"/>
      <c r="CJ451" s="227"/>
      <c r="CK451" s="227"/>
      <c r="CL451" s="227"/>
      <c r="CM451" s="227"/>
      <c r="CN451" s="227"/>
      <c r="CO451" s="227"/>
      <c r="CP451" s="227"/>
      <c r="CQ451" s="227"/>
      <c r="CR451" s="227"/>
      <c r="CS451" s="227"/>
      <c r="CT451" s="227"/>
      <c r="CU451" s="227"/>
      <c r="CV451" s="227"/>
      <c r="CW451" s="227"/>
      <c r="CX451" s="227"/>
      <c r="CY451" s="227"/>
      <c r="CZ451" s="227"/>
      <c r="DA451" s="227"/>
      <c r="DB451" s="227"/>
      <c r="DC451" s="227"/>
      <c r="DD451" s="227"/>
      <c r="DE451" s="227"/>
      <c r="DF451" s="227"/>
      <c r="DG451" s="227"/>
      <c r="DH451" s="227"/>
      <c r="DI451" s="227"/>
      <c r="DJ451" s="227"/>
      <c r="DK451" s="227"/>
      <c r="DL451" s="227"/>
      <c r="DM451" s="227"/>
      <c r="DN451" s="227"/>
      <c r="DO451" s="227"/>
      <c r="DP451" s="227"/>
      <c r="DQ451" s="227"/>
      <c r="DR451" s="227"/>
      <c r="DS451" s="227"/>
      <c r="DT451" s="227"/>
      <c r="DU451" s="227"/>
      <c r="DV451" s="227"/>
      <c r="DW451" s="227"/>
      <c r="DX451" s="227"/>
      <c r="DY451" s="227"/>
      <c r="DZ451" s="227"/>
      <c r="EA451" s="227"/>
      <c r="EB451" s="227"/>
      <c r="EC451" s="227"/>
      <c r="ED451" s="227"/>
      <c r="EE451" s="227"/>
      <c r="EF451" s="227"/>
      <c r="EG451" s="227"/>
      <c r="EH451" s="227"/>
      <c r="EI451" s="227"/>
      <c r="EJ451" s="227"/>
      <c r="EK451" s="227"/>
      <c r="EL451" s="227"/>
      <c r="EM451" s="227"/>
      <c r="EN451" s="227"/>
      <c r="EO451" s="227"/>
      <c r="EP451" s="227"/>
      <c r="EQ451" s="227"/>
      <c r="ER451" s="227"/>
      <c r="ES451" s="227"/>
      <c r="ET451" s="227"/>
      <c r="EU451" s="227"/>
      <c r="EV451" s="227"/>
      <c r="EW451" s="227"/>
      <c r="EX451" s="227"/>
      <c r="EY451" s="227"/>
      <c r="EZ451" s="227"/>
      <c r="FA451" s="227"/>
      <c r="FB451" s="227"/>
      <c r="FC451" s="227"/>
      <c r="FD451" s="227"/>
      <c r="FE451" s="227"/>
      <c r="FF451" s="227"/>
      <c r="FG451" s="227"/>
      <c r="FH451" s="227"/>
      <c r="FI451" s="227"/>
      <c r="FJ451" s="227"/>
      <c r="FK451" s="227"/>
      <c r="FL451" s="227"/>
      <c r="FM451" s="227"/>
      <c r="FN451" s="227"/>
      <c r="FO451" s="227"/>
      <c r="FP451" s="227"/>
      <c r="FQ451" s="227"/>
      <c r="FR451" s="227"/>
      <c r="FS451" s="227"/>
      <c r="FT451" s="227"/>
      <c r="FU451" s="227"/>
      <c r="FV451" s="227"/>
      <c r="FW451" s="227"/>
      <c r="FX451" s="227"/>
      <c r="FY451" s="227"/>
      <c r="FZ451" s="227"/>
      <c r="GA451" s="227"/>
      <c r="GB451" s="227"/>
      <c r="GC451" s="227"/>
      <c r="GD451" s="227"/>
      <c r="GE451" s="227"/>
      <c r="GF451" s="227"/>
      <c r="GG451" s="227"/>
      <c r="GH451" s="227"/>
      <c r="GI451" s="227"/>
      <c r="GJ451" s="227"/>
      <c r="GK451" s="227"/>
      <c r="GL451" s="227"/>
      <c r="GM451" s="227"/>
      <c r="GN451" s="227"/>
      <c r="GO451" s="227"/>
      <c r="GP451" s="227"/>
      <c r="GQ451" s="227"/>
      <c r="GR451" s="227"/>
      <c r="GS451" s="227"/>
      <c r="GT451" s="227"/>
      <c r="GU451" s="227"/>
      <c r="GV451" s="227"/>
      <c r="GW451" s="227"/>
      <c r="GX451" s="227"/>
      <c r="GY451" s="227"/>
      <c r="GZ451" s="227"/>
      <c r="HA451" s="227"/>
      <c r="HB451" s="227"/>
      <c r="HC451" s="227"/>
      <c r="HD451" s="227"/>
      <c r="HE451" s="227"/>
      <c r="HF451" s="227"/>
      <c r="HG451" s="227"/>
      <c r="HH451" s="227"/>
      <c r="HI451" s="227"/>
      <c r="HJ451" s="227"/>
      <c r="HK451" s="227"/>
      <c r="HL451" s="227"/>
      <c r="HM451" s="227"/>
      <c r="HN451" s="227"/>
      <c r="HO451" s="227"/>
      <c r="HP451" s="227"/>
      <c r="HQ451" s="227"/>
      <c r="HR451" s="227"/>
      <c r="HS451" s="227"/>
      <c r="HT451" s="227"/>
      <c r="HU451" s="227"/>
      <c r="HV451" s="227"/>
      <c r="HW451" s="227"/>
      <c r="HX451" s="227"/>
      <c r="HY451" s="227"/>
      <c r="HZ451" s="227"/>
      <c r="IA451" s="227"/>
      <c r="IB451" s="227"/>
      <c r="IC451" s="227"/>
      <c r="ID451" s="227"/>
      <c r="IE451" s="227"/>
      <c r="IF451" s="227"/>
      <c r="IG451" s="227"/>
      <c r="IH451" s="227"/>
      <c r="II451" s="227"/>
      <c r="IJ451" s="227"/>
      <c r="IK451" s="227"/>
      <c r="IL451" s="227"/>
      <c r="IM451" s="227"/>
      <c r="IN451" s="227"/>
      <c r="IO451" s="227"/>
      <c r="IP451" s="227"/>
      <c r="IQ451" s="227"/>
      <c r="IR451" s="227"/>
      <c r="IS451" s="227"/>
      <c r="IT451" s="227"/>
      <c r="IU451" s="227"/>
      <c r="IV451" s="227"/>
      <c r="IW451" s="227"/>
      <c r="IX451" s="227"/>
      <c r="IY451" s="227"/>
      <c r="IZ451" s="227"/>
      <c r="JA451" s="227"/>
      <c r="JB451" s="227"/>
      <c r="JC451" s="227"/>
      <c r="JD451" s="227"/>
      <c r="JE451" s="227"/>
      <c r="JF451" s="227"/>
      <c r="JG451" s="227"/>
      <c r="JH451" s="227"/>
      <c r="JI451" s="227"/>
      <c r="JJ451" s="227"/>
      <c r="JK451" s="227"/>
      <c r="JL451" s="227"/>
      <c r="JM451" s="227"/>
      <c r="JN451" s="227"/>
      <c r="JO451" s="227"/>
      <c r="JP451" s="227"/>
      <c r="JQ451" s="227"/>
      <c r="JR451" s="227"/>
      <c r="JS451" s="227"/>
      <c r="JT451" s="227"/>
      <c r="JU451" s="227"/>
      <c r="JV451" s="227"/>
      <c r="JW451" s="227"/>
      <c r="JX451" s="227"/>
      <c r="JY451" s="227"/>
      <c r="JZ451" s="227"/>
    </row>
    <row r="452" spans="1:286" customFormat="1" ht="10" customHeight="1" x14ac:dyDescent="0.35">
      <c r="A452" s="228"/>
      <c r="B452" s="230"/>
      <c r="C452" s="231"/>
      <c r="D452" s="231"/>
      <c r="E452" s="231"/>
      <c r="F452" s="231"/>
      <c r="G452" s="231"/>
      <c r="H452" s="231"/>
      <c r="I452" s="231"/>
      <c r="J452" s="231"/>
      <c r="K452" s="228"/>
      <c r="L452" s="228"/>
      <c r="M452" s="228"/>
      <c r="N452" s="228"/>
      <c r="O452" s="227"/>
      <c r="P452" s="227"/>
      <c r="Q452" s="227"/>
      <c r="R452" s="227"/>
      <c r="S452" s="227"/>
      <c r="T452" s="227"/>
      <c r="U452" s="227"/>
      <c r="V452" s="227"/>
      <c r="W452" s="227"/>
      <c r="X452" s="227"/>
      <c r="Y452" s="227"/>
      <c r="Z452" s="227"/>
      <c r="AA452" s="227"/>
      <c r="AB452" s="227"/>
      <c r="AC452" s="227"/>
      <c r="AD452" s="227"/>
      <c r="AE452" s="227"/>
      <c r="AF452" s="227"/>
      <c r="AG452" s="227"/>
      <c r="AH452" s="227"/>
      <c r="AI452" s="227"/>
      <c r="AJ452" s="227"/>
      <c r="AK452" s="227"/>
      <c r="AL452" s="227"/>
      <c r="AM452" s="227"/>
      <c r="AN452" s="227"/>
      <c r="AO452" s="227"/>
      <c r="AP452" s="227"/>
      <c r="AQ452" s="227"/>
      <c r="AR452" s="227"/>
      <c r="AS452" s="227"/>
      <c r="AT452" s="227"/>
      <c r="AU452" s="227"/>
      <c r="AV452" s="227"/>
      <c r="AW452" s="227"/>
      <c r="AX452" s="227"/>
      <c r="AY452" s="227"/>
      <c r="AZ452" s="227"/>
      <c r="BA452" s="227"/>
      <c r="BB452" s="227"/>
      <c r="BC452" s="227"/>
      <c r="BD452" s="227"/>
      <c r="BE452" s="227"/>
      <c r="BF452" s="227"/>
      <c r="BG452" s="227"/>
      <c r="BH452" s="227"/>
      <c r="BI452" s="227"/>
      <c r="BJ452" s="227"/>
      <c r="BK452" s="227"/>
      <c r="BL452" s="227"/>
      <c r="BM452" s="227"/>
      <c r="BN452" s="227"/>
      <c r="BO452" s="227"/>
      <c r="BP452" s="227"/>
      <c r="BQ452" s="227"/>
      <c r="BR452" s="227"/>
      <c r="BS452" s="227"/>
      <c r="BT452" s="227"/>
      <c r="BU452" s="227"/>
      <c r="BV452" s="227"/>
      <c r="BW452" s="227"/>
      <c r="BX452" s="227"/>
      <c r="BY452" s="227"/>
      <c r="BZ452" s="227"/>
      <c r="CA452" s="227"/>
      <c r="CB452" s="227"/>
      <c r="CC452" s="227"/>
      <c r="CD452" s="227"/>
      <c r="CE452" s="227"/>
      <c r="CF452" s="227"/>
      <c r="CG452" s="227"/>
      <c r="CH452" s="227"/>
      <c r="CI452" s="227"/>
      <c r="CJ452" s="227"/>
      <c r="CK452" s="227"/>
      <c r="CL452" s="227"/>
      <c r="CM452" s="227"/>
      <c r="CN452" s="227"/>
      <c r="CO452" s="227"/>
      <c r="CP452" s="227"/>
      <c r="CQ452" s="227"/>
      <c r="CR452" s="227"/>
      <c r="CS452" s="227"/>
      <c r="CT452" s="227"/>
      <c r="CU452" s="227"/>
      <c r="CV452" s="227"/>
      <c r="CW452" s="227"/>
      <c r="CX452" s="227"/>
      <c r="CY452" s="227"/>
      <c r="CZ452" s="227"/>
      <c r="DA452" s="227"/>
      <c r="DB452" s="227"/>
      <c r="DC452" s="227"/>
      <c r="DD452" s="227"/>
      <c r="DE452" s="227"/>
      <c r="DF452" s="227"/>
      <c r="DG452" s="227"/>
      <c r="DH452" s="227"/>
      <c r="DI452" s="227"/>
      <c r="DJ452" s="227"/>
      <c r="DK452" s="227"/>
      <c r="DL452" s="227"/>
      <c r="DM452" s="227"/>
      <c r="DN452" s="227"/>
      <c r="DO452" s="227"/>
      <c r="DP452" s="227"/>
      <c r="DQ452" s="227"/>
      <c r="DR452" s="227"/>
      <c r="DS452" s="227"/>
      <c r="DT452" s="227"/>
      <c r="DU452" s="227"/>
      <c r="DV452" s="227"/>
      <c r="DW452" s="227"/>
      <c r="DX452" s="227"/>
      <c r="DY452" s="227"/>
      <c r="DZ452" s="227"/>
      <c r="EA452" s="227"/>
      <c r="EB452" s="227"/>
      <c r="EC452" s="227"/>
      <c r="ED452" s="227"/>
      <c r="EE452" s="227"/>
      <c r="EF452" s="227"/>
      <c r="EG452" s="227"/>
      <c r="EH452" s="227"/>
      <c r="EI452" s="227"/>
      <c r="EJ452" s="227"/>
      <c r="EK452" s="227"/>
      <c r="EL452" s="227"/>
      <c r="EM452" s="227"/>
      <c r="EN452" s="227"/>
      <c r="EO452" s="227"/>
      <c r="EP452" s="227"/>
      <c r="EQ452" s="227"/>
      <c r="ER452" s="227"/>
      <c r="ES452" s="227"/>
      <c r="ET452" s="227"/>
      <c r="EU452" s="227"/>
      <c r="EV452" s="227"/>
      <c r="EW452" s="227"/>
      <c r="EX452" s="227"/>
      <c r="EY452" s="227"/>
      <c r="EZ452" s="227"/>
      <c r="FA452" s="227"/>
      <c r="FB452" s="227"/>
      <c r="FC452" s="227"/>
      <c r="FD452" s="227"/>
      <c r="FE452" s="227"/>
      <c r="FF452" s="227"/>
      <c r="FG452" s="227"/>
      <c r="FH452" s="227"/>
      <c r="FI452" s="227"/>
      <c r="FJ452" s="227"/>
      <c r="FK452" s="227"/>
      <c r="FL452" s="227"/>
      <c r="FM452" s="227"/>
      <c r="FN452" s="227"/>
      <c r="FO452" s="227"/>
      <c r="FP452" s="227"/>
      <c r="FQ452" s="227"/>
      <c r="FR452" s="227"/>
      <c r="FS452" s="227"/>
      <c r="FT452" s="227"/>
      <c r="FU452" s="227"/>
      <c r="FV452" s="227"/>
      <c r="FW452" s="227"/>
      <c r="FX452" s="227"/>
      <c r="FY452" s="227"/>
      <c r="FZ452" s="227"/>
      <c r="GA452" s="227"/>
      <c r="GB452" s="227"/>
      <c r="GC452" s="227"/>
      <c r="GD452" s="227"/>
      <c r="GE452" s="227"/>
      <c r="GF452" s="227"/>
      <c r="GG452" s="227"/>
      <c r="GH452" s="227"/>
      <c r="GI452" s="227"/>
      <c r="GJ452" s="227"/>
      <c r="GK452" s="227"/>
      <c r="GL452" s="227"/>
      <c r="GM452" s="227"/>
      <c r="GN452" s="227"/>
      <c r="GO452" s="227"/>
      <c r="GP452" s="227"/>
      <c r="GQ452" s="227"/>
      <c r="GR452" s="227"/>
      <c r="GS452" s="227"/>
      <c r="GT452" s="227"/>
      <c r="GU452" s="227"/>
      <c r="GV452" s="227"/>
      <c r="GW452" s="227"/>
      <c r="GX452" s="227"/>
      <c r="GY452" s="227"/>
      <c r="GZ452" s="227"/>
      <c r="HA452" s="227"/>
      <c r="HB452" s="227"/>
      <c r="HC452" s="227"/>
      <c r="HD452" s="227"/>
      <c r="HE452" s="227"/>
      <c r="HF452" s="227"/>
      <c r="HG452" s="227"/>
      <c r="HH452" s="227"/>
      <c r="HI452" s="227"/>
      <c r="HJ452" s="227"/>
      <c r="HK452" s="227"/>
      <c r="HL452" s="227"/>
      <c r="HM452" s="227"/>
      <c r="HN452" s="227"/>
      <c r="HO452" s="227"/>
      <c r="HP452" s="227"/>
      <c r="HQ452" s="227"/>
      <c r="HR452" s="227"/>
      <c r="HS452" s="227"/>
      <c r="HT452" s="227"/>
      <c r="HU452" s="227"/>
      <c r="HV452" s="227"/>
      <c r="HW452" s="227"/>
      <c r="HX452" s="227"/>
      <c r="HY452" s="227"/>
      <c r="HZ452" s="227"/>
      <c r="IA452" s="227"/>
      <c r="IB452" s="227"/>
      <c r="IC452" s="227"/>
      <c r="ID452" s="227"/>
      <c r="IE452" s="227"/>
      <c r="IF452" s="227"/>
      <c r="IG452" s="227"/>
      <c r="IH452" s="227"/>
      <c r="II452" s="227"/>
      <c r="IJ452" s="227"/>
      <c r="IK452" s="227"/>
      <c r="IL452" s="227"/>
      <c r="IM452" s="227"/>
      <c r="IN452" s="227"/>
      <c r="IO452" s="227"/>
      <c r="IP452" s="227"/>
      <c r="IQ452" s="227"/>
      <c r="IR452" s="227"/>
      <c r="IS452" s="227"/>
      <c r="IT452" s="227"/>
      <c r="IU452" s="227"/>
      <c r="IV452" s="227"/>
      <c r="IW452" s="227"/>
      <c r="IX452" s="227"/>
      <c r="IY452" s="227"/>
      <c r="IZ452" s="227"/>
      <c r="JA452" s="227"/>
      <c r="JB452" s="227"/>
      <c r="JC452" s="227"/>
      <c r="JD452" s="227"/>
      <c r="JE452" s="227"/>
      <c r="JF452" s="227"/>
      <c r="JG452" s="227"/>
      <c r="JH452" s="227"/>
      <c r="JI452" s="227"/>
      <c r="JJ452" s="227"/>
      <c r="JK452" s="227"/>
      <c r="JL452" s="227"/>
      <c r="JM452" s="227"/>
      <c r="JN452" s="227"/>
      <c r="JO452" s="227"/>
      <c r="JP452" s="227"/>
      <c r="JQ452" s="227"/>
      <c r="JR452" s="227"/>
      <c r="JS452" s="227"/>
      <c r="JT452" s="227"/>
      <c r="JU452" s="227"/>
      <c r="JV452" s="227"/>
      <c r="JW452" s="227"/>
      <c r="JX452" s="227"/>
      <c r="JY452" s="227"/>
      <c r="JZ452" s="227"/>
    </row>
    <row r="453" spans="1:286" customFormat="1" ht="15" customHeight="1" x14ac:dyDescent="0.35">
      <c r="A453" s="228"/>
      <c r="B453" s="229">
        <v>7</v>
      </c>
      <c r="C453" s="511" t="s">
        <v>1289</v>
      </c>
      <c r="D453" s="511"/>
      <c r="E453" s="511"/>
      <c r="F453" s="511"/>
      <c r="G453" s="511"/>
      <c r="H453" s="511"/>
      <c r="I453" s="511"/>
      <c r="J453" s="511"/>
      <c r="K453" s="511"/>
      <c r="L453" s="511"/>
      <c r="M453" s="511"/>
      <c r="N453" s="228"/>
      <c r="O453" s="227"/>
      <c r="P453" s="227"/>
      <c r="Q453" s="227"/>
      <c r="R453" s="227"/>
      <c r="S453" s="227"/>
      <c r="T453" s="227"/>
      <c r="U453" s="227"/>
      <c r="V453" s="227"/>
      <c r="W453" s="227"/>
      <c r="X453" s="227"/>
      <c r="Y453" s="227"/>
      <c r="Z453" s="227"/>
      <c r="AA453" s="227"/>
      <c r="AB453" s="227"/>
      <c r="AC453" s="227"/>
      <c r="AD453" s="227"/>
      <c r="AE453" s="227"/>
      <c r="AF453" s="227"/>
      <c r="AG453" s="227"/>
      <c r="AH453" s="227"/>
      <c r="AI453" s="227"/>
      <c r="AJ453" s="227"/>
      <c r="AK453" s="227"/>
      <c r="AL453" s="227"/>
      <c r="AM453" s="227"/>
      <c r="AN453" s="227"/>
      <c r="AO453" s="227"/>
      <c r="AP453" s="227"/>
      <c r="AQ453" s="227"/>
      <c r="AR453" s="227"/>
      <c r="AS453" s="227"/>
      <c r="AT453" s="227"/>
      <c r="AU453" s="227"/>
      <c r="AV453" s="227"/>
      <c r="AW453" s="227"/>
      <c r="AX453" s="227"/>
      <c r="AY453" s="227"/>
      <c r="AZ453" s="227"/>
      <c r="BA453" s="227"/>
      <c r="BB453" s="227"/>
      <c r="BC453" s="227"/>
      <c r="BD453" s="227"/>
      <c r="BE453" s="227"/>
      <c r="BF453" s="227"/>
      <c r="BG453" s="227"/>
      <c r="BH453" s="227"/>
      <c r="BI453" s="227"/>
      <c r="BJ453" s="227"/>
      <c r="BK453" s="227"/>
      <c r="BL453" s="227"/>
      <c r="BM453" s="227"/>
      <c r="BN453" s="227"/>
      <c r="BO453" s="227"/>
      <c r="BP453" s="227"/>
      <c r="BQ453" s="227"/>
      <c r="BR453" s="227"/>
      <c r="BS453" s="227"/>
      <c r="BT453" s="227"/>
      <c r="BU453" s="227"/>
      <c r="BV453" s="227"/>
      <c r="BW453" s="227"/>
      <c r="BX453" s="227"/>
      <c r="BY453" s="227"/>
      <c r="BZ453" s="227"/>
      <c r="CA453" s="227"/>
      <c r="CB453" s="227"/>
      <c r="CC453" s="227"/>
      <c r="CD453" s="227"/>
      <c r="CE453" s="227"/>
      <c r="CF453" s="227"/>
      <c r="CG453" s="227"/>
      <c r="CH453" s="227"/>
      <c r="CI453" s="227"/>
      <c r="CJ453" s="227"/>
      <c r="CK453" s="227"/>
      <c r="CL453" s="227"/>
      <c r="CM453" s="227"/>
      <c r="CN453" s="227"/>
      <c r="CO453" s="227"/>
      <c r="CP453" s="227"/>
      <c r="CQ453" s="227"/>
      <c r="CR453" s="227"/>
      <c r="CS453" s="227"/>
      <c r="CT453" s="227"/>
      <c r="CU453" s="227"/>
      <c r="CV453" s="227"/>
      <c r="CW453" s="227"/>
      <c r="CX453" s="227"/>
      <c r="CY453" s="227"/>
      <c r="CZ453" s="227"/>
      <c r="DA453" s="227"/>
      <c r="DB453" s="227"/>
      <c r="DC453" s="227"/>
      <c r="DD453" s="227"/>
      <c r="DE453" s="227"/>
      <c r="DF453" s="227"/>
      <c r="DG453" s="227"/>
      <c r="DH453" s="227"/>
      <c r="DI453" s="227"/>
      <c r="DJ453" s="227"/>
      <c r="DK453" s="227"/>
      <c r="DL453" s="227"/>
      <c r="DM453" s="227"/>
      <c r="DN453" s="227"/>
      <c r="DO453" s="227"/>
      <c r="DP453" s="227"/>
      <c r="DQ453" s="227"/>
      <c r="DR453" s="227"/>
      <c r="DS453" s="227"/>
      <c r="DT453" s="227"/>
      <c r="DU453" s="227"/>
      <c r="DV453" s="227"/>
      <c r="DW453" s="227"/>
      <c r="DX453" s="227"/>
      <c r="DY453" s="227"/>
      <c r="DZ453" s="227"/>
      <c r="EA453" s="227"/>
      <c r="EB453" s="227"/>
      <c r="EC453" s="227"/>
      <c r="ED453" s="227"/>
      <c r="EE453" s="227"/>
      <c r="EF453" s="227"/>
      <c r="EG453" s="227"/>
      <c r="EH453" s="227"/>
      <c r="EI453" s="227"/>
      <c r="EJ453" s="227"/>
      <c r="EK453" s="227"/>
      <c r="EL453" s="227"/>
      <c r="EM453" s="227"/>
      <c r="EN453" s="227"/>
      <c r="EO453" s="227"/>
      <c r="EP453" s="227"/>
      <c r="EQ453" s="227"/>
      <c r="ER453" s="227"/>
      <c r="ES453" s="227"/>
      <c r="ET453" s="227"/>
      <c r="EU453" s="227"/>
      <c r="EV453" s="227"/>
      <c r="EW453" s="227"/>
      <c r="EX453" s="227"/>
      <c r="EY453" s="227"/>
      <c r="EZ453" s="227"/>
      <c r="FA453" s="227"/>
      <c r="FB453" s="227"/>
      <c r="FC453" s="227"/>
      <c r="FD453" s="227"/>
      <c r="FE453" s="227"/>
      <c r="FF453" s="227"/>
      <c r="FG453" s="227"/>
      <c r="FH453" s="227"/>
      <c r="FI453" s="227"/>
      <c r="FJ453" s="227"/>
      <c r="FK453" s="227"/>
      <c r="FL453" s="227"/>
      <c r="FM453" s="227"/>
      <c r="FN453" s="227"/>
      <c r="FO453" s="227"/>
      <c r="FP453" s="227"/>
      <c r="FQ453" s="227"/>
      <c r="FR453" s="227"/>
      <c r="FS453" s="227"/>
      <c r="FT453" s="227"/>
      <c r="FU453" s="227"/>
      <c r="FV453" s="227"/>
      <c r="FW453" s="227"/>
      <c r="FX453" s="227"/>
      <c r="FY453" s="227"/>
      <c r="FZ453" s="227"/>
      <c r="GA453" s="227"/>
      <c r="GB453" s="227"/>
      <c r="GC453" s="227"/>
      <c r="GD453" s="227"/>
      <c r="GE453" s="227"/>
      <c r="GF453" s="227"/>
      <c r="GG453" s="227"/>
      <c r="GH453" s="227"/>
      <c r="GI453" s="227"/>
      <c r="GJ453" s="227"/>
      <c r="GK453" s="227"/>
      <c r="GL453" s="227"/>
      <c r="GM453" s="227"/>
      <c r="GN453" s="227"/>
      <c r="GO453" s="227"/>
      <c r="GP453" s="227"/>
      <c r="GQ453" s="227"/>
      <c r="GR453" s="227"/>
      <c r="GS453" s="227"/>
      <c r="GT453" s="227"/>
      <c r="GU453" s="227"/>
      <c r="GV453" s="227"/>
      <c r="GW453" s="227"/>
      <c r="GX453" s="227"/>
      <c r="GY453" s="227"/>
      <c r="GZ453" s="227"/>
      <c r="HA453" s="227"/>
      <c r="HB453" s="227"/>
      <c r="HC453" s="227"/>
      <c r="HD453" s="227"/>
      <c r="HE453" s="227"/>
      <c r="HF453" s="227"/>
      <c r="HG453" s="227"/>
      <c r="HH453" s="227"/>
      <c r="HI453" s="227"/>
      <c r="HJ453" s="227"/>
      <c r="HK453" s="227"/>
      <c r="HL453" s="227"/>
      <c r="HM453" s="227"/>
      <c r="HN453" s="227"/>
      <c r="HO453" s="227"/>
      <c r="HP453" s="227"/>
      <c r="HQ453" s="227"/>
      <c r="HR453" s="227"/>
      <c r="HS453" s="227"/>
      <c r="HT453" s="227"/>
      <c r="HU453" s="227"/>
      <c r="HV453" s="227"/>
      <c r="HW453" s="227"/>
      <c r="HX453" s="227"/>
      <c r="HY453" s="227"/>
      <c r="HZ453" s="227"/>
      <c r="IA453" s="227"/>
      <c r="IB453" s="227"/>
      <c r="IC453" s="227"/>
      <c r="ID453" s="227"/>
      <c r="IE453" s="227"/>
      <c r="IF453" s="227"/>
      <c r="IG453" s="227"/>
      <c r="IH453" s="227"/>
      <c r="II453" s="227"/>
      <c r="IJ453" s="227"/>
      <c r="IK453" s="227"/>
      <c r="IL453" s="227"/>
      <c r="IM453" s="227"/>
      <c r="IN453" s="227"/>
      <c r="IO453" s="227"/>
      <c r="IP453" s="227"/>
      <c r="IQ453" s="227"/>
      <c r="IR453" s="227"/>
      <c r="IS453" s="227"/>
      <c r="IT453" s="227"/>
      <c r="IU453" s="227"/>
      <c r="IV453" s="227"/>
      <c r="IW453" s="227"/>
      <c r="IX453" s="227"/>
      <c r="IY453" s="227"/>
      <c r="IZ453" s="227"/>
      <c r="JA453" s="227"/>
      <c r="JB453" s="227"/>
      <c r="JC453" s="227"/>
      <c r="JD453" s="227"/>
      <c r="JE453" s="227"/>
      <c r="JF453" s="227"/>
      <c r="JG453" s="227"/>
      <c r="JH453" s="227"/>
      <c r="JI453" s="227"/>
      <c r="JJ453" s="227"/>
      <c r="JK453" s="227"/>
      <c r="JL453" s="227"/>
      <c r="JM453" s="227"/>
      <c r="JN453" s="227"/>
      <c r="JO453" s="227"/>
      <c r="JP453" s="227"/>
      <c r="JQ453" s="227"/>
      <c r="JR453" s="227"/>
      <c r="JS453" s="227"/>
      <c r="JT453" s="227"/>
      <c r="JU453" s="227"/>
      <c r="JV453" s="227"/>
      <c r="JW453" s="227"/>
      <c r="JX453" s="227"/>
      <c r="JY453" s="227"/>
      <c r="JZ453" s="227"/>
    </row>
    <row r="454" spans="1:286" customFormat="1" ht="10" customHeight="1" x14ac:dyDescent="0.35">
      <c r="A454" s="228"/>
      <c r="B454" s="230"/>
      <c r="C454" s="231"/>
      <c r="D454" s="231"/>
      <c r="E454" s="231"/>
      <c r="F454" s="231"/>
      <c r="G454" s="231"/>
      <c r="H454" s="231"/>
      <c r="I454" s="231"/>
      <c r="J454" s="231"/>
      <c r="K454" s="228"/>
      <c r="L454" s="228"/>
      <c r="M454" s="228"/>
      <c r="N454" s="228"/>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c r="AM454" s="227"/>
      <c r="AN454" s="227"/>
      <c r="AO454" s="227"/>
      <c r="AP454" s="227"/>
      <c r="AQ454" s="227"/>
      <c r="AR454" s="227"/>
      <c r="AS454" s="227"/>
      <c r="AT454" s="227"/>
      <c r="AU454" s="227"/>
      <c r="AV454" s="227"/>
      <c r="AW454" s="227"/>
      <c r="AX454" s="227"/>
      <c r="AY454" s="227"/>
      <c r="AZ454" s="227"/>
      <c r="BA454" s="227"/>
      <c r="BB454" s="227"/>
      <c r="BC454" s="227"/>
      <c r="BD454" s="227"/>
      <c r="BE454" s="227"/>
      <c r="BF454" s="227"/>
      <c r="BG454" s="227"/>
      <c r="BH454" s="227"/>
      <c r="BI454" s="227"/>
      <c r="BJ454" s="227"/>
      <c r="BK454" s="227"/>
      <c r="BL454" s="227"/>
      <c r="BM454" s="227"/>
      <c r="BN454" s="227"/>
      <c r="BO454" s="227"/>
      <c r="BP454" s="227"/>
      <c r="BQ454" s="227"/>
      <c r="BR454" s="227"/>
      <c r="BS454" s="227"/>
      <c r="BT454" s="227"/>
      <c r="BU454" s="227"/>
      <c r="BV454" s="227"/>
      <c r="BW454" s="227"/>
      <c r="BX454" s="227"/>
      <c r="BY454" s="227"/>
      <c r="BZ454" s="227"/>
      <c r="CA454" s="227"/>
      <c r="CB454" s="227"/>
      <c r="CC454" s="227"/>
      <c r="CD454" s="227"/>
      <c r="CE454" s="227"/>
      <c r="CF454" s="227"/>
      <c r="CG454" s="227"/>
      <c r="CH454" s="227"/>
      <c r="CI454" s="227"/>
      <c r="CJ454" s="227"/>
      <c r="CK454" s="227"/>
      <c r="CL454" s="227"/>
      <c r="CM454" s="227"/>
      <c r="CN454" s="227"/>
      <c r="CO454" s="227"/>
      <c r="CP454" s="227"/>
      <c r="CQ454" s="227"/>
      <c r="CR454" s="227"/>
      <c r="CS454" s="227"/>
      <c r="CT454" s="227"/>
      <c r="CU454" s="227"/>
      <c r="CV454" s="227"/>
      <c r="CW454" s="227"/>
      <c r="CX454" s="227"/>
      <c r="CY454" s="227"/>
      <c r="CZ454" s="227"/>
      <c r="DA454" s="227"/>
      <c r="DB454" s="227"/>
      <c r="DC454" s="227"/>
      <c r="DD454" s="227"/>
      <c r="DE454" s="227"/>
      <c r="DF454" s="227"/>
      <c r="DG454" s="227"/>
      <c r="DH454" s="227"/>
      <c r="DI454" s="227"/>
      <c r="DJ454" s="227"/>
      <c r="DK454" s="227"/>
      <c r="DL454" s="227"/>
      <c r="DM454" s="227"/>
      <c r="DN454" s="227"/>
      <c r="DO454" s="227"/>
      <c r="DP454" s="227"/>
      <c r="DQ454" s="227"/>
      <c r="DR454" s="227"/>
      <c r="DS454" s="227"/>
      <c r="DT454" s="227"/>
      <c r="DU454" s="227"/>
      <c r="DV454" s="227"/>
      <c r="DW454" s="227"/>
      <c r="DX454" s="227"/>
      <c r="DY454" s="227"/>
      <c r="DZ454" s="227"/>
      <c r="EA454" s="227"/>
      <c r="EB454" s="227"/>
      <c r="EC454" s="227"/>
      <c r="ED454" s="227"/>
      <c r="EE454" s="227"/>
      <c r="EF454" s="227"/>
      <c r="EG454" s="227"/>
      <c r="EH454" s="227"/>
      <c r="EI454" s="227"/>
      <c r="EJ454" s="227"/>
      <c r="EK454" s="227"/>
      <c r="EL454" s="227"/>
      <c r="EM454" s="227"/>
      <c r="EN454" s="227"/>
      <c r="EO454" s="227"/>
      <c r="EP454" s="227"/>
      <c r="EQ454" s="227"/>
      <c r="ER454" s="227"/>
      <c r="ES454" s="227"/>
      <c r="ET454" s="227"/>
      <c r="EU454" s="227"/>
      <c r="EV454" s="227"/>
      <c r="EW454" s="227"/>
      <c r="EX454" s="227"/>
      <c r="EY454" s="227"/>
      <c r="EZ454" s="227"/>
      <c r="FA454" s="227"/>
      <c r="FB454" s="227"/>
      <c r="FC454" s="227"/>
      <c r="FD454" s="227"/>
      <c r="FE454" s="227"/>
      <c r="FF454" s="227"/>
      <c r="FG454" s="227"/>
      <c r="FH454" s="227"/>
      <c r="FI454" s="227"/>
      <c r="FJ454" s="227"/>
      <c r="FK454" s="227"/>
      <c r="FL454" s="227"/>
      <c r="FM454" s="227"/>
      <c r="FN454" s="227"/>
      <c r="FO454" s="227"/>
      <c r="FP454" s="227"/>
      <c r="FQ454" s="227"/>
      <c r="FR454" s="227"/>
      <c r="FS454" s="227"/>
      <c r="FT454" s="227"/>
      <c r="FU454" s="227"/>
      <c r="FV454" s="227"/>
      <c r="FW454" s="227"/>
      <c r="FX454" s="227"/>
      <c r="FY454" s="227"/>
      <c r="FZ454" s="227"/>
      <c r="GA454" s="227"/>
      <c r="GB454" s="227"/>
      <c r="GC454" s="227"/>
      <c r="GD454" s="227"/>
      <c r="GE454" s="227"/>
      <c r="GF454" s="227"/>
      <c r="GG454" s="227"/>
      <c r="GH454" s="227"/>
      <c r="GI454" s="227"/>
      <c r="GJ454" s="227"/>
      <c r="GK454" s="227"/>
      <c r="GL454" s="227"/>
      <c r="GM454" s="227"/>
      <c r="GN454" s="227"/>
      <c r="GO454" s="227"/>
      <c r="GP454" s="227"/>
      <c r="GQ454" s="227"/>
      <c r="GR454" s="227"/>
      <c r="GS454" s="227"/>
      <c r="GT454" s="227"/>
      <c r="GU454" s="227"/>
      <c r="GV454" s="227"/>
      <c r="GW454" s="227"/>
      <c r="GX454" s="227"/>
      <c r="GY454" s="227"/>
      <c r="GZ454" s="227"/>
      <c r="HA454" s="227"/>
      <c r="HB454" s="227"/>
      <c r="HC454" s="227"/>
      <c r="HD454" s="227"/>
      <c r="HE454" s="227"/>
      <c r="HF454" s="227"/>
      <c r="HG454" s="227"/>
      <c r="HH454" s="227"/>
      <c r="HI454" s="227"/>
      <c r="HJ454" s="227"/>
      <c r="HK454" s="227"/>
      <c r="HL454" s="227"/>
      <c r="HM454" s="227"/>
      <c r="HN454" s="227"/>
      <c r="HO454" s="227"/>
      <c r="HP454" s="227"/>
      <c r="HQ454" s="227"/>
      <c r="HR454" s="227"/>
      <c r="HS454" s="227"/>
      <c r="HT454" s="227"/>
      <c r="HU454" s="227"/>
      <c r="HV454" s="227"/>
      <c r="HW454" s="227"/>
      <c r="HX454" s="227"/>
      <c r="HY454" s="227"/>
      <c r="HZ454" s="227"/>
      <c r="IA454" s="227"/>
      <c r="IB454" s="227"/>
      <c r="IC454" s="227"/>
      <c r="ID454" s="227"/>
      <c r="IE454" s="227"/>
      <c r="IF454" s="227"/>
      <c r="IG454" s="227"/>
      <c r="IH454" s="227"/>
      <c r="II454" s="227"/>
      <c r="IJ454" s="227"/>
      <c r="IK454" s="227"/>
      <c r="IL454" s="227"/>
      <c r="IM454" s="227"/>
      <c r="IN454" s="227"/>
      <c r="IO454" s="227"/>
      <c r="IP454" s="227"/>
      <c r="IQ454" s="227"/>
      <c r="IR454" s="227"/>
      <c r="IS454" s="227"/>
      <c r="IT454" s="227"/>
      <c r="IU454" s="227"/>
      <c r="IV454" s="227"/>
      <c r="IW454" s="227"/>
      <c r="IX454" s="227"/>
      <c r="IY454" s="227"/>
      <c r="IZ454" s="227"/>
      <c r="JA454" s="227"/>
      <c r="JB454" s="227"/>
      <c r="JC454" s="227"/>
      <c r="JD454" s="227"/>
      <c r="JE454" s="227"/>
      <c r="JF454" s="227"/>
      <c r="JG454" s="227"/>
      <c r="JH454" s="227"/>
      <c r="JI454" s="227"/>
      <c r="JJ454" s="227"/>
      <c r="JK454" s="227"/>
      <c r="JL454" s="227"/>
      <c r="JM454" s="227"/>
      <c r="JN454" s="227"/>
      <c r="JO454" s="227"/>
      <c r="JP454" s="227"/>
      <c r="JQ454" s="227"/>
      <c r="JR454" s="227"/>
      <c r="JS454" s="227"/>
      <c r="JT454" s="227"/>
      <c r="JU454" s="227"/>
      <c r="JV454" s="227"/>
      <c r="JW454" s="227"/>
      <c r="JX454" s="227"/>
      <c r="JY454" s="227"/>
      <c r="JZ454" s="227"/>
    </row>
    <row r="455" spans="1:286" customFormat="1" ht="45" customHeight="1" x14ac:dyDescent="0.35">
      <c r="A455" s="228"/>
      <c r="B455" s="229">
        <v>8</v>
      </c>
      <c r="C455" s="511" t="s">
        <v>1284</v>
      </c>
      <c r="D455" s="511"/>
      <c r="E455" s="511"/>
      <c r="F455" s="511"/>
      <c r="G455" s="511"/>
      <c r="H455" s="511"/>
      <c r="I455" s="511"/>
      <c r="J455" s="511"/>
      <c r="K455" s="511"/>
      <c r="L455" s="511"/>
      <c r="M455" s="511"/>
      <c r="N455" s="228"/>
      <c r="O455" s="227"/>
      <c r="P455" s="227"/>
      <c r="Q455" s="227"/>
      <c r="R455" s="227"/>
      <c r="S455" s="227"/>
      <c r="T455" s="227"/>
      <c r="U455" s="227"/>
      <c r="V455" s="227"/>
      <c r="W455" s="227"/>
      <c r="X455" s="227"/>
      <c r="Y455" s="227"/>
      <c r="Z455" s="227"/>
      <c r="AA455" s="227"/>
      <c r="AB455" s="227"/>
      <c r="AC455" s="227"/>
      <c r="AD455" s="227"/>
      <c r="AE455" s="227"/>
      <c r="AF455" s="227"/>
      <c r="AG455" s="227"/>
      <c r="AH455" s="227"/>
      <c r="AI455" s="227"/>
      <c r="AJ455" s="227"/>
      <c r="AK455" s="227"/>
      <c r="AL455" s="227"/>
      <c r="AM455" s="227"/>
      <c r="AN455" s="227"/>
      <c r="AO455" s="227"/>
      <c r="AP455" s="227"/>
      <c r="AQ455" s="227"/>
      <c r="AR455" s="227"/>
      <c r="AS455" s="227"/>
      <c r="AT455" s="227"/>
      <c r="AU455" s="227"/>
      <c r="AV455" s="227"/>
      <c r="AW455" s="227"/>
      <c r="AX455" s="227"/>
      <c r="AY455" s="227"/>
      <c r="AZ455" s="227"/>
      <c r="BA455" s="227"/>
      <c r="BB455" s="227"/>
      <c r="BC455" s="227"/>
      <c r="BD455" s="227"/>
      <c r="BE455" s="227"/>
      <c r="BF455" s="227"/>
      <c r="BG455" s="227"/>
      <c r="BH455" s="227"/>
      <c r="BI455" s="227"/>
      <c r="BJ455" s="227"/>
      <c r="BK455" s="227"/>
      <c r="BL455" s="227"/>
      <c r="BM455" s="227"/>
      <c r="BN455" s="227"/>
      <c r="BO455" s="227"/>
      <c r="BP455" s="227"/>
      <c r="BQ455" s="227"/>
      <c r="BR455" s="227"/>
      <c r="BS455" s="227"/>
      <c r="BT455" s="227"/>
      <c r="BU455" s="227"/>
      <c r="BV455" s="227"/>
      <c r="BW455" s="227"/>
      <c r="BX455" s="227"/>
      <c r="BY455" s="227"/>
      <c r="BZ455" s="227"/>
      <c r="CA455" s="227"/>
      <c r="CB455" s="227"/>
      <c r="CC455" s="227"/>
      <c r="CD455" s="227"/>
      <c r="CE455" s="227"/>
      <c r="CF455" s="227"/>
      <c r="CG455" s="227"/>
      <c r="CH455" s="227"/>
      <c r="CI455" s="227"/>
      <c r="CJ455" s="227"/>
      <c r="CK455" s="227"/>
      <c r="CL455" s="227"/>
      <c r="CM455" s="227"/>
      <c r="CN455" s="227"/>
      <c r="CO455" s="227"/>
      <c r="CP455" s="227"/>
      <c r="CQ455" s="227"/>
      <c r="CR455" s="227"/>
      <c r="CS455" s="227"/>
      <c r="CT455" s="227"/>
      <c r="CU455" s="227"/>
      <c r="CV455" s="227"/>
      <c r="CW455" s="227"/>
      <c r="CX455" s="227"/>
      <c r="CY455" s="227"/>
      <c r="CZ455" s="227"/>
      <c r="DA455" s="227"/>
      <c r="DB455" s="227"/>
      <c r="DC455" s="227"/>
      <c r="DD455" s="227"/>
      <c r="DE455" s="227"/>
      <c r="DF455" s="227"/>
      <c r="DG455" s="227"/>
      <c r="DH455" s="227"/>
      <c r="DI455" s="227"/>
      <c r="DJ455" s="227"/>
      <c r="DK455" s="227"/>
      <c r="DL455" s="227"/>
      <c r="DM455" s="227"/>
      <c r="DN455" s="227"/>
      <c r="DO455" s="227"/>
      <c r="DP455" s="227"/>
      <c r="DQ455" s="227"/>
      <c r="DR455" s="227"/>
      <c r="DS455" s="227"/>
      <c r="DT455" s="227"/>
      <c r="DU455" s="227"/>
      <c r="DV455" s="227"/>
      <c r="DW455" s="227"/>
      <c r="DX455" s="227"/>
      <c r="DY455" s="227"/>
      <c r="DZ455" s="227"/>
      <c r="EA455" s="227"/>
      <c r="EB455" s="227"/>
      <c r="EC455" s="227"/>
      <c r="ED455" s="227"/>
      <c r="EE455" s="227"/>
      <c r="EF455" s="227"/>
      <c r="EG455" s="227"/>
      <c r="EH455" s="227"/>
      <c r="EI455" s="227"/>
      <c r="EJ455" s="227"/>
      <c r="EK455" s="227"/>
      <c r="EL455" s="227"/>
      <c r="EM455" s="227"/>
      <c r="EN455" s="227"/>
      <c r="EO455" s="227"/>
      <c r="EP455" s="227"/>
      <c r="EQ455" s="227"/>
      <c r="ER455" s="227"/>
      <c r="ES455" s="227"/>
      <c r="ET455" s="227"/>
      <c r="EU455" s="227"/>
      <c r="EV455" s="227"/>
      <c r="EW455" s="227"/>
      <c r="EX455" s="227"/>
      <c r="EY455" s="227"/>
      <c r="EZ455" s="227"/>
      <c r="FA455" s="227"/>
      <c r="FB455" s="227"/>
      <c r="FC455" s="227"/>
      <c r="FD455" s="227"/>
      <c r="FE455" s="227"/>
      <c r="FF455" s="227"/>
      <c r="FG455" s="227"/>
      <c r="FH455" s="227"/>
      <c r="FI455" s="227"/>
      <c r="FJ455" s="227"/>
      <c r="FK455" s="227"/>
      <c r="FL455" s="227"/>
      <c r="FM455" s="227"/>
      <c r="FN455" s="227"/>
      <c r="FO455" s="227"/>
      <c r="FP455" s="227"/>
      <c r="FQ455" s="227"/>
      <c r="FR455" s="227"/>
      <c r="FS455" s="227"/>
      <c r="FT455" s="227"/>
      <c r="FU455" s="227"/>
      <c r="FV455" s="227"/>
      <c r="FW455" s="227"/>
      <c r="FX455" s="227"/>
      <c r="FY455" s="227"/>
      <c r="FZ455" s="227"/>
      <c r="GA455" s="227"/>
      <c r="GB455" s="227"/>
      <c r="GC455" s="227"/>
      <c r="GD455" s="227"/>
      <c r="GE455" s="227"/>
      <c r="GF455" s="227"/>
      <c r="GG455" s="227"/>
      <c r="GH455" s="227"/>
      <c r="GI455" s="227"/>
      <c r="GJ455" s="227"/>
      <c r="GK455" s="227"/>
      <c r="GL455" s="227"/>
      <c r="GM455" s="227"/>
      <c r="GN455" s="227"/>
      <c r="GO455" s="227"/>
      <c r="GP455" s="227"/>
      <c r="GQ455" s="227"/>
      <c r="GR455" s="227"/>
      <c r="GS455" s="227"/>
      <c r="GT455" s="227"/>
      <c r="GU455" s="227"/>
      <c r="GV455" s="227"/>
      <c r="GW455" s="227"/>
      <c r="GX455" s="227"/>
      <c r="GY455" s="227"/>
      <c r="GZ455" s="227"/>
      <c r="HA455" s="227"/>
      <c r="HB455" s="227"/>
      <c r="HC455" s="227"/>
      <c r="HD455" s="227"/>
      <c r="HE455" s="227"/>
      <c r="HF455" s="227"/>
      <c r="HG455" s="227"/>
      <c r="HH455" s="227"/>
      <c r="HI455" s="227"/>
      <c r="HJ455" s="227"/>
      <c r="HK455" s="227"/>
      <c r="HL455" s="227"/>
      <c r="HM455" s="227"/>
      <c r="HN455" s="227"/>
      <c r="HO455" s="227"/>
      <c r="HP455" s="227"/>
      <c r="HQ455" s="227"/>
      <c r="HR455" s="227"/>
      <c r="HS455" s="227"/>
      <c r="HT455" s="227"/>
      <c r="HU455" s="227"/>
      <c r="HV455" s="227"/>
      <c r="HW455" s="227"/>
      <c r="HX455" s="227"/>
      <c r="HY455" s="227"/>
      <c r="HZ455" s="227"/>
      <c r="IA455" s="227"/>
      <c r="IB455" s="227"/>
      <c r="IC455" s="227"/>
      <c r="ID455" s="227"/>
      <c r="IE455" s="227"/>
      <c r="IF455" s="227"/>
      <c r="IG455" s="227"/>
      <c r="IH455" s="227"/>
      <c r="II455" s="227"/>
      <c r="IJ455" s="227"/>
      <c r="IK455" s="227"/>
      <c r="IL455" s="227"/>
      <c r="IM455" s="227"/>
      <c r="IN455" s="227"/>
      <c r="IO455" s="227"/>
      <c r="IP455" s="227"/>
      <c r="IQ455" s="227"/>
      <c r="IR455" s="227"/>
      <c r="IS455" s="227"/>
      <c r="IT455" s="227"/>
      <c r="IU455" s="227"/>
      <c r="IV455" s="227"/>
      <c r="IW455" s="227"/>
      <c r="IX455" s="227"/>
      <c r="IY455" s="227"/>
      <c r="IZ455" s="227"/>
      <c r="JA455" s="227"/>
      <c r="JB455" s="227"/>
      <c r="JC455" s="227"/>
      <c r="JD455" s="227"/>
      <c r="JE455" s="227"/>
      <c r="JF455" s="227"/>
      <c r="JG455" s="227"/>
      <c r="JH455" s="227"/>
      <c r="JI455" s="227"/>
      <c r="JJ455" s="227"/>
      <c r="JK455" s="227"/>
      <c r="JL455" s="227"/>
      <c r="JM455" s="227"/>
      <c r="JN455" s="227"/>
      <c r="JO455" s="227"/>
      <c r="JP455" s="227"/>
      <c r="JQ455" s="227"/>
      <c r="JR455" s="227"/>
      <c r="JS455" s="227"/>
      <c r="JT455" s="227"/>
      <c r="JU455" s="227"/>
      <c r="JV455" s="227"/>
      <c r="JW455" s="227"/>
      <c r="JX455" s="227"/>
      <c r="JY455" s="227"/>
      <c r="JZ455" s="227"/>
    </row>
    <row r="456" spans="1:286" customFormat="1" ht="20" customHeight="1" thickBot="1" x14ac:dyDescent="0.4">
      <c r="A456" s="228"/>
      <c r="B456" s="230"/>
      <c r="C456" s="231"/>
      <c r="D456" s="231"/>
      <c r="E456" s="231"/>
      <c r="F456" s="231"/>
      <c r="G456" s="231"/>
      <c r="H456" s="231"/>
      <c r="I456" s="231"/>
      <c r="J456" s="231"/>
      <c r="K456" s="228"/>
      <c r="L456" s="228"/>
      <c r="M456" s="228"/>
      <c r="N456" s="228"/>
      <c r="O456" s="227"/>
      <c r="P456" s="227"/>
      <c r="Q456" s="227"/>
      <c r="R456" s="227"/>
      <c r="S456" s="227"/>
      <c r="T456" s="227"/>
      <c r="U456" s="227"/>
      <c r="V456" s="227"/>
      <c r="W456" s="227"/>
      <c r="X456" s="227"/>
      <c r="Y456" s="227"/>
      <c r="Z456" s="227"/>
      <c r="AA456" s="227"/>
      <c r="AB456" s="227"/>
      <c r="AC456" s="227"/>
      <c r="AD456" s="227"/>
      <c r="AE456" s="227"/>
      <c r="AF456" s="227"/>
      <c r="AG456" s="227"/>
      <c r="AH456" s="227"/>
      <c r="AI456" s="227"/>
      <c r="AJ456" s="227"/>
      <c r="AK456" s="227"/>
      <c r="AL456" s="227"/>
      <c r="AM456" s="227"/>
      <c r="AN456" s="227"/>
      <c r="AO456" s="227"/>
      <c r="AP456" s="227"/>
      <c r="AQ456" s="227"/>
      <c r="AR456" s="227"/>
      <c r="AS456" s="227"/>
      <c r="AT456" s="227"/>
      <c r="AU456" s="227"/>
      <c r="AV456" s="227"/>
      <c r="AW456" s="227"/>
      <c r="AX456" s="227"/>
      <c r="AY456" s="227"/>
      <c r="AZ456" s="227"/>
      <c r="BA456" s="227"/>
      <c r="BB456" s="227"/>
      <c r="BC456" s="227"/>
      <c r="BD456" s="227"/>
      <c r="BE456" s="227"/>
      <c r="BF456" s="227"/>
      <c r="BG456" s="227"/>
      <c r="BH456" s="227"/>
      <c r="BI456" s="227"/>
      <c r="BJ456" s="227"/>
      <c r="BK456" s="227"/>
      <c r="BL456" s="227"/>
      <c r="BM456" s="227"/>
      <c r="BN456" s="227"/>
      <c r="BO456" s="227"/>
      <c r="BP456" s="227"/>
      <c r="BQ456" s="227"/>
      <c r="BR456" s="227"/>
      <c r="BS456" s="227"/>
      <c r="BT456" s="227"/>
      <c r="BU456" s="227"/>
      <c r="BV456" s="227"/>
      <c r="BW456" s="227"/>
      <c r="BX456" s="227"/>
      <c r="BY456" s="227"/>
      <c r="BZ456" s="227"/>
      <c r="CA456" s="227"/>
      <c r="CB456" s="227"/>
      <c r="CC456" s="227"/>
      <c r="CD456" s="227"/>
      <c r="CE456" s="227"/>
      <c r="CF456" s="227"/>
      <c r="CG456" s="227"/>
      <c r="CH456" s="227"/>
      <c r="CI456" s="227"/>
      <c r="CJ456" s="227"/>
      <c r="CK456" s="227"/>
      <c r="CL456" s="227"/>
      <c r="CM456" s="227"/>
      <c r="CN456" s="227"/>
      <c r="CO456" s="227"/>
      <c r="CP456" s="227"/>
      <c r="CQ456" s="227"/>
      <c r="CR456" s="227"/>
      <c r="CS456" s="227"/>
      <c r="CT456" s="227"/>
      <c r="CU456" s="227"/>
      <c r="CV456" s="227"/>
      <c r="CW456" s="227"/>
      <c r="CX456" s="227"/>
      <c r="CY456" s="227"/>
      <c r="CZ456" s="227"/>
      <c r="DA456" s="227"/>
      <c r="DB456" s="227"/>
      <c r="DC456" s="227"/>
      <c r="DD456" s="227"/>
      <c r="DE456" s="227"/>
      <c r="DF456" s="227"/>
      <c r="DG456" s="227"/>
      <c r="DH456" s="227"/>
      <c r="DI456" s="227"/>
      <c r="DJ456" s="227"/>
      <c r="DK456" s="227"/>
      <c r="DL456" s="227"/>
      <c r="DM456" s="227"/>
      <c r="DN456" s="227"/>
      <c r="DO456" s="227"/>
      <c r="DP456" s="227"/>
      <c r="DQ456" s="227"/>
      <c r="DR456" s="227"/>
      <c r="DS456" s="227"/>
      <c r="DT456" s="227"/>
      <c r="DU456" s="227"/>
      <c r="DV456" s="227"/>
      <c r="DW456" s="227"/>
      <c r="DX456" s="227"/>
      <c r="DY456" s="227"/>
      <c r="DZ456" s="227"/>
      <c r="EA456" s="227"/>
      <c r="EB456" s="227"/>
      <c r="EC456" s="227"/>
      <c r="ED456" s="227"/>
      <c r="EE456" s="227"/>
      <c r="EF456" s="227"/>
      <c r="EG456" s="227"/>
      <c r="EH456" s="227"/>
      <c r="EI456" s="227"/>
      <c r="EJ456" s="227"/>
      <c r="EK456" s="227"/>
      <c r="EL456" s="227"/>
      <c r="EM456" s="227"/>
      <c r="EN456" s="227"/>
      <c r="EO456" s="227"/>
      <c r="EP456" s="227"/>
      <c r="EQ456" s="227"/>
      <c r="ER456" s="227"/>
      <c r="ES456" s="227"/>
      <c r="ET456" s="227"/>
      <c r="EU456" s="227"/>
      <c r="EV456" s="227"/>
      <c r="EW456" s="227"/>
      <c r="EX456" s="227"/>
      <c r="EY456" s="227"/>
      <c r="EZ456" s="227"/>
      <c r="FA456" s="227"/>
      <c r="FB456" s="227"/>
      <c r="FC456" s="227"/>
      <c r="FD456" s="227"/>
      <c r="FE456" s="227"/>
      <c r="FF456" s="227"/>
      <c r="FG456" s="227"/>
      <c r="FH456" s="227"/>
      <c r="FI456" s="227"/>
      <c r="FJ456" s="227"/>
      <c r="FK456" s="227"/>
      <c r="FL456" s="227"/>
      <c r="FM456" s="227"/>
      <c r="FN456" s="227"/>
      <c r="FO456" s="227"/>
      <c r="FP456" s="227"/>
      <c r="FQ456" s="227"/>
      <c r="FR456" s="227"/>
      <c r="FS456" s="227"/>
      <c r="FT456" s="227"/>
      <c r="FU456" s="227"/>
      <c r="FV456" s="227"/>
      <c r="FW456" s="227"/>
      <c r="FX456" s="227"/>
      <c r="FY456" s="227"/>
      <c r="FZ456" s="227"/>
      <c r="GA456" s="227"/>
      <c r="GB456" s="227"/>
      <c r="GC456" s="227"/>
      <c r="GD456" s="227"/>
      <c r="GE456" s="227"/>
      <c r="GF456" s="227"/>
      <c r="GG456" s="227"/>
      <c r="GH456" s="227"/>
      <c r="GI456" s="227"/>
      <c r="GJ456" s="227"/>
      <c r="GK456" s="227"/>
      <c r="GL456" s="227"/>
      <c r="GM456" s="227"/>
      <c r="GN456" s="227"/>
      <c r="GO456" s="227"/>
      <c r="GP456" s="227"/>
      <c r="GQ456" s="227"/>
      <c r="GR456" s="227"/>
      <c r="GS456" s="227"/>
      <c r="GT456" s="227"/>
      <c r="GU456" s="227"/>
      <c r="GV456" s="227"/>
      <c r="GW456" s="227"/>
      <c r="GX456" s="227"/>
      <c r="GY456" s="227"/>
      <c r="GZ456" s="227"/>
      <c r="HA456" s="227"/>
      <c r="HB456" s="227"/>
      <c r="HC456" s="227"/>
      <c r="HD456" s="227"/>
      <c r="HE456" s="227"/>
      <c r="HF456" s="227"/>
      <c r="HG456" s="227"/>
      <c r="HH456" s="227"/>
      <c r="HI456" s="227"/>
      <c r="HJ456" s="227"/>
      <c r="HK456" s="227"/>
      <c r="HL456" s="227"/>
      <c r="HM456" s="227"/>
      <c r="HN456" s="227"/>
      <c r="HO456" s="227"/>
      <c r="HP456" s="227"/>
      <c r="HQ456" s="227"/>
      <c r="HR456" s="227"/>
      <c r="HS456" s="227"/>
      <c r="HT456" s="227"/>
      <c r="HU456" s="227"/>
      <c r="HV456" s="227"/>
      <c r="HW456" s="227"/>
      <c r="HX456" s="227"/>
      <c r="HY456" s="227"/>
      <c r="HZ456" s="227"/>
      <c r="IA456" s="227"/>
      <c r="IB456" s="227"/>
      <c r="IC456" s="227"/>
      <c r="ID456" s="227"/>
      <c r="IE456" s="227"/>
      <c r="IF456" s="227"/>
      <c r="IG456" s="227"/>
      <c r="IH456" s="227"/>
      <c r="II456" s="227"/>
      <c r="IJ456" s="227"/>
      <c r="IK456" s="227"/>
      <c r="IL456" s="227"/>
      <c r="IM456" s="227"/>
      <c r="IN456" s="227"/>
      <c r="IO456" s="227"/>
      <c r="IP456" s="227"/>
      <c r="IQ456" s="227"/>
      <c r="IR456" s="227"/>
      <c r="IS456" s="227"/>
      <c r="IT456" s="227"/>
      <c r="IU456" s="227"/>
      <c r="IV456" s="227"/>
      <c r="IW456" s="227"/>
      <c r="IX456" s="227"/>
      <c r="IY456" s="227"/>
      <c r="IZ456" s="227"/>
      <c r="JA456" s="227"/>
      <c r="JB456" s="227"/>
      <c r="JC456" s="227"/>
      <c r="JD456" s="227"/>
      <c r="JE456" s="227"/>
      <c r="JF456" s="227"/>
      <c r="JG456" s="227"/>
      <c r="JH456" s="227"/>
      <c r="JI456" s="227"/>
      <c r="JJ456" s="227"/>
      <c r="JK456" s="227"/>
      <c r="JL456" s="227"/>
      <c r="JM456" s="227"/>
      <c r="JN456" s="227"/>
      <c r="JO456" s="227"/>
      <c r="JP456" s="227"/>
      <c r="JQ456" s="227"/>
      <c r="JR456" s="227"/>
      <c r="JS456" s="227"/>
      <c r="JT456" s="227"/>
      <c r="JU456" s="227"/>
      <c r="JV456" s="227"/>
      <c r="JW456" s="227"/>
      <c r="JX456" s="227"/>
      <c r="JY456" s="227"/>
      <c r="JZ456" s="227"/>
    </row>
    <row r="457" spans="1:286" customFormat="1" ht="100" customHeight="1" thickTop="1" thickBot="1" x14ac:dyDescent="0.4">
      <c r="A457" s="228"/>
      <c r="B457" s="230"/>
      <c r="C457" s="230"/>
      <c r="D457" s="534" t="s">
        <v>633</v>
      </c>
      <c r="E457" s="535"/>
      <c r="F457" s="535"/>
      <c r="G457" s="535"/>
      <c r="H457" s="535"/>
      <c r="I457" s="535"/>
      <c r="J457" s="535"/>
      <c r="K457" s="536"/>
      <c r="L457" s="228"/>
      <c r="M457" s="228"/>
      <c r="N457" s="228"/>
      <c r="O457" s="227"/>
      <c r="P457" s="227"/>
      <c r="Q457" s="227"/>
      <c r="R457" s="227"/>
      <c r="S457" s="227"/>
      <c r="T457" s="227"/>
      <c r="U457" s="227"/>
      <c r="V457" s="227"/>
      <c r="W457" s="227"/>
      <c r="X457" s="227"/>
      <c r="Y457" s="227"/>
      <c r="Z457" s="227"/>
      <c r="AA457" s="227"/>
      <c r="AB457" s="227"/>
      <c r="AC457" s="227"/>
      <c r="AD457" s="227"/>
      <c r="AE457" s="227"/>
      <c r="AF457" s="227"/>
      <c r="AG457" s="227"/>
      <c r="AH457" s="227"/>
      <c r="AI457" s="227"/>
      <c r="AJ457" s="227"/>
      <c r="AK457" s="227"/>
      <c r="AL457" s="227"/>
      <c r="AM457" s="227"/>
      <c r="AN457" s="227"/>
      <c r="AO457" s="227"/>
      <c r="AP457" s="227"/>
      <c r="AQ457" s="227"/>
      <c r="AR457" s="227"/>
      <c r="AS457" s="227"/>
      <c r="AT457" s="227"/>
      <c r="AU457" s="227"/>
      <c r="AV457" s="227"/>
      <c r="AW457" s="227"/>
      <c r="AX457" s="227"/>
      <c r="AY457" s="227"/>
      <c r="AZ457" s="227"/>
      <c r="BA457" s="227"/>
      <c r="BB457" s="227"/>
      <c r="BC457" s="227"/>
      <c r="BD457" s="227"/>
      <c r="BE457" s="227"/>
      <c r="BF457" s="227"/>
      <c r="BG457" s="227"/>
      <c r="BH457" s="227"/>
      <c r="BI457" s="227"/>
      <c r="BJ457" s="227"/>
      <c r="BK457" s="227"/>
      <c r="BL457" s="227"/>
      <c r="BM457" s="227"/>
      <c r="BN457" s="227"/>
      <c r="BO457" s="227"/>
      <c r="BP457" s="227"/>
      <c r="BQ457" s="227"/>
      <c r="BR457" s="227"/>
      <c r="BS457" s="227"/>
      <c r="BT457" s="227"/>
      <c r="BU457" s="227"/>
      <c r="BV457" s="227"/>
      <c r="BW457" s="227"/>
      <c r="BX457" s="227"/>
      <c r="BY457" s="227"/>
      <c r="BZ457" s="227"/>
      <c r="CA457" s="227"/>
      <c r="CB457" s="227"/>
      <c r="CC457" s="227"/>
      <c r="CD457" s="227"/>
      <c r="CE457" s="227"/>
      <c r="CF457" s="227"/>
      <c r="CG457" s="227"/>
      <c r="CH457" s="227"/>
      <c r="CI457" s="227"/>
      <c r="CJ457" s="227"/>
      <c r="CK457" s="227"/>
      <c r="CL457" s="227"/>
      <c r="CM457" s="227"/>
      <c r="CN457" s="227"/>
      <c r="CO457" s="227"/>
      <c r="CP457" s="227"/>
      <c r="CQ457" s="227"/>
      <c r="CR457" s="227"/>
      <c r="CS457" s="227"/>
      <c r="CT457" s="227"/>
      <c r="CU457" s="227"/>
      <c r="CV457" s="227"/>
      <c r="CW457" s="227"/>
      <c r="CX457" s="227"/>
      <c r="CY457" s="227"/>
      <c r="CZ457" s="227"/>
      <c r="DA457" s="227"/>
      <c r="DB457" s="227"/>
      <c r="DC457" s="227"/>
      <c r="DD457" s="227"/>
      <c r="DE457" s="227"/>
      <c r="DF457" s="227"/>
      <c r="DG457" s="227"/>
      <c r="DH457" s="227"/>
      <c r="DI457" s="227"/>
      <c r="DJ457" s="227"/>
      <c r="DK457" s="227"/>
      <c r="DL457" s="227"/>
      <c r="DM457" s="227"/>
      <c r="DN457" s="227"/>
      <c r="DO457" s="227"/>
      <c r="DP457" s="227"/>
      <c r="DQ457" s="227"/>
      <c r="DR457" s="227"/>
      <c r="DS457" s="227"/>
      <c r="DT457" s="227"/>
      <c r="DU457" s="227"/>
      <c r="DV457" s="227"/>
      <c r="DW457" s="227"/>
      <c r="DX457" s="227"/>
      <c r="DY457" s="227"/>
      <c r="DZ457" s="227"/>
      <c r="EA457" s="227"/>
      <c r="EB457" s="227"/>
      <c r="EC457" s="227"/>
      <c r="ED457" s="227"/>
      <c r="EE457" s="227"/>
      <c r="EF457" s="227"/>
      <c r="EG457" s="227"/>
      <c r="EH457" s="227"/>
      <c r="EI457" s="227"/>
      <c r="EJ457" s="227"/>
      <c r="EK457" s="227"/>
      <c r="EL457" s="227"/>
      <c r="EM457" s="227"/>
      <c r="EN457" s="227"/>
      <c r="EO457" s="227"/>
      <c r="EP457" s="227"/>
      <c r="EQ457" s="227"/>
      <c r="ER457" s="227"/>
      <c r="ES457" s="227"/>
      <c r="ET457" s="227"/>
      <c r="EU457" s="227"/>
      <c r="EV457" s="227"/>
      <c r="EW457" s="227"/>
      <c r="EX457" s="227"/>
      <c r="EY457" s="227"/>
      <c r="EZ457" s="227"/>
      <c r="FA457" s="227"/>
      <c r="FB457" s="227"/>
      <c r="FC457" s="227"/>
      <c r="FD457" s="227"/>
      <c r="FE457" s="227"/>
      <c r="FF457" s="227"/>
      <c r="FG457" s="227"/>
      <c r="FH457" s="227"/>
      <c r="FI457" s="227"/>
      <c r="FJ457" s="227"/>
      <c r="FK457" s="227"/>
      <c r="FL457" s="227"/>
      <c r="FM457" s="227"/>
      <c r="FN457" s="227"/>
      <c r="FO457" s="227"/>
      <c r="FP457" s="227"/>
      <c r="FQ457" s="227"/>
      <c r="FR457" s="227"/>
      <c r="FS457" s="227"/>
      <c r="FT457" s="227"/>
      <c r="FU457" s="227"/>
      <c r="FV457" s="227"/>
      <c r="FW457" s="227"/>
      <c r="FX457" s="227"/>
      <c r="FY457" s="227"/>
      <c r="FZ457" s="227"/>
      <c r="GA457" s="227"/>
      <c r="GB457" s="227"/>
      <c r="GC457" s="227"/>
      <c r="GD457" s="227"/>
      <c r="GE457" s="227"/>
      <c r="GF457" s="227"/>
      <c r="GG457" s="227"/>
      <c r="GH457" s="227"/>
      <c r="GI457" s="227"/>
      <c r="GJ457" s="227"/>
      <c r="GK457" s="227"/>
      <c r="GL457" s="227"/>
      <c r="GM457" s="227"/>
      <c r="GN457" s="227"/>
      <c r="GO457" s="227"/>
      <c r="GP457" s="227"/>
      <c r="GQ457" s="227"/>
      <c r="GR457" s="227"/>
      <c r="GS457" s="227"/>
      <c r="GT457" s="227"/>
      <c r="GU457" s="227"/>
      <c r="GV457" s="227"/>
      <c r="GW457" s="227"/>
      <c r="GX457" s="227"/>
      <c r="GY457" s="227"/>
      <c r="GZ457" s="227"/>
      <c r="HA457" s="227"/>
      <c r="HB457" s="227"/>
      <c r="HC457" s="227"/>
      <c r="HD457" s="227"/>
      <c r="HE457" s="227"/>
      <c r="HF457" s="227"/>
      <c r="HG457" s="227"/>
      <c r="HH457" s="227"/>
      <c r="HI457" s="227"/>
      <c r="HJ457" s="227"/>
      <c r="HK457" s="227"/>
      <c r="HL457" s="227"/>
      <c r="HM457" s="227"/>
      <c r="HN457" s="227"/>
      <c r="HO457" s="227"/>
      <c r="HP457" s="227"/>
      <c r="HQ457" s="227"/>
      <c r="HR457" s="227"/>
      <c r="HS457" s="227"/>
      <c r="HT457" s="227"/>
      <c r="HU457" s="227"/>
      <c r="HV457" s="227"/>
      <c r="HW457" s="227"/>
      <c r="HX457" s="227"/>
      <c r="HY457" s="227"/>
      <c r="HZ457" s="227"/>
      <c r="IA457" s="227"/>
      <c r="IB457" s="227"/>
      <c r="IC457" s="227"/>
      <c r="ID457" s="227"/>
      <c r="IE457" s="227"/>
      <c r="IF457" s="227"/>
      <c r="IG457" s="227"/>
      <c r="IH457" s="227"/>
      <c r="II457" s="227"/>
      <c r="IJ457" s="227"/>
      <c r="IK457" s="227"/>
      <c r="IL457" s="227"/>
      <c r="IM457" s="227"/>
      <c r="IN457" s="227"/>
      <c r="IO457" s="227"/>
      <c r="IP457" s="227"/>
      <c r="IQ457" s="227"/>
      <c r="IR457" s="227"/>
      <c r="IS457" s="227"/>
      <c r="IT457" s="227"/>
      <c r="IU457" s="227"/>
      <c r="IV457" s="227"/>
      <c r="IW457" s="227"/>
      <c r="IX457" s="227"/>
      <c r="IY457" s="227"/>
      <c r="IZ457" s="227"/>
      <c r="JA457" s="227"/>
      <c r="JB457" s="227"/>
      <c r="JC457" s="227"/>
      <c r="JD457" s="227"/>
      <c r="JE457" s="227"/>
      <c r="JF457" s="227"/>
      <c r="JG457" s="227"/>
      <c r="JH457" s="227"/>
      <c r="JI457" s="227"/>
      <c r="JJ457" s="227"/>
      <c r="JK457" s="227"/>
      <c r="JL457" s="227"/>
      <c r="JM457" s="227"/>
      <c r="JN457" s="227"/>
      <c r="JO457" s="227"/>
      <c r="JP457" s="227"/>
      <c r="JQ457" s="227"/>
      <c r="JR457" s="227"/>
      <c r="JS457" s="227"/>
      <c r="JT457" s="227"/>
      <c r="JU457" s="227"/>
      <c r="JV457" s="227"/>
      <c r="JW457" s="227"/>
      <c r="JX457" s="227"/>
      <c r="JY457" s="227"/>
      <c r="JZ457" s="227"/>
    </row>
    <row r="458" spans="1:286" customFormat="1" ht="20" customHeight="1" thickTop="1" x14ac:dyDescent="0.35">
      <c r="A458" s="228"/>
      <c r="B458" s="230"/>
      <c r="C458" s="231"/>
      <c r="D458" s="231"/>
      <c r="E458" s="231"/>
      <c r="F458" s="231"/>
      <c r="G458" s="231"/>
      <c r="H458" s="231"/>
      <c r="I458" s="231"/>
      <c r="J458" s="231"/>
      <c r="K458" s="228"/>
      <c r="L458" s="228"/>
      <c r="M458" s="228"/>
      <c r="N458" s="228"/>
      <c r="O458" s="227"/>
      <c r="P458" s="227"/>
      <c r="Q458" s="227"/>
      <c r="R458" s="227"/>
      <c r="S458" s="227"/>
      <c r="T458" s="227"/>
      <c r="U458" s="227"/>
      <c r="V458" s="227"/>
      <c r="W458" s="227"/>
      <c r="X458" s="227"/>
      <c r="Y458" s="227"/>
      <c r="Z458" s="227"/>
      <c r="AA458" s="227"/>
      <c r="AB458" s="227"/>
      <c r="AC458" s="227"/>
      <c r="AD458" s="227"/>
      <c r="AE458" s="227"/>
      <c r="AF458" s="227"/>
      <c r="AG458" s="227"/>
      <c r="AH458" s="227"/>
      <c r="AI458" s="227"/>
      <c r="AJ458" s="227"/>
      <c r="AK458" s="227"/>
      <c r="AL458" s="227"/>
      <c r="AM458" s="227"/>
      <c r="AN458" s="227"/>
      <c r="AO458" s="227"/>
      <c r="AP458" s="227"/>
      <c r="AQ458" s="227"/>
      <c r="AR458" s="227"/>
      <c r="AS458" s="227"/>
      <c r="AT458" s="227"/>
      <c r="AU458" s="227"/>
      <c r="AV458" s="227"/>
      <c r="AW458" s="227"/>
      <c r="AX458" s="227"/>
      <c r="AY458" s="227"/>
      <c r="AZ458" s="227"/>
      <c r="BA458" s="227"/>
      <c r="BB458" s="227"/>
      <c r="BC458" s="227"/>
      <c r="BD458" s="227"/>
      <c r="BE458" s="227"/>
      <c r="BF458" s="227"/>
      <c r="BG458" s="227"/>
      <c r="BH458" s="227"/>
      <c r="BI458" s="227"/>
      <c r="BJ458" s="227"/>
      <c r="BK458" s="227"/>
      <c r="BL458" s="227"/>
      <c r="BM458" s="227"/>
      <c r="BN458" s="227"/>
      <c r="BO458" s="227"/>
      <c r="BP458" s="227"/>
      <c r="BQ458" s="227"/>
      <c r="BR458" s="227"/>
      <c r="BS458" s="227"/>
      <c r="BT458" s="227"/>
      <c r="BU458" s="227"/>
      <c r="BV458" s="227"/>
      <c r="BW458" s="227"/>
      <c r="BX458" s="227"/>
      <c r="BY458" s="227"/>
      <c r="BZ458" s="227"/>
      <c r="CA458" s="227"/>
      <c r="CB458" s="227"/>
      <c r="CC458" s="227"/>
      <c r="CD458" s="227"/>
      <c r="CE458" s="227"/>
      <c r="CF458" s="227"/>
      <c r="CG458" s="227"/>
      <c r="CH458" s="227"/>
      <c r="CI458" s="227"/>
      <c r="CJ458" s="227"/>
      <c r="CK458" s="227"/>
      <c r="CL458" s="227"/>
      <c r="CM458" s="227"/>
      <c r="CN458" s="227"/>
      <c r="CO458" s="227"/>
      <c r="CP458" s="227"/>
      <c r="CQ458" s="227"/>
      <c r="CR458" s="227"/>
      <c r="CS458" s="227"/>
      <c r="CT458" s="227"/>
      <c r="CU458" s="227"/>
      <c r="CV458" s="227"/>
      <c r="CW458" s="227"/>
      <c r="CX458" s="227"/>
      <c r="CY458" s="227"/>
      <c r="CZ458" s="227"/>
      <c r="DA458" s="227"/>
      <c r="DB458" s="227"/>
      <c r="DC458" s="227"/>
      <c r="DD458" s="227"/>
      <c r="DE458" s="227"/>
      <c r="DF458" s="227"/>
      <c r="DG458" s="227"/>
      <c r="DH458" s="227"/>
      <c r="DI458" s="227"/>
      <c r="DJ458" s="227"/>
      <c r="DK458" s="227"/>
      <c r="DL458" s="227"/>
      <c r="DM458" s="227"/>
      <c r="DN458" s="227"/>
      <c r="DO458" s="227"/>
      <c r="DP458" s="227"/>
      <c r="DQ458" s="227"/>
      <c r="DR458" s="227"/>
      <c r="DS458" s="227"/>
      <c r="DT458" s="227"/>
      <c r="DU458" s="227"/>
      <c r="DV458" s="227"/>
      <c r="DW458" s="227"/>
      <c r="DX458" s="227"/>
      <c r="DY458" s="227"/>
      <c r="DZ458" s="227"/>
      <c r="EA458" s="227"/>
      <c r="EB458" s="227"/>
      <c r="EC458" s="227"/>
      <c r="ED458" s="227"/>
      <c r="EE458" s="227"/>
      <c r="EF458" s="227"/>
      <c r="EG458" s="227"/>
      <c r="EH458" s="227"/>
      <c r="EI458" s="227"/>
      <c r="EJ458" s="227"/>
      <c r="EK458" s="227"/>
      <c r="EL458" s="227"/>
      <c r="EM458" s="227"/>
      <c r="EN458" s="227"/>
      <c r="EO458" s="227"/>
      <c r="EP458" s="227"/>
      <c r="EQ458" s="227"/>
      <c r="ER458" s="227"/>
      <c r="ES458" s="227"/>
      <c r="ET458" s="227"/>
      <c r="EU458" s="227"/>
      <c r="EV458" s="227"/>
      <c r="EW458" s="227"/>
      <c r="EX458" s="227"/>
      <c r="EY458" s="227"/>
      <c r="EZ458" s="227"/>
      <c r="FA458" s="227"/>
      <c r="FB458" s="227"/>
      <c r="FC458" s="227"/>
      <c r="FD458" s="227"/>
      <c r="FE458" s="227"/>
      <c r="FF458" s="227"/>
      <c r="FG458" s="227"/>
      <c r="FH458" s="227"/>
      <c r="FI458" s="227"/>
      <c r="FJ458" s="227"/>
      <c r="FK458" s="227"/>
      <c r="FL458" s="227"/>
      <c r="FM458" s="227"/>
      <c r="FN458" s="227"/>
      <c r="FO458" s="227"/>
      <c r="FP458" s="227"/>
      <c r="FQ458" s="227"/>
      <c r="FR458" s="227"/>
      <c r="FS458" s="227"/>
      <c r="FT458" s="227"/>
      <c r="FU458" s="227"/>
      <c r="FV458" s="227"/>
      <c r="FW458" s="227"/>
      <c r="FX458" s="227"/>
      <c r="FY458" s="227"/>
      <c r="FZ458" s="227"/>
      <c r="GA458" s="227"/>
      <c r="GB458" s="227"/>
      <c r="GC458" s="227"/>
      <c r="GD458" s="227"/>
      <c r="GE458" s="227"/>
      <c r="GF458" s="227"/>
      <c r="GG458" s="227"/>
      <c r="GH458" s="227"/>
      <c r="GI458" s="227"/>
      <c r="GJ458" s="227"/>
      <c r="GK458" s="227"/>
      <c r="GL458" s="227"/>
      <c r="GM458" s="227"/>
      <c r="GN458" s="227"/>
      <c r="GO458" s="227"/>
      <c r="GP458" s="227"/>
      <c r="GQ458" s="227"/>
      <c r="GR458" s="227"/>
      <c r="GS458" s="227"/>
      <c r="GT458" s="227"/>
      <c r="GU458" s="227"/>
      <c r="GV458" s="227"/>
      <c r="GW458" s="227"/>
      <c r="GX458" s="227"/>
      <c r="GY458" s="227"/>
      <c r="GZ458" s="227"/>
      <c r="HA458" s="227"/>
      <c r="HB458" s="227"/>
      <c r="HC458" s="227"/>
      <c r="HD458" s="227"/>
      <c r="HE458" s="227"/>
      <c r="HF458" s="227"/>
      <c r="HG458" s="227"/>
      <c r="HH458" s="227"/>
      <c r="HI458" s="227"/>
      <c r="HJ458" s="227"/>
      <c r="HK458" s="227"/>
      <c r="HL458" s="227"/>
      <c r="HM458" s="227"/>
      <c r="HN458" s="227"/>
      <c r="HO458" s="227"/>
      <c r="HP458" s="227"/>
      <c r="HQ458" s="227"/>
      <c r="HR458" s="227"/>
      <c r="HS458" s="227"/>
      <c r="HT458" s="227"/>
      <c r="HU458" s="227"/>
      <c r="HV458" s="227"/>
      <c r="HW458" s="227"/>
      <c r="HX458" s="227"/>
      <c r="HY458" s="227"/>
      <c r="HZ458" s="227"/>
      <c r="IA458" s="227"/>
      <c r="IB458" s="227"/>
      <c r="IC458" s="227"/>
      <c r="ID458" s="227"/>
      <c r="IE458" s="227"/>
      <c r="IF458" s="227"/>
      <c r="IG458" s="227"/>
      <c r="IH458" s="227"/>
      <c r="II458" s="227"/>
      <c r="IJ458" s="227"/>
      <c r="IK458" s="227"/>
      <c r="IL458" s="227"/>
      <c r="IM458" s="227"/>
      <c r="IN458" s="227"/>
      <c r="IO458" s="227"/>
      <c r="IP458" s="227"/>
      <c r="IQ458" s="227"/>
      <c r="IR458" s="227"/>
      <c r="IS458" s="227"/>
      <c r="IT458" s="227"/>
      <c r="IU458" s="227"/>
      <c r="IV458" s="227"/>
      <c r="IW458" s="227"/>
      <c r="IX458" s="227"/>
      <c r="IY458" s="227"/>
      <c r="IZ458" s="227"/>
      <c r="JA458" s="227"/>
      <c r="JB458" s="227"/>
      <c r="JC458" s="227"/>
      <c r="JD458" s="227"/>
      <c r="JE458" s="227"/>
      <c r="JF458" s="227"/>
      <c r="JG458" s="227"/>
      <c r="JH458" s="227"/>
      <c r="JI458" s="227"/>
      <c r="JJ458" s="227"/>
      <c r="JK458" s="227"/>
      <c r="JL458" s="227"/>
      <c r="JM458" s="227"/>
      <c r="JN458" s="227"/>
      <c r="JO458" s="227"/>
      <c r="JP458" s="227"/>
      <c r="JQ458" s="227"/>
      <c r="JR458" s="227"/>
      <c r="JS458" s="227"/>
      <c r="JT458" s="227"/>
      <c r="JU458" s="227"/>
      <c r="JV458" s="227"/>
      <c r="JW458" s="227"/>
      <c r="JX458" s="227"/>
      <c r="JY458" s="227"/>
      <c r="JZ458" s="227"/>
    </row>
    <row r="459" spans="1:286" customFormat="1" ht="20" customHeight="1" x14ac:dyDescent="0.35">
      <c r="A459" s="228"/>
      <c r="B459" s="230"/>
      <c r="C459" s="231"/>
      <c r="D459" s="231"/>
      <c r="E459" s="231"/>
      <c r="F459" s="231"/>
      <c r="G459" s="231"/>
      <c r="H459" s="231"/>
      <c r="I459" s="231"/>
      <c r="J459" s="231"/>
      <c r="K459" s="228"/>
      <c r="L459" s="228"/>
      <c r="M459" s="228"/>
      <c r="N459" s="228"/>
      <c r="O459" s="227"/>
      <c r="P459" s="227"/>
      <c r="Q459" s="227"/>
      <c r="R459" s="227"/>
      <c r="S459" s="227"/>
      <c r="T459" s="227"/>
      <c r="U459" s="227"/>
      <c r="V459" s="227"/>
      <c r="W459" s="227"/>
      <c r="X459" s="227"/>
      <c r="Y459" s="227"/>
      <c r="Z459" s="227"/>
      <c r="AA459" s="227"/>
      <c r="AB459" s="227"/>
      <c r="AC459" s="227"/>
      <c r="AD459" s="227"/>
      <c r="AE459" s="227"/>
      <c r="AF459" s="227"/>
      <c r="AG459" s="227"/>
      <c r="AH459" s="227"/>
      <c r="AI459" s="227"/>
      <c r="AJ459" s="227"/>
      <c r="AK459" s="227"/>
      <c r="AL459" s="227"/>
      <c r="AM459" s="227"/>
      <c r="AN459" s="227"/>
      <c r="AO459" s="227"/>
      <c r="AP459" s="227"/>
      <c r="AQ459" s="227"/>
      <c r="AR459" s="227"/>
      <c r="AS459" s="227"/>
      <c r="AT459" s="227"/>
      <c r="AU459" s="227"/>
      <c r="AV459" s="227"/>
      <c r="AW459" s="227"/>
      <c r="AX459" s="227"/>
      <c r="AY459" s="227"/>
      <c r="AZ459" s="227"/>
      <c r="BA459" s="227"/>
      <c r="BB459" s="227"/>
      <c r="BC459" s="227"/>
      <c r="BD459" s="227"/>
      <c r="BE459" s="227"/>
      <c r="BF459" s="227"/>
      <c r="BG459" s="227"/>
      <c r="BH459" s="227"/>
      <c r="BI459" s="227"/>
      <c r="BJ459" s="227"/>
      <c r="BK459" s="227"/>
      <c r="BL459" s="227"/>
      <c r="BM459" s="227"/>
      <c r="BN459" s="227"/>
      <c r="BO459" s="227"/>
      <c r="BP459" s="227"/>
      <c r="BQ459" s="227"/>
      <c r="BR459" s="227"/>
      <c r="BS459" s="227"/>
      <c r="BT459" s="227"/>
      <c r="BU459" s="227"/>
      <c r="BV459" s="227"/>
      <c r="BW459" s="227"/>
      <c r="BX459" s="227"/>
      <c r="BY459" s="227"/>
      <c r="BZ459" s="227"/>
      <c r="CA459" s="227"/>
      <c r="CB459" s="227"/>
      <c r="CC459" s="227"/>
      <c r="CD459" s="227"/>
      <c r="CE459" s="227"/>
      <c r="CF459" s="227"/>
      <c r="CG459" s="227"/>
      <c r="CH459" s="227"/>
      <c r="CI459" s="227"/>
      <c r="CJ459" s="227"/>
      <c r="CK459" s="227"/>
      <c r="CL459" s="227"/>
      <c r="CM459" s="227"/>
      <c r="CN459" s="227"/>
      <c r="CO459" s="227"/>
      <c r="CP459" s="227"/>
      <c r="CQ459" s="227"/>
      <c r="CR459" s="227"/>
      <c r="CS459" s="227"/>
      <c r="CT459" s="227"/>
      <c r="CU459" s="227"/>
      <c r="CV459" s="227"/>
      <c r="CW459" s="227"/>
      <c r="CX459" s="227"/>
      <c r="CY459" s="227"/>
      <c r="CZ459" s="227"/>
      <c r="DA459" s="227"/>
      <c r="DB459" s="227"/>
      <c r="DC459" s="227"/>
      <c r="DD459" s="227"/>
      <c r="DE459" s="227"/>
      <c r="DF459" s="227"/>
      <c r="DG459" s="227"/>
      <c r="DH459" s="227"/>
      <c r="DI459" s="227"/>
      <c r="DJ459" s="227"/>
      <c r="DK459" s="227"/>
      <c r="DL459" s="227"/>
      <c r="DM459" s="227"/>
      <c r="DN459" s="227"/>
      <c r="DO459" s="227"/>
      <c r="DP459" s="227"/>
      <c r="DQ459" s="227"/>
      <c r="DR459" s="227"/>
      <c r="DS459" s="227"/>
      <c r="DT459" s="227"/>
      <c r="DU459" s="227"/>
      <c r="DV459" s="227"/>
      <c r="DW459" s="227"/>
      <c r="DX459" s="227"/>
      <c r="DY459" s="227"/>
      <c r="DZ459" s="227"/>
      <c r="EA459" s="227"/>
      <c r="EB459" s="227"/>
      <c r="EC459" s="227"/>
      <c r="ED459" s="227"/>
      <c r="EE459" s="227"/>
      <c r="EF459" s="227"/>
      <c r="EG459" s="227"/>
      <c r="EH459" s="227"/>
      <c r="EI459" s="227"/>
      <c r="EJ459" s="227"/>
      <c r="EK459" s="227"/>
      <c r="EL459" s="227"/>
      <c r="EM459" s="227"/>
      <c r="EN459" s="227"/>
      <c r="EO459" s="227"/>
      <c r="EP459" s="227"/>
      <c r="EQ459" s="227"/>
      <c r="ER459" s="227"/>
      <c r="ES459" s="227"/>
      <c r="ET459" s="227"/>
      <c r="EU459" s="227"/>
      <c r="EV459" s="227"/>
      <c r="EW459" s="227"/>
      <c r="EX459" s="227"/>
      <c r="EY459" s="227"/>
      <c r="EZ459" s="227"/>
      <c r="FA459" s="227"/>
      <c r="FB459" s="227"/>
      <c r="FC459" s="227"/>
      <c r="FD459" s="227"/>
      <c r="FE459" s="227"/>
      <c r="FF459" s="227"/>
      <c r="FG459" s="227"/>
      <c r="FH459" s="227"/>
      <c r="FI459" s="227"/>
      <c r="FJ459" s="227"/>
      <c r="FK459" s="227"/>
      <c r="FL459" s="227"/>
      <c r="FM459" s="227"/>
      <c r="FN459" s="227"/>
      <c r="FO459" s="227"/>
      <c r="FP459" s="227"/>
      <c r="FQ459" s="227"/>
      <c r="FR459" s="227"/>
      <c r="FS459" s="227"/>
      <c r="FT459" s="227"/>
      <c r="FU459" s="227"/>
      <c r="FV459" s="227"/>
      <c r="FW459" s="227"/>
      <c r="FX459" s="227"/>
      <c r="FY459" s="227"/>
      <c r="FZ459" s="227"/>
      <c r="GA459" s="227"/>
      <c r="GB459" s="227"/>
      <c r="GC459" s="227"/>
      <c r="GD459" s="227"/>
      <c r="GE459" s="227"/>
      <c r="GF459" s="227"/>
      <c r="GG459" s="227"/>
      <c r="GH459" s="227"/>
      <c r="GI459" s="227"/>
      <c r="GJ459" s="227"/>
      <c r="GK459" s="227"/>
      <c r="GL459" s="227"/>
      <c r="GM459" s="227"/>
      <c r="GN459" s="227"/>
      <c r="GO459" s="227"/>
      <c r="GP459" s="227"/>
      <c r="GQ459" s="227"/>
      <c r="GR459" s="227"/>
      <c r="GS459" s="227"/>
      <c r="GT459" s="227"/>
      <c r="GU459" s="227"/>
      <c r="GV459" s="227"/>
      <c r="GW459" s="227"/>
      <c r="GX459" s="227"/>
      <c r="GY459" s="227"/>
      <c r="GZ459" s="227"/>
      <c r="HA459" s="227"/>
      <c r="HB459" s="227"/>
      <c r="HC459" s="227"/>
      <c r="HD459" s="227"/>
      <c r="HE459" s="227"/>
      <c r="HF459" s="227"/>
      <c r="HG459" s="227"/>
      <c r="HH459" s="227"/>
      <c r="HI459" s="227"/>
      <c r="HJ459" s="227"/>
      <c r="HK459" s="227"/>
      <c r="HL459" s="227"/>
      <c r="HM459" s="227"/>
      <c r="HN459" s="227"/>
      <c r="HO459" s="227"/>
      <c r="HP459" s="227"/>
      <c r="HQ459" s="227"/>
      <c r="HR459" s="227"/>
      <c r="HS459" s="227"/>
      <c r="HT459" s="227"/>
      <c r="HU459" s="227"/>
      <c r="HV459" s="227"/>
      <c r="HW459" s="227"/>
      <c r="HX459" s="227"/>
      <c r="HY459" s="227"/>
      <c r="HZ459" s="227"/>
      <c r="IA459" s="227"/>
      <c r="IB459" s="227"/>
      <c r="IC459" s="227"/>
      <c r="ID459" s="227"/>
      <c r="IE459" s="227"/>
      <c r="IF459" s="227"/>
      <c r="IG459" s="227"/>
      <c r="IH459" s="227"/>
      <c r="II459" s="227"/>
      <c r="IJ459" s="227"/>
      <c r="IK459" s="227"/>
      <c r="IL459" s="227"/>
      <c r="IM459" s="227"/>
      <c r="IN459" s="227"/>
      <c r="IO459" s="227"/>
      <c r="IP459" s="227"/>
      <c r="IQ459" s="227"/>
      <c r="IR459" s="227"/>
      <c r="IS459" s="227"/>
      <c r="IT459" s="227"/>
      <c r="IU459" s="227"/>
      <c r="IV459" s="227"/>
      <c r="IW459" s="227"/>
      <c r="IX459" s="227"/>
      <c r="IY459" s="227"/>
      <c r="IZ459" s="227"/>
      <c r="JA459" s="227"/>
      <c r="JB459" s="227"/>
      <c r="JC459" s="227"/>
      <c r="JD459" s="227"/>
      <c r="JE459" s="227"/>
      <c r="JF459" s="227"/>
      <c r="JG459" s="227"/>
      <c r="JH459" s="227"/>
      <c r="JI459" s="227"/>
      <c r="JJ459" s="227"/>
      <c r="JK459" s="227"/>
      <c r="JL459" s="227"/>
      <c r="JM459" s="227"/>
      <c r="JN459" s="227"/>
      <c r="JO459" s="227"/>
      <c r="JP459" s="227"/>
      <c r="JQ459" s="227"/>
      <c r="JR459" s="227"/>
      <c r="JS459" s="227"/>
      <c r="JT459" s="227"/>
      <c r="JU459" s="227"/>
      <c r="JV459" s="227"/>
      <c r="JW459" s="227"/>
      <c r="JX459" s="227"/>
      <c r="JY459" s="227"/>
      <c r="JZ459" s="227"/>
    </row>
    <row r="460" spans="1:286" customFormat="1" ht="20" customHeight="1" x14ac:dyDescent="0.35">
      <c r="A460" s="228"/>
      <c r="B460" s="230"/>
      <c r="C460" s="231"/>
      <c r="D460" s="231"/>
      <c r="E460" s="231"/>
      <c r="F460" s="231"/>
      <c r="G460" s="231"/>
      <c r="H460" s="231"/>
      <c r="I460" s="231"/>
      <c r="J460" s="231"/>
      <c r="K460" s="228"/>
      <c r="L460" s="228"/>
      <c r="M460" s="228"/>
      <c r="N460" s="228"/>
      <c r="O460" s="227"/>
      <c r="P460" s="227"/>
      <c r="Q460" s="227"/>
      <c r="R460" s="227"/>
      <c r="S460" s="227"/>
      <c r="T460" s="227"/>
      <c r="U460" s="227"/>
      <c r="V460" s="227"/>
      <c r="W460" s="227"/>
      <c r="X460" s="227"/>
      <c r="Y460" s="227"/>
      <c r="Z460" s="227"/>
      <c r="AA460" s="227"/>
      <c r="AB460" s="227"/>
      <c r="AC460" s="227"/>
      <c r="AD460" s="227"/>
      <c r="AE460" s="227"/>
      <c r="AF460" s="227"/>
      <c r="AG460" s="227"/>
      <c r="AH460" s="227"/>
      <c r="AI460" s="227"/>
      <c r="AJ460" s="227"/>
      <c r="AK460" s="227"/>
      <c r="AL460" s="227"/>
      <c r="AM460" s="227"/>
      <c r="AN460" s="227"/>
      <c r="AO460" s="227"/>
      <c r="AP460" s="227"/>
      <c r="AQ460" s="227"/>
      <c r="AR460" s="227"/>
      <c r="AS460" s="227"/>
      <c r="AT460" s="227"/>
      <c r="AU460" s="227"/>
      <c r="AV460" s="227"/>
      <c r="AW460" s="227"/>
      <c r="AX460" s="227"/>
      <c r="AY460" s="227"/>
      <c r="AZ460" s="227"/>
      <c r="BA460" s="227"/>
      <c r="BB460" s="227"/>
      <c r="BC460" s="227"/>
      <c r="BD460" s="227"/>
      <c r="BE460" s="227"/>
      <c r="BF460" s="227"/>
      <c r="BG460" s="227"/>
      <c r="BH460" s="227"/>
      <c r="BI460" s="227"/>
      <c r="BJ460" s="227"/>
      <c r="BK460" s="227"/>
      <c r="BL460" s="227"/>
      <c r="BM460" s="227"/>
      <c r="BN460" s="227"/>
      <c r="BO460" s="227"/>
      <c r="BP460" s="227"/>
      <c r="BQ460" s="227"/>
      <c r="BR460" s="227"/>
      <c r="BS460" s="227"/>
      <c r="BT460" s="227"/>
      <c r="BU460" s="227"/>
      <c r="BV460" s="227"/>
      <c r="BW460" s="227"/>
      <c r="BX460" s="227"/>
      <c r="BY460" s="227"/>
      <c r="BZ460" s="227"/>
      <c r="CA460" s="227"/>
      <c r="CB460" s="227"/>
      <c r="CC460" s="227"/>
      <c r="CD460" s="227"/>
      <c r="CE460" s="227"/>
      <c r="CF460" s="227"/>
      <c r="CG460" s="227"/>
      <c r="CH460" s="227"/>
      <c r="CI460" s="227"/>
      <c r="CJ460" s="227"/>
      <c r="CK460" s="227"/>
      <c r="CL460" s="227"/>
      <c r="CM460" s="227"/>
      <c r="CN460" s="227"/>
      <c r="CO460" s="227"/>
      <c r="CP460" s="227"/>
      <c r="CQ460" s="227"/>
      <c r="CR460" s="227"/>
      <c r="CS460" s="227"/>
      <c r="CT460" s="227"/>
      <c r="CU460" s="227"/>
      <c r="CV460" s="227"/>
      <c r="CW460" s="227"/>
      <c r="CX460" s="227"/>
      <c r="CY460" s="227"/>
      <c r="CZ460" s="227"/>
      <c r="DA460" s="227"/>
      <c r="DB460" s="227"/>
      <c r="DC460" s="227"/>
      <c r="DD460" s="227"/>
      <c r="DE460" s="227"/>
      <c r="DF460" s="227"/>
      <c r="DG460" s="227"/>
      <c r="DH460" s="227"/>
      <c r="DI460" s="227"/>
      <c r="DJ460" s="227"/>
      <c r="DK460" s="227"/>
      <c r="DL460" s="227"/>
      <c r="DM460" s="227"/>
      <c r="DN460" s="227"/>
      <c r="DO460" s="227"/>
      <c r="DP460" s="227"/>
      <c r="DQ460" s="227"/>
      <c r="DR460" s="227"/>
      <c r="DS460" s="227"/>
      <c r="DT460" s="227"/>
      <c r="DU460" s="227"/>
      <c r="DV460" s="227"/>
      <c r="DW460" s="227"/>
      <c r="DX460" s="227"/>
      <c r="DY460" s="227"/>
      <c r="DZ460" s="227"/>
      <c r="EA460" s="227"/>
      <c r="EB460" s="227"/>
      <c r="EC460" s="227"/>
      <c r="ED460" s="227"/>
      <c r="EE460" s="227"/>
      <c r="EF460" s="227"/>
      <c r="EG460" s="227"/>
      <c r="EH460" s="227"/>
      <c r="EI460" s="227"/>
      <c r="EJ460" s="227"/>
      <c r="EK460" s="227"/>
      <c r="EL460" s="227"/>
      <c r="EM460" s="227"/>
      <c r="EN460" s="227"/>
      <c r="EO460" s="227"/>
      <c r="EP460" s="227"/>
      <c r="EQ460" s="227"/>
      <c r="ER460" s="227"/>
      <c r="ES460" s="227"/>
      <c r="ET460" s="227"/>
      <c r="EU460" s="227"/>
      <c r="EV460" s="227"/>
      <c r="EW460" s="227"/>
      <c r="EX460" s="227"/>
      <c r="EY460" s="227"/>
      <c r="EZ460" s="227"/>
      <c r="FA460" s="227"/>
      <c r="FB460" s="227"/>
      <c r="FC460" s="227"/>
      <c r="FD460" s="227"/>
      <c r="FE460" s="227"/>
      <c r="FF460" s="227"/>
      <c r="FG460" s="227"/>
      <c r="FH460" s="227"/>
      <c r="FI460" s="227"/>
      <c r="FJ460" s="227"/>
      <c r="FK460" s="227"/>
      <c r="FL460" s="227"/>
      <c r="FM460" s="227"/>
      <c r="FN460" s="227"/>
      <c r="FO460" s="227"/>
      <c r="FP460" s="227"/>
      <c r="FQ460" s="227"/>
      <c r="FR460" s="227"/>
      <c r="FS460" s="227"/>
      <c r="FT460" s="227"/>
      <c r="FU460" s="227"/>
      <c r="FV460" s="227"/>
      <c r="FW460" s="227"/>
      <c r="FX460" s="227"/>
      <c r="FY460" s="227"/>
      <c r="FZ460" s="227"/>
      <c r="GA460" s="227"/>
      <c r="GB460" s="227"/>
      <c r="GC460" s="227"/>
      <c r="GD460" s="227"/>
      <c r="GE460" s="227"/>
      <c r="GF460" s="227"/>
      <c r="GG460" s="227"/>
      <c r="GH460" s="227"/>
      <c r="GI460" s="227"/>
      <c r="GJ460" s="227"/>
      <c r="GK460" s="227"/>
      <c r="GL460" s="227"/>
      <c r="GM460" s="227"/>
      <c r="GN460" s="227"/>
      <c r="GO460" s="227"/>
      <c r="GP460" s="227"/>
      <c r="GQ460" s="227"/>
      <c r="GR460" s="227"/>
      <c r="GS460" s="227"/>
      <c r="GT460" s="227"/>
      <c r="GU460" s="227"/>
      <c r="GV460" s="227"/>
      <c r="GW460" s="227"/>
      <c r="GX460" s="227"/>
      <c r="GY460" s="227"/>
      <c r="GZ460" s="227"/>
      <c r="HA460" s="227"/>
      <c r="HB460" s="227"/>
      <c r="HC460" s="227"/>
      <c r="HD460" s="227"/>
      <c r="HE460" s="227"/>
      <c r="HF460" s="227"/>
      <c r="HG460" s="227"/>
      <c r="HH460" s="227"/>
      <c r="HI460" s="227"/>
      <c r="HJ460" s="227"/>
      <c r="HK460" s="227"/>
      <c r="HL460" s="227"/>
      <c r="HM460" s="227"/>
      <c r="HN460" s="227"/>
      <c r="HO460" s="227"/>
      <c r="HP460" s="227"/>
      <c r="HQ460" s="227"/>
      <c r="HR460" s="227"/>
      <c r="HS460" s="227"/>
      <c r="HT460" s="227"/>
      <c r="HU460" s="227"/>
      <c r="HV460" s="227"/>
      <c r="HW460" s="227"/>
      <c r="HX460" s="227"/>
      <c r="HY460" s="227"/>
      <c r="HZ460" s="227"/>
      <c r="IA460" s="227"/>
      <c r="IB460" s="227"/>
      <c r="IC460" s="227"/>
      <c r="ID460" s="227"/>
      <c r="IE460" s="227"/>
      <c r="IF460" s="227"/>
      <c r="IG460" s="227"/>
      <c r="IH460" s="227"/>
      <c r="II460" s="227"/>
      <c r="IJ460" s="227"/>
      <c r="IK460" s="227"/>
      <c r="IL460" s="227"/>
      <c r="IM460" s="227"/>
      <c r="IN460" s="227"/>
      <c r="IO460" s="227"/>
      <c r="IP460" s="227"/>
      <c r="IQ460" s="227"/>
      <c r="IR460" s="227"/>
      <c r="IS460" s="227"/>
      <c r="IT460" s="227"/>
      <c r="IU460" s="227"/>
      <c r="IV460" s="227"/>
      <c r="IW460" s="227"/>
      <c r="IX460" s="227"/>
      <c r="IY460" s="227"/>
      <c r="IZ460" s="227"/>
      <c r="JA460" s="227"/>
      <c r="JB460" s="227"/>
      <c r="JC460" s="227"/>
      <c r="JD460" s="227"/>
      <c r="JE460" s="227"/>
      <c r="JF460" s="227"/>
      <c r="JG460" s="227"/>
      <c r="JH460" s="227"/>
      <c r="JI460" s="227"/>
      <c r="JJ460" s="227"/>
      <c r="JK460" s="227"/>
      <c r="JL460" s="227"/>
      <c r="JM460" s="227"/>
      <c r="JN460" s="227"/>
      <c r="JO460" s="227"/>
      <c r="JP460" s="227"/>
      <c r="JQ460" s="227"/>
      <c r="JR460" s="227"/>
      <c r="JS460" s="227"/>
      <c r="JT460" s="227"/>
      <c r="JU460" s="227"/>
      <c r="JV460" s="227"/>
      <c r="JW460" s="227"/>
      <c r="JX460" s="227"/>
      <c r="JY460" s="227"/>
      <c r="JZ460" s="227"/>
    </row>
    <row r="461" spans="1:286" customFormat="1" ht="20" customHeight="1" x14ac:dyDescent="0.35">
      <c r="A461" s="228"/>
      <c r="B461" s="230"/>
      <c r="C461" s="231"/>
      <c r="D461" s="231"/>
      <c r="E461" s="231"/>
      <c r="F461" s="231"/>
      <c r="G461" s="231"/>
      <c r="H461" s="231"/>
      <c r="I461" s="231"/>
      <c r="J461" s="231"/>
      <c r="K461" s="228"/>
      <c r="L461" s="228"/>
      <c r="M461" s="228"/>
      <c r="N461" s="228"/>
      <c r="O461" s="227"/>
      <c r="P461" s="227"/>
      <c r="Q461" s="227"/>
      <c r="R461" s="227"/>
      <c r="S461" s="227"/>
      <c r="T461" s="227"/>
      <c r="U461" s="227"/>
      <c r="V461" s="227"/>
      <c r="W461" s="227"/>
      <c r="X461" s="227"/>
      <c r="Y461" s="227"/>
      <c r="Z461" s="227"/>
      <c r="AA461" s="227"/>
      <c r="AB461" s="227"/>
      <c r="AC461" s="227"/>
      <c r="AD461" s="227"/>
      <c r="AE461" s="227"/>
      <c r="AF461" s="227"/>
      <c r="AG461" s="227"/>
      <c r="AH461" s="227"/>
      <c r="AI461" s="227"/>
      <c r="AJ461" s="227"/>
      <c r="AK461" s="227"/>
      <c r="AL461" s="227"/>
      <c r="AM461" s="227"/>
      <c r="AN461" s="227"/>
      <c r="AO461" s="227"/>
      <c r="AP461" s="227"/>
      <c r="AQ461" s="227"/>
      <c r="AR461" s="227"/>
      <c r="AS461" s="227"/>
      <c r="AT461" s="227"/>
      <c r="AU461" s="227"/>
      <c r="AV461" s="227"/>
      <c r="AW461" s="227"/>
      <c r="AX461" s="227"/>
      <c r="AY461" s="227"/>
      <c r="AZ461" s="227"/>
      <c r="BA461" s="227"/>
      <c r="BB461" s="227"/>
      <c r="BC461" s="227"/>
      <c r="BD461" s="227"/>
      <c r="BE461" s="227"/>
      <c r="BF461" s="227"/>
      <c r="BG461" s="227"/>
      <c r="BH461" s="227"/>
      <c r="BI461" s="227"/>
      <c r="BJ461" s="227"/>
      <c r="BK461" s="227"/>
      <c r="BL461" s="227"/>
      <c r="BM461" s="227"/>
      <c r="BN461" s="227"/>
      <c r="BO461" s="227"/>
      <c r="BP461" s="227"/>
      <c r="BQ461" s="227"/>
      <c r="BR461" s="227"/>
      <c r="BS461" s="227"/>
      <c r="BT461" s="227"/>
      <c r="BU461" s="227"/>
      <c r="BV461" s="227"/>
      <c r="BW461" s="227"/>
      <c r="BX461" s="227"/>
      <c r="BY461" s="227"/>
      <c r="BZ461" s="227"/>
      <c r="CA461" s="227"/>
      <c r="CB461" s="227"/>
      <c r="CC461" s="227"/>
      <c r="CD461" s="227"/>
      <c r="CE461" s="227"/>
      <c r="CF461" s="227"/>
      <c r="CG461" s="227"/>
      <c r="CH461" s="227"/>
      <c r="CI461" s="227"/>
      <c r="CJ461" s="227"/>
      <c r="CK461" s="227"/>
      <c r="CL461" s="227"/>
      <c r="CM461" s="227"/>
      <c r="CN461" s="227"/>
      <c r="CO461" s="227"/>
      <c r="CP461" s="227"/>
      <c r="CQ461" s="227"/>
      <c r="CR461" s="227"/>
      <c r="CS461" s="227"/>
      <c r="CT461" s="227"/>
      <c r="CU461" s="227"/>
      <c r="CV461" s="227"/>
      <c r="CW461" s="227"/>
      <c r="CX461" s="227"/>
      <c r="CY461" s="227"/>
      <c r="CZ461" s="227"/>
      <c r="DA461" s="227"/>
      <c r="DB461" s="227"/>
      <c r="DC461" s="227"/>
      <c r="DD461" s="227"/>
      <c r="DE461" s="227"/>
      <c r="DF461" s="227"/>
      <c r="DG461" s="227"/>
      <c r="DH461" s="227"/>
      <c r="DI461" s="227"/>
      <c r="DJ461" s="227"/>
      <c r="DK461" s="227"/>
      <c r="DL461" s="227"/>
      <c r="DM461" s="227"/>
      <c r="DN461" s="227"/>
      <c r="DO461" s="227"/>
      <c r="DP461" s="227"/>
      <c r="DQ461" s="227"/>
      <c r="DR461" s="227"/>
      <c r="DS461" s="227"/>
      <c r="DT461" s="227"/>
      <c r="DU461" s="227"/>
      <c r="DV461" s="227"/>
      <c r="DW461" s="227"/>
      <c r="DX461" s="227"/>
      <c r="DY461" s="227"/>
      <c r="DZ461" s="227"/>
      <c r="EA461" s="227"/>
      <c r="EB461" s="227"/>
      <c r="EC461" s="227"/>
      <c r="ED461" s="227"/>
      <c r="EE461" s="227"/>
      <c r="EF461" s="227"/>
      <c r="EG461" s="227"/>
      <c r="EH461" s="227"/>
      <c r="EI461" s="227"/>
      <c r="EJ461" s="227"/>
      <c r="EK461" s="227"/>
      <c r="EL461" s="227"/>
      <c r="EM461" s="227"/>
      <c r="EN461" s="227"/>
      <c r="EO461" s="227"/>
      <c r="EP461" s="227"/>
      <c r="EQ461" s="227"/>
      <c r="ER461" s="227"/>
      <c r="ES461" s="227"/>
      <c r="ET461" s="227"/>
      <c r="EU461" s="227"/>
      <c r="EV461" s="227"/>
      <c r="EW461" s="227"/>
      <c r="EX461" s="227"/>
      <c r="EY461" s="227"/>
      <c r="EZ461" s="227"/>
      <c r="FA461" s="227"/>
      <c r="FB461" s="227"/>
      <c r="FC461" s="227"/>
      <c r="FD461" s="227"/>
      <c r="FE461" s="227"/>
      <c r="FF461" s="227"/>
      <c r="FG461" s="227"/>
      <c r="FH461" s="227"/>
      <c r="FI461" s="227"/>
      <c r="FJ461" s="227"/>
      <c r="FK461" s="227"/>
      <c r="FL461" s="227"/>
      <c r="FM461" s="227"/>
      <c r="FN461" s="227"/>
      <c r="FO461" s="227"/>
      <c r="FP461" s="227"/>
      <c r="FQ461" s="227"/>
      <c r="FR461" s="227"/>
      <c r="FS461" s="227"/>
      <c r="FT461" s="227"/>
      <c r="FU461" s="227"/>
      <c r="FV461" s="227"/>
      <c r="FW461" s="227"/>
      <c r="FX461" s="227"/>
      <c r="FY461" s="227"/>
      <c r="FZ461" s="227"/>
      <c r="GA461" s="227"/>
      <c r="GB461" s="227"/>
      <c r="GC461" s="227"/>
      <c r="GD461" s="227"/>
      <c r="GE461" s="227"/>
      <c r="GF461" s="227"/>
      <c r="GG461" s="227"/>
      <c r="GH461" s="227"/>
      <c r="GI461" s="227"/>
      <c r="GJ461" s="227"/>
      <c r="GK461" s="227"/>
      <c r="GL461" s="227"/>
      <c r="GM461" s="227"/>
      <c r="GN461" s="227"/>
      <c r="GO461" s="227"/>
      <c r="GP461" s="227"/>
      <c r="GQ461" s="227"/>
      <c r="GR461" s="227"/>
      <c r="GS461" s="227"/>
      <c r="GT461" s="227"/>
      <c r="GU461" s="227"/>
      <c r="GV461" s="227"/>
      <c r="GW461" s="227"/>
      <c r="GX461" s="227"/>
      <c r="GY461" s="227"/>
      <c r="GZ461" s="227"/>
      <c r="HA461" s="227"/>
      <c r="HB461" s="227"/>
      <c r="HC461" s="227"/>
      <c r="HD461" s="227"/>
      <c r="HE461" s="227"/>
      <c r="HF461" s="227"/>
      <c r="HG461" s="227"/>
      <c r="HH461" s="227"/>
      <c r="HI461" s="227"/>
      <c r="HJ461" s="227"/>
      <c r="HK461" s="227"/>
      <c r="HL461" s="227"/>
      <c r="HM461" s="227"/>
      <c r="HN461" s="227"/>
      <c r="HO461" s="227"/>
      <c r="HP461" s="227"/>
      <c r="HQ461" s="227"/>
      <c r="HR461" s="227"/>
      <c r="HS461" s="227"/>
      <c r="HT461" s="227"/>
      <c r="HU461" s="227"/>
      <c r="HV461" s="227"/>
      <c r="HW461" s="227"/>
      <c r="HX461" s="227"/>
      <c r="HY461" s="227"/>
      <c r="HZ461" s="227"/>
      <c r="IA461" s="227"/>
      <c r="IB461" s="227"/>
      <c r="IC461" s="227"/>
      <c r="ID461" s="227"/>
      <c r="IE461" s="227"/>
      <c r="IF461" s="227"/>
      <c r="IG461" s="227"/>
      <c r="IH461" s="227"/>
      <c r="II461" s="227"/>
      <c r="IJ461" s="227"/>
      <c r="IK461" s="227"/>
      <c r="IL461" s="227"/>
      <c r="IM461" s="227"/>
      <c r="IN461" s="227"/>
      <c r="IO461" s="227"/>
      <c r="IP461" s="227"/>
      <c r="IQ461" s="227"/>
      <c r="IR461" s="227"/>
      <c r="IS461" s="227"/>
      <c r="IT461" s="227"/>
      <c r="IU461" s="227"/>
      <c r="IV461" s="227"/>
      <c r="IW461" s="227"/>
      <c r="IX461" s="227"/>
      <c r="IY461" s="227"/>
      <c r="IZ461" s="227"/>
      <c r="JA461" s="227"/>
      <c r="JB461" s="227"/>
      <c r="JC461" s="227"/>
      <c r="JD461" s="227"/>
      <c r="JE461" s="227"/>
      <c r="JF461" s="227"/>
      <c r="JG461" s="227"/>
      <c r="JH461" s="227"/>
      <c r="JI461" s="227"/>
      <c r="JJ461" s="227"/>
      <c r="JK461" s="227"/>
      <c r="JL461" s="227"/>
      <c r="JM461" s="227"/>
      <c r="JN461" s="227"/>
      <c r="JO461" s="227"/>
      <c r="JP461" s="227"/>
      <c r="JQ461" s="227"/>
      <c r="JR461" s="227"/>
      <c r="JS461" s="227"/>
      <c r="JT461" s="227"/>
      <c r="JU461" s="227"/>
      <c r="JV461" s="227"/>
      <c r="JW461" s="227"/>
      <c r="JX461" s="227"/>
      <c r="JY461" s="227"/>
      <c r="JZ461" s="227"/>
    </row>
    <row r="462" spans="1:286" customFormat="1" ht="20" customHeight="1" x14ac:dyDescent="0.35">
      <c r="A462" s="228"/>
      <c r="B462" s="230"/>
      <c r="C462" s="231"/>
      <c r="D462" s="231"/>
      <c r="E462" s="231"/>
      <c r="F462" s="231"/>
      <c r="G462" s="231"/>
      <c r="H462" s="231"/>
      <c r="I462" s="231"/>
      <c r="J462" s="231"/>
      <c r="K462" s="228"/>
      <c r="L462" s="228"/>
      <c r="M462" s="228"/>
      <c r="N462" s="228"/>
      <c r="O462" s="227"/>
      <c r="P462" s="227"/>
      <c r="Q462" s="227"/>
      <c r="R462" s="227"/>
      <c r="S462" s="227"/>
      <c r="T462" s="227"/>
      <c r="U462" s="227"/>
      <c r="V462" s="227"/>
      <c r="W462" s="227"/>
      <c r="X462" s="227"/>
      <c r="Y462" s="227"/>
      <c r="Z462" s="227"/>
      <c r="AA462" s="227"/>
      <c r="AB462" s="227"/>
      <c r="AC462" s="227"/>
      <c r="AD462" s="227"/>
      <c r="AE462" s="227"/>
      <c r="AF462" s="227"/>
      <c r="AG462" s="227"/>
      <c r="AH462" s="227"/>
      <c r="AI462" s="227"/>
      <c r="AJ462" s="227"/>
      <c r="AK462" s="227"/>
      <c r="AL462" s="227"/>
      <c r="AM462" s="227"/>
      <c r="AN462" s="227"/>
      <c r="AO462" s="227"/>
      <c r="AP462" s="227"/>
      <c r="AQ462" s="227"/>
      <c r="AR462" s="227"/>
      <c r="AS462" s="227"/>
      <c r="AT462" s="227"/>
      <c r="AU462" s="227"/>
      <c r="AV462" s="227"/>
      <c r="AW462" s="227"/>
      <c r="AX462" s="227"/>
      <c r="AY462" s="227"/>
      <c r="AZ462" s="227"/>
      <c r="BA462" s="227"/>
      <c r="BB462" s="227"/>
      <c r="BC462" s="227"/>
      <c r="BD462" s="227"/>
      <c r="BE462" s="227"/>
      <c r="BF462" s="227"/>
      <c r="BG462" s="227"/>
      <c r="BH462" s="227"/>
      <c r="BI462" s="227"/>
      <c r="BJ462" s="227"/>
      <c r="BK462" s="227"/>
      <c r="BL462" s="227"/>
      <c r="BM462" s="227"/>
      <c r="BN462" s="227"/>
      <c r="BO462" s="227"/>
      <c r="BP462" s="227"/>
      <c r="BQ462" s="227"/>
      <c r="BR462" s="227"/>
      <c r="BS462" s="227"/>
      <c r="BT462" s="227"/>
      <c r="BU462" s="227"/>
      <c r="BV462" s="227"/>
      <c r="BW462" s="227"/>
      <c r="BX462" s="227"/>
      <c r="BY462" s="227"/>
      <c r="BZ462" s="227"/>
      <c r="CA462" s="227"/>
      <c r="CB462" s="227"/>
      <c r="CC462" s="227"/>
      <c r="CD462" s="227"/>
      <c r="CE462" s="227"/>
      <c r="CF462" s="227"/>
      <c r="CG462" s="227"/>
      <c r="CH462" s="227"/>
      <c r="CI462" s="227"/>
      <c r="CJ462" s="227"/>
      <c r="CK462" s="227"/>
      <c r="CL462" s="227"/>
      <c r="CM462" s="227"/>
      <c r="CN462" s="227"/>
      <c r="CO462" s="227"/>
      <c r="CP462" s="227"/>
      <c r="CQ462" s="227"/>
      <c r="CR462" s="227"/>
      <c r="CS462" s="227"/>
      <c r="CT462" s="227"/>
      <c r="CU462" s="227"/>
      <c r="CV462" s="227"/>
      <c r="CW462" s="227"/>
      <c r="CX462" s="227"/>
      <c r="CY462" s="227"/>
      <c r="CZ462" s="227"/>
      <c r="DA462" s="227"/>
      <c r="DB462" s="227"/>
      <c r="DC462" s="227"/>
      <c r="DD462" s="227"/>
      <c r="DE462" s="227"/>
      <c r="DF462" s="227"/>
      <c r="DG462" s="227"/>
      <c r="DH462" s="227"/>
      <c r="DI462" s="227"/>
      <c r="DJ462" s="227"/>
      <c r="DK462" s="227"/>
      <c r="DL462" s="227"/>
      <c r="DM462" s="227"/>
      <c r="DN462" s="227"/>
      <c r="DO462" s="227"/>
      <c r="DP462" s="227"/>
      <c r="DQ462" s="227"/>
      <c r="DR462" s="227"/>
      <c r="DS462" s="227"/>
      <c r="DT462" s="227"/>
      <c r="DU462" s="227"/>
      <c r="DV462" s="227"/>
      <c r="DW462" s="227"/>
      <c r="DX462" s="227"/>
      <c r="DY462" s="227"/>
      <c r="DZ462" s="227"/>
      <c r="EA462" s="227"/>
      <c r="EB462" s="227"/>
      <c r="EC462" s="227"/>
      <c r="ED462" s="227"/>
      <c r="EE462" s="227"/>
      <c r="EF462" s="227"/>
      <c r="EG462" s="227"/>
      <c r="EH462" s="227"/>
      <c r="EI462" s="227"/>
      <c r="EJ462" s="227"/>
      <c r="EK462" s="227"/>
      <c r="EL462" s="227"/>
      <c r="EM462" s="227"/>
      <c r="EN462" s="227"/>
      <c r="EO462" s="227"/>
      <c r="EP462" s="227"/>
      <c r="EQ462" s="227"/>
      <c r="ER462" s="227"/>
      <c r="ES462" s="227"/>
      <c r="ET462" s="227"/>
      <c r="EU462" s="227"/>
      <c r="EV462" s="227"/>
      <c r="EW462" s="227"/>
      <c r="EX462" s="227"/>
      <c r="EY462" s="227"/>
      <c r="EZ462" s="227"/>
      <c r="FA462" s="227"/>
      <c r="FB462" s="227"/>
      <c r="FC462" s="227"/>
      <c r="FD462" s="227"/>
      <c r="FE462" s="227"/>
      <c r="FF462" s="227"/>
      <c r="FG462" s="227"/>
      <c r="FH462" s="227"/>
      <c r="FI462" s="227"/>
      <c r="FJ462" s="227"/>
      <c r="FK462" s="227"/>
      <c r="FL462" s="227"/>
      <c r="FM462" s="227"/>
      <c r="FN462" s="227"/>
      <c r="FO462" s="227"/>
      <c r="FP462" s="227"/>
      <c r="FQ462" s="227"/>
      <c r="FR462" s="227"/>
      <c r="FS462" s="227"/>
      <c r="FT462" s="227"/>
      <c r="FU462" s="227"/>
      <c r="FV462" s="227"/>
      <c r="FW462" s="227"/>
      <c r="FX462" s="227"/>
      <c r="FY462" s="227"/>
      <c r="FZ462" s="227"/>
      <c r="GA462" s="227"/>
      <c r="GB462" s="227"/>
      <c r="GC462" s="227"/>
      <c r="GD462" s="227"/>
      <c r="GE462" s="227"/>
      <c r="GF462" s="227"/>
      <c r="GG462" s="227"/>
      <c r="GH462" s="227"/>
      <c r="GI462" s="227"/>
      <c r="GJ462" s="227"/>
      <c r="GK462" s="227"/>
      <c r="GL462" s="227"/>
      <c r="GM462" s="227"/>
      <c r="GN462" s="227"/>
      <c r="GO462" s="227"/>
      <c r="GP462" s="227"/>
      <c r="GQ462" s="227"/>
      <c r="GR462" s="227"/>
      <c r="GS462" s="227"/>
      <c r="GT462" s="227"/>
      <c r="GU462" s="227"/>
      <c r="GV462" s="227"/>
      <c r="GW462" s="227"/>
      <c r="GX462" s="227"/>
      <c r="GY462" s="227"/>
      <c r="GZ462" s="227"/>
      <c r="HA462" s="227"/>
      <c r="HB462" s="227"/>
      <c r="HC462" s="227"/>
      <c r="HD462" s="227"/>
      <c r="HE462" s="227"/>
      <c r="HF462" s="227"/>
      <c r="HG462" s="227"/>
      <c r="HH462" s="227"/>
      <c r="HI462" s="227"/>
      <c r="HJ462" s="227"/>
      <c r="HK462" s="227"/>
      <c r="HL462" s="227"/>
      <c r="HM462" s="227"/>
      <c r="HN462" s="227"/>
      <c r="HO462" s="227"/>
      <c r="HP462" s="227"/>
      <c r="HQ462" s="227"/>
      <c r="HR462" s="227"/>
      <c r="HS462" s="227"/>
      <c r="HT462" s="227"/>
      <c r="HU462" s="227"/>
      <c r="HV462" s="227"/>
      <c r="HW462" s="227"/>
      <c r="HX462" s="227"/>
      <c r="HY462" s="227"/>
      <c r="HZ462" s="227"/>
      <c r="IA462" s="227"/>
      <c r="IB462" s="227"/>
      <c r="IC462" s="227"/>
      <c r="ID462" s="227"/>
      <c r="IE462" s="227"/>
      <c r="IF462" s="227"/>
      <c r="IG462" s="227"/>
      <c r="IH462" s="227"/>
      <c r="II462" s="227"/>
      <c r="IJ462" s="227"/>
      <c r="IK462" s="227"/>
      <c r="IL462" s="227"/>
      <c r="IM462" s="227"/>
      <c r="IN462" s="227"/>
      <c r="IO462" s="227"/>
      <c r="IP462" s="227"/>
      <c r="IQ462" s="227"/>
      <c r="IR462" s="227"/>
      <c r="IS462" s="227"/>
      <c r="IT462" s="227"/>
      <c r="IU462" s="227"/>
      <c r="IV462" s="227"/>
      <c r="IW462" s="227"/>
      <c r="IX462" s="227"/>
      <c r="IY462" s="227"/>
      <c r="IZ462" s="227"/>
      <c r="JA462" s="227"/>
      <c r="JB462" s="227"/>
      <c r="JC462" s="227"/>
      <c r="JD462" s="227"/>
      <c r="JE462" s="227"/>
      <c r="JF462" s="227"/>
      <c r="JG462" s="227"/>
      <c r="JH462" s="227"/>
      <c r="JI462" s="227"/>
      <c r="JJ462" s="227"/>
      <c r="JK462" s="227"/>
      <c r="JL462" s="227"/>
      <c r="JM462" s="227"/>
      <c r="JN462" s="227"/>
      <c r="JO462" s="227"/>
      <c r="JP462" s="227"/>
      <c r="JQ462" s="227"/>
      <c r="JR462" s="227"/>
      <c r="JS462" s="227"/>
      <c r="JT462" s="227"/>
      <c r="JU462" s="227"/>
      <c r="JV462" s="227"/>
      <c r="JW462" s="227"/>
      <c r="JX462" s="227"/>
      <c r="JY462" s="227"/>
      <c r="JZ462" s="227"/>
    </row>
    <row r="463" spans="1:286" customFormat="1" ht="15" customHeight="1" x14ac:dyDescent="0.35">
      <c r="A463" s="228"/>
      <c r="B463" s="230"/>
      <c r="C463" s="231"/>
      <c r="D463" s="231"/>
      <c r="E463" s="231"/>
      <c r="F463" s="231"/>
      <c r="G463" s="231"/>
      <c r="H463" s="231"/>
      <c r="I463" s="231"/>
      <c r="J463" s="231"/>
      <c r="K463" s="228"/>
      <c r="L463" s="228"/>
      <c r="M463" s="228"/>
      <c r="N463" s="228"/>
      <c r="O463" s="227"/>
      <c r="P463" s="227"/>
      <c r="Q463" s="227"/>
      <c r="R463" s="227"/>
      <c r="S463" s="227"/>
      <c r="T463" s="227"/>
      <c r="U463" s="227"/>
      <c r="V463" s="227"/>
      <c r="W463" s="227"/>
      <c r="X463" s="227"/>
      <c r="Y463" s="227"/>
      <c r="Z463" s="227"/>
      <c r="AA463" s="227"/>
      <c r="AB463" s="227"/>
      <c r="AC463" s="227"/>
      <c r="AD463" s="227"/>
      <c r="AE463" s="227"/>
      <c r="AF463" s="227"/>
      <c r="AG463" s="227"/>
      <c r="AH463" s="227"/>
      <c r="AI463" s="227"/>
      <c r="AJ463" s="227"/>
      <c r="AK463" s="227"/>
      <c r="AL463" s="227"/>
      <c r="AM463" s="227"/>
      <c r="AN463" s="227"/>
      <c r="AO463" s="227"/>
      <c r="AP463" s="227"/>
      <c r="AQ463" s="227"/>
      <c r="AR463" s="227"/>
      <c r="AS463" s="227"/>
      <c r="AT463" s="227"/>
      <c r="AU463" s="227"/>
      <c r="AV463" s="227"/>
      <c r="AW463" s="227"/>
      <c r="AX463" s="227"/>
      <c r="AY463" s="227"/>
      <c r="AZ463" s="227"/>
      <c r="BA463" s="227"/>
      <c r="BB463" s="227"/>
      <c r="BC463" s="227"/>
      <c r="BD463" s="227"/>
      <c r="BE463" s="227"/>
      <c r="BF463" s="227"/>
      <c r="BG463" s="227"/>
      <c r="BH463" s="227"/>
      <c r="BI463" s="227"/>
      <c r="BJ463" s="227"/>
      <c r="BK463" s="227"/>
      <c r="BL463" s="227"/>
      <c r="BM463" s="227"/>
      <c r="BN463" s="227"/>
      <c r="BO463" s="227"/>
      <c r="BP463" s="227"/>
      <c r="BQ463" s="227"/>
      <c r="BR463" s="227"/>
      <c r="BS463" s="227"/>
      <c r="BT463" s="227"/>
      <c r="BU463" s="227"/>
      <c r="BV463" s="227"/>
      <c r="BW463" s="227"/>
      <c r="BX463" s="227"/>
      <c r="BY463" s="227"/>
      <c r="BZ463" s="227"/>
      <c r="CA463" s="227"/>
      <c r="CB463" s="227"/>
      <c r="CC463" s="227"/>
      <c r="CD463" s="227"/>
      <c r="CE463" s="227"/>
      <c r="CF463" s="227"/>
      <c r="CG463" s="227"/>
      <c r="CH463" s="227"/>
      <c r="CI463" s="227"/>
      <c r="CJ463" s="227"/>
      <c r="CK463" s="227"/>
      <c r="CL463" s="227"/>
      <c r="CM463" s="227"/>
      <c r="CN463" s="227"/>
      <c r="CO463" s="227"/>
      <c r="CP463" s="227"/>
      <c r="CQ463" s="227"/>
      <c r="CR463" s="227"/>
      <c r="CS463" s="227"/>
      <c r="CT463" s="227"/>
      <c r="CU463" s="227"/>
      <c r="CV463" s="227"/>
      <c r="CW463" s="227"/>
      <c r="CX463" s="227"/>
      <c r="CY463" s="227"/>
      <c r="CZ463" s="227"/>
      <c r="DA463" s="227"/>
      <c r="DB463" s="227"/>
      <c r="DC463" s="227"/>
      <c r="DD463" s="227"/>
      <c r="DE463" s="227"/>
      <c r="DF463" s="227"/>
      <c r="DG463" s="227"/>
      <c r="DH463" s="227"/>
      <c r="DI463" s="227"/>
      <c r="DJ463" s="227"/>
      <c r="DK463" s="227"/>
      <c r="DL463" s="227"/>
      <c r="DM463" s="227"/>
      <c r="DN463" s="227"/>
      <c r="DO463" s="227"/>
      <c r="DP463" s="227"/>
      <c r="DQ463" s="227"/>
      <c r="DR463" s="227"/>
      <c r="DS463" s="227"/>
      <c r="DT463" s="227"/>
      <c r="DU463" s="227"/>
      <c r="DV463" s="227"/>
      <c r="DW463" s="227"/>
      <c r="DX463" s="227"/>
      <c r="DY463" s="227"/>
      <c r="DZ463" s="227"/>
      <c r="EA463" s="227"/>
      <c r="EB463" s="227"/>
      <c r="EC463" s="227"/>
      <c r="ED463" s="227"/>
      <c r="EE463" s="227"/>
      <c r="EF463" s="227"/>
      <c r="EG463" s="227"/>
      <c r="EH463" s="227"/>
      <c r="EI463" s="227"/>
      <c r="EJ463" s="227"/>
      <c r="EK463" s="227"/>
      <c r="EL463" s="227"/>
      <c r="EM463" s="227"/>
      <c r="EN463" s="227"/>
      <c r="EO463" s="227"/>
      <c r="EP463" s="227"/>
      <c r="EQ463" s="227"/>
      <c r="ER463" s="227"/>
      <c r="ES463" s="227"/>
      <c r="ET463" s="227"/>
      <c r="EU463" s="227"/>
      <c r="EV463" s="227"/>
      <c r="EW463" s="227"/>
      <c r="EX463" s="227"/>
      <c r="EY463" s="227"/>
      <c r="EZ463" s="227"/>
      <c r="FA463" s="227"/>
      <c r="FB463" s="227"/>
      <c r="FC463" s="227"/>
      <c r="FD463" s="227"/>
      <c r="FE463" s="227"/>
      <c r="FF463" s="227"/>
      <c r="FG463" s="227"/>
      <c r="FH463" s="227"/>
      <c r="FI463" s="227"/>
      <c r="FJ463" s="227"/>
      <c r="FK463" s="227"/>
      <c r="FL463" s="227"/>
      <c r="FM463" s="227"/>
      <c r="FN463" s="227"/>
      <c r="FO463" s="227"/>
      <c r="FP463" s="227"/>
      <c r="FQ463" s="227"/>
      <c r="FR463" s="227"/>
      <c r="FS463" s="227"/>
      <c r="FT463" s="227"/>
      <c r="FU463" s="227"/>
      <c r="FV463" s="227"/>
      <c r="FW463" s="227"/>
      <c r="FX463" s="227"/>
      <c r="FY463" s="227"/>
      <c r="FZ463" s="227"/>
      <c r="GA463" s="227"/>
      <c r="GB463" s="227"/>
      <c r="GC463" s="227"/>
      <c r="GD463" s="227"/>
      <c r="GE463" s="227"/>
      <c r="GF463" s="227"/>
      <c r="GG463" s="227"/>
      <c r="GH463" s="227"/>
      <c r="GI463" s="227"/>
      <c r="GJ463" s="227"/>
      <c r="GK463" s="227"/>
      <c r="GL463" s="227"/>
      <c r="GM463" s="227"/>
      <c r="GN463" s="227"/>
      <c r="GO463" s="227"/>
      <c r="GP463" s="227"/>
      <c r="GQ463" s="227"/>
      <c r="GR463" s="227"/>
      <c r="GS463" s="227"/>
      <c r="GT463" s="227"/>
      <c r="GU463" s="227"/>
      <c r="GV463" s="227"/>
      <c r="GW463" s="227"/>
      <c r="GX463" s="227"/>
      <c r="GY463" s="227"/>
      <c r="GZ463" s="227"/>
      <c r="HA463" s="227"/>
      <c r="HB463" s="227"/>
      <c r="HC463" s="227"/>
      <c r="HD463" s="227"/>
      <c r="HE463" s="227"/>
      <c r="HF463" s="227"/>
      <c r="HG463" s="227"/>
      <c r="HH463" s="227"/>
      <c r="HI463" s="227"/>
      <c r="HJ463" s="227"/>
      <c r="HK463" s="227"/>
      <c r="HL463" s="227"/>
      <c r="HM463" s="227"/>
      <c r="HN463" s="227"/>
      <c r="HO463" s="227"/>
      <c r="HP463" s="227"/>
      <c r="HQ463" s="227"/>
      <c r="HR463" s="227"/>
      <c r="HS463" s="227"/>
      <c r="HT463" s="227"/>
      <c r="HU463" s="227"/>
      <c r="HV463" s="227"/>
      <c r="HW463" s="227"/>
      <c r="HX463" s="227"/>
      <c r="HY463" s="227"/>
      <c r="HZ463" s="227"/>
      <c r="IA463" s="227"/>
      <c r="IB463" s="227"/>
      <c r="IC463" s="227"/>
      <c r="ID463" s="227"/>
      <c r="IE463" s="227"/>
      <c r="IF463" s="227"/>
      <c r="IG463" s="227"/>
      <c r="IH463" s="227"/>
      <c r="II463" s="227"/>
      <c r="IJ463" s="227"/>
      <c r="IK463" s="227"/>
      <c r="IL463" s="227"/>
      <c r="IM463" s="227"/>
      <c r="IN463" s="227"/>
      <c r="IO463" s="227"/>
      <c r="IP463" s="227"/>
      <c r="IQ463" s="227"/>
      <c r="IR463" s="227"/>
      <c r="IS463" s="227"/>
      <c r="IT463" s="227"/>
      <c r="IU463" s="227"/>
      <c r="IV463" s="227"/>
      <c r="IW463" s="227"/>
      <c r="IX463" s="227"/>
      <c r="IY463" s="227"/>
      <c r="IZ463" s="227"/>
      <c r="JA463" s="227"/>
      <c r="JB463" s="227"/>
      <c r="JC463" s="227"/>
      <c r="JD463" s="227"/>
      <c r="JE463" s="227"/>
      <c r="JF463" s="227"/>
      <c r="JG463" s="227"/>
      <c r="JH463" s="227"/>
      <c r="JI463" s="227"/>
      <c r="JJ463" s="227"/>
      <c r="JK463" s="227"/>
      <c r="JL463" s="227"/>
      <c r="JM463" s="227"/>
      <c r="JN463" s="227"/>
      <c r="JO463" s="227"/>
      <c r="JP463" s="227"/>
      <c r="JQ463" s="227"/>
      <c r="JR463" s="227"/>
      <c r="JS463" s="227"/>
      <c r="JT463" s="227"/>
      <c r="JU463" s="227"/>
      <c r="JV463" s="227"/>
      <c r="JW463" s="227"/>
      <c r="JX463" s="227"/>
      <c r="JY463" s="227"/>
      <c r="JZ463" s="227"/>
    </row>
    <row r="464" spans="1:286" customFormat="1" ht="5" customHeight="1" x14ac:dyDescent="0.35">
      <c r="A464" s="228"/>
      <c r="B464" s="228"/>
      <c r="C464" s="228"/>
      <c r="D464" s="228"/>
      <c r="E464" s="228"/>
      <c r="F464" s="228"/>
      <c r="G464" s="228"/>
      <c r="H464" s="228"/>
      <c r="I464" s="228"/>
      <c r="J464" s="228"/>
      <c r="K464" s="228"/>
      <c r="L464" s="228"/>
      <c r="M464" s="228"/>
      <c r="N464" s="228"/>
      <c r="O464" s="227"/>
      <c r="P464" s="227"/>
      <c r="Q464" s="227"/>
      <c r="R464" s="227"/>
      <c r="S464" s="227"/>
      <c r="T464" s="227"/>
      <c r="U464" s="227"/>
      <c r="V464" s="227"/>
      <c r="W464" s="227"/>
      <c r="X464" s="227"/>
      <c r="Y464" s="227"/>
      <c r="Z464" s="227"/>
      <c r="AA464" s="227"/>
      <c r="AB464" s="227"/>
      <c r="AC464" s="227"/>
      <c r="AD464" s="227"/>
      <c r="AE464" s="227"/>
      <c r="AF464" s="227"/>
      <c r="AG464" s="227"/>
      <c r="AH464" s="227"/>
      <c r="AI464" s="227"/>
      <c r="AJ464" s="227"/>
      <c r="AK464" s="227"/>
      <c r="AL464" s="227"/>
      <c r="AM464" s="227"/>
      <c r="AN464" s="227"/>
      <c r="AO464" s="227"/>
      <c r="AP464" s="227"/>
      <c r="AQ464" s="227"/>
      <c r="AR464" s="227"/>
      <c r="AS464" s="227"/>
      <c r="AT464" s="227"/>
      <c r="AU464" s="227"/>
      <c r="AV464" s="227"/>
      <c r="AW464" s="227"/>
      <c r="AX464" s="227"/>
      <c r="AY464" s="227"/>
      <c r="AZ464" s="227"/>
      <c r="BA464" s="227"/>
      <c r="BB464" s="227"/>
      <c r="BC464" s="227"/>
      <c r="BD464" s="227"/>
      <c r="BE464" s="227"/>
      <c r="BF464" s="227"/>
      <c r="BG464" s="227"/>
      <c r="BH464" s="227"/>
      <c r="BI464" s="227"/>
      <c r="BJ464" s="227"/>
      <c r="BK464" s="227"/>
      <c r="BL464" s="227"/>
      <c r="BM464" s="227"/>
      <c r="BN464" s="227"/>
      <c r="BO464" s="227"/>
      <c r="BP464" s="227"/>
      <c r="BQ464" s="227"/>
      <c r="BR464" s="227"/>
      <c r="BS464" s="227"/>
      <c r="BT464" s="227"/>
      <c r="BU464" s="227"/>
      <c r="BV464" s="227"/>
      <c r="BW464" s="227"/>
      <c r="BX464" s="227"/>
      <c r="BY464" s="227"/>
      <c r="BZ464" s="227"/>
      <c r="CA464" s="227"/>
      <c r="CB464" s="227"/>
      <c r="CC464" s="227"/>
      <c r="CD464" s="227"/>
      <c r="CE464" s="227"/>
      <c r="CF464" s="227"/>
      <c r="CG464" s="227"/>
      <c r="CH464" s="227"/>
      <c r="CI464" s="227"/>
      <c r="CJ464" s="227"/>
      <c r="CK464" s="227"/>
      <c r="CL464" s="227"/>
      <c r="CM464" s="227"/>
      <c r="CN464" s="227"/>
      <c r="CO464" s="227"/>
      <c r="CP464" s="227"/>
      <c r="CQ464" s="227"/>
      <c r="CR464" s="227"/>
      <c r="CS464" s="227"/>
      <c r="CT464" s="227"/>
      <c r="CU464" s="227"/>
      <c r="CV464" s="227"/>
      <c r="CW464" s="227"/>
      <c r="CX464" s="227"/>
      <c r="CY464" s="227"/>
      <c r="CZ464" s="227"/>
      <c r="DA464" s="227"/>
      <c r="DB464" s="227"/>
      <c r="DC464" s="227"/>
      <c r="DD464" s="227"/>
      <c r="DE464" s="227"/>
      <c r="DF464" s="227"/>
      <c r="DG464" s="227"/>
      <c r="DH464" s="227"/>
      <c r="DI464" s="227"/>
      <c r="DJ464" s="227"/>
      <c r="DK464" s="227"/>
      <c r="DL464" s="227"/>
      <c r="DM464" s="227"/>
      <c r="DN464" s="227"/>
      <c r="DO464" s="227"/>
      <c r="DP464" s="227"/>
      <c r="DQ464" s="227"/>
      <c r="DR464" s="227"/>
      <c r="DS464" s="227"/>
      <c r="DT464" s="227"/>
      <c r="DU464" s="227"/>
      <c r="DV464" s="227"/>
      <c r="DW464" s="227"/>
      <c r="DX464" s="227"/>
      <c r="DY464" s="227"/>
      <c r="DZ464" s="227"/>
      <c r="EA464" s="227"/>
      <c r="EB464" s="227"/>
      <c r="EC464" s="227"/>
      <c r="ED464" s="227"/>
      <c r="EE464" s="227"/>
      <c r="EF464" s="227"/>
      <c r="EG464" s="227"/>
      <c r="EH464" s="227"/>
      <c r="EI464" s="227"/>
      <c r="EJ464" s="227"/>
      <c r="EK464" s="227"/>
      <c r="EL464" s="227"/>
      <c r="EM464" s="227"/>
      <c r="EN464" s="227"/>
      <c r="EO464" s="227"/>
      <c r="EP464" s="227"/>
      <c r="EQ464" s="227"/>
      <c r="ER464" s="227"/>
      <c r="ES464" s="227"/>
      <c r="ET464" s="227"/>
      <c r="EU464" s="227"/>
      <c r="EV464" s="227"/>
      <c r="EW464" s="227"/>
      <c r="EX464" s="227"/>
      <c r="EY464" s="227"/>
      <c r="EZ464" s="227"/>
      <c r="FA464" s="227"/>
      <c r="FB464" s="227"/>
      <c r="FC464" s="227"/>
      <c r="FD464" s="227"/>
      <c r="FE464" s="227"/>
      <c r="FF464" s="227"/>
      <c r="FG464" s="227"/>
      <c r="FH464" s="227"/>
      <c r="FI464" s="227"/>
      <c r="FJ464" s="227"/>
      <c r="FK464" s="227"/>
      <c r="FL464" s="227"/>
      <c r="FM464" s="227"/>
      <c r="FN464" s="227"/>
      <c r="FO464" s="227"/>
      <c r="FP464" s="227"/>
      <c r="FQ464" s="227"/>
      <c r="FR464" s="227"/>
      <c r="FS464" s="227"/>
      <c r="FT464" s="227"/>
      <c r="FU464" s="227"/>
      <c r="FV464" s="227"/>
      <c r="FW464" s="227"/>
      <c r="FX464" s="227"/>
      <c r="FY464" s="227"/>
      <c r="FZ464" s="227"/>
      <c r="GA464" s="227"/>
      <c r="GB464" s="227"/>
      <c r="GC464" s="227"/>
      <c r="GD464" s="227"/>
      <c r="GE464" s="227"/>
      <c r="GF464" s="227"/>
      <c r="GG464" s="227"/>
      <c r="GH464" s="227"/>
      <c r="GI464" s="227"/>
      <c r="GJ464" s="227"/>
      <c r="GK464" s="227"/>
      <c r="GL464" s="227"/>
      <c r="GM464" s="227"/>
      <c r="GN464" s="227"/>
      <c r="GO464" s="227"/>
      <c r="GP464" s="227"/>
      <c r="GQ464" s="227"/>
      <c r="GR464" s="227"/>
      <c r="GS464" s="227"/>
      <c r="GT464" s="227"/>
      <c r="GU464" s="227"/>
      <c r="GV464" s="227"/>
      <c r="GW464" s="227"/>
      <c r="GX464" s="227"/>
      <c r="GY464" s="227"/>
      <c r="GZ464" s="227"/>
      <c r="HA464" s="227"/>
      <c r="HB464" s="227"/>
      <c r="HC464" s="227"/>
      <c r="HD464" s="227"/>
      <c r="HE464" s="227"/>
      <c r="HF464" s="227"/>
      <c r="HG464" s="227"/>
      <c r="HH464" s="227"/>
      <c r="HI464" s="227"/>
      <c r="HJ464" s="227"/>
      <c r="HK464" s="227"/>
      <c r="HL464" s="227"/>
      <c r="HM464" s="227"/>
      <c r="HN464" s="227"/>
      <c r="HO464" s="227"/>
      <c r="HP464" s="227"/>
      <c r="HQ464" s="227"/>
      <c r="HR464" s="227"/>
      <c r="HS464" s="227"/>
      <c r="HT464" s="227"/>
      <c r="HU464" s="227"/>
      <c r="HV464" s="227"/>
      <c r="HW464" s="227"/>
      <c r="HX464" s="227"/>
      <c r="HY464" s="227"/>
      <c r="HZ464" s="227"/>
      <c r="IA464" s="227"/>
      <c r="IB464" s="227"/>
      <c r="IC464" s="227"/>
      <c r="ID464" s="227"/>
      <c r="IE464" s="227"/>
      <c r="IF464" s="227"/>
      <c r="IG464" s="227"/>
      <c r="IH464" s="227"/>
      <c r="II464" s="227"/>
      <c r="IJ464" s="227"/>
      <c r="IK464" s="227"/>
      <c r="IL464" s="227"/>
      <c r="IM464" s="227"/>
      <c r="IN464" s="227"/>
      <c r="IO464" s="227"/>
      <c r="IP464" s="227"/>
      <c r="IQ464" s="227"/>
      <c r="IR464" s="227"/>
      <c r="IS464" s="227"/>
      <c r="IT464" s="227"/>
      <c r="IU464" s="227"/>
      <c r="IV464" s="227"/>
      <c r="IW464" s="227"/>
      <c r="IX464" s="227"/>
      <c r="IY464" s="227"/>
      <c r="IZ464" s="227"/>
      <c r="JA464" s="227"/>
      <c r="JB464" s="227"/>
      <c r="JC464" s="227"/>
      <c r="JD464" s="227"/>
      <c r="JE464" s="227"/>
      <c r="JF464" s="227"/>
      <c r="JG464" s="227"/>
      <c r="JH464" s="227"/>
      <c r="JI464" s="227"/>
      <c r="JJ464" s="227"/>
      <c r="JK464" s="227"/>
      <c r="JL464" s="227"/>
      <c r="JM464" s="227"/>
      <c r="JN464" s="227"/>
      <c r="JO464" s="227"/>
      <c r="JP464" s="227"/>
      <c r="JQ464" s="227"/>
      <c r="JR464" s="227"/>
      <c r="JS464" s="227"/>
      <c r="JT464" s="227"/>
      <c r="JU464" s="227"/>
      <c r="JV464" s="227"/>
      <c r="JW464" s="227"/>
      <c r="JX464" s="227"/>
      <c r="JY464" s="227"/>
      <c r="JZ464" s="227"/>
    </row>
    <row r="522" ht="13" customHeight="1" x14ac:dyDescent="0.3"/>
    <row r="526" ht="13" customHeight="1" x14ac:dyDescent="0.3"/>
    <row r="610" spans="2:13" ht="17.5" x14ac:dyDescent="0.3">
      <c r="B610" s="502"/>
      <c r="C610" s="502"/>
      <c r="D610" s="502"/>
      <c r="E610" s="502"/>
      <c r="F610" s="502"/>
      <c r="G610" s="502"/>
      <c r="H610" s="502"/>
      <c r="I610" s="502"/>
      <c r="J610" s="502"/>
      <c r="K610" s="502"/>
      <c r="L610" s="502"/>
      <c r="M610" s="502"/>
    </row>
    <row r="1001" spans="2:123" s="46" customFormat="1" ht="13.5" hidden="1" thickTop="1" x14ac:dyDescent="0.3">
      <c r="B1001" s="92"/>
      <c r="C1001" s="92"/>
      <c r="D1001" s="92"/>
      <c r="E1001" s="92"/>
      <c r="F1001" s="92"/>
      <c r="G1001" s="92"/>
      <c r="H1001" s="93"/>
      <c r="I1001" s="92"/>
      <c r="J1001" s="92"/>
      <c r="K1001" s="92"/>
      <c r="L1001" s="92"/>
      <c r="M1001" s="92"/>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row>
    <row r="1002" spans="2:123" s="46" customFormat="1" hidden="1" x14ac:dyDescent="0.3">
      <c r="B1002" s="1"/>
      <c r="C1002" s="1"/>
      <c r="D1002" s="1"/>
      <c r="E1002" s="1"/>
      <c r="F1002" s="1"/>
      <c r="G1002" s="1"/>
      <c r="H1002" s="47"/>
      <c r="I1002" s="1"/>
      <c r="J1002" s="1"/>
      <c r="K1002" s="1"/>
      <c r="L1002" s="1"/>
      <c r="M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row>
    <row r="1003" spans="2:123" s="46" customFormat="1" hidden="1" x14ac:dyDescent="0.3">
      <c r="B1003" s="1"/>
      <c r="C1003" s="1"/>
      <c r="D1003" s="1"/>
      <c r="E1003" s="1"/>
      <c r="F1003" s="1"/>
      <c r="G1003" s="1"/>
      <c r="H1003" s="47"/>
      <c r="I1003" s="1"/>
      <c r="J1003" s="1"/>
      <c r="K1003" s="1"/>
      <c r="L1003" s="1"/>
      <c r="M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row>
    <row r="1004" spans="2:123" s="46" customFormat="1" ht="20.5" hidden="1" thickBot="1" x14ac:dyDescent="0.35">
      <c r="B1004" s="495" t="str">
        <f>B36</f>
        <v>Professional recipient's name</v>
      </c>
      <c r="C1004" s="495"/>
      <c r="D1004" s="495"/>
      <c r="E1004" s="495"/>
      <c r="F1004" s="495"/>
      <c r="G1004" s="495"/>
      <c r="H1004" s="495" t="str">
        <f>H36</f>
        <v>Vulnerable sender's name</v>
      </c>
      <c r="I1004" s="495"/>
      <c r="J1004" s="495"/>
      <c r="K1004" s="495"/>
      <c r="L1004" s="495"/>
      <c r="M1004" s="495"/>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row>
    <row r="1005" spans="2:123" s="46" customFormat="1" ht="25.5" hidden="1" thickTop="1" thickBot="1" x14ac:dyDescent="0.35">
      <c r="B1005" s="496">
        <f>B37</f>
        <v>0</v>
      </c>
      <c r="C1005" s="497"/>
      <c r="D1005" s="497"/>
      <c r="E1005" s="497"/>
      <c r="F1005" s="497"/>
      <c r="G1005" s="498"/>
      <c r="H1005" s="499">
        <f>H37</f>
        <v>0</v>
      </c>
      <c r="I1005" s="500"/>
      <c r="J1005" s="500"/>
      <c r="K1005" s="500"/>
      <c r="L1005" s="500"/>
      <c r="M1005" s="50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row>
    <row r="1006" spans="2:123" s="46" customFormat="1" ht="13.5" hidden="1" thickTop="1" x14ac:dyDescent="0.3">
      <c r="B1006" s="1"/>
      <c r="C1006" s="1"/>
      <c r="D1006" s="1"/>
      <c r="E1006" s="1"/>
      <c r="F1006" s="1"/>
      <c r="G1006" s="1"/>
      <c r="H1006" s="47"/>
      <c r="I1006" s="1"/>
      <c r="J1006" s="1"/>
      <c r="K1006" s="1"/>
      <c r="L1006" s="1"/>
      <c r="M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row>
    <row r="1007" spans="2:123" s="46" customFormat="1" ht="15.5" hidden="1" x14ac:dyDescent="0.35">
      <c r="B1007" s="193" t="str">
        <f>IF(OR($F$1007=0,$F$1008=0),$I$1007,$B$1005)</f>
        <v>Professional recipient</v>
      </c>
      <c r="C1007" s="121"/>
      <c r="D1007" s="121"/>
      <c r="E1007" s="121"/>
      <c r="F1007" s="121">
        <f>B1005</f>
        <v>0</v>
      </c>
      <c r="G1007" s="192"/>
      <c r="H1007" s="121"/>
      <c r="I1007" s="121" t="s">
        <v>263</v>
      </c>
      <c r="J1007" s="192"/>
      <c r="K1007" s="121"/>
      <c r="L1007" s="12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row>
    <row r="1008" spans="2:123" s="46" customFormat="1" ht="15.5" hidden="1" x14ac:dyDescent="0.35">
      <c r="B1008" s="193" t="str">
        <f>IF(OR($F$1007=0,$F$1008=0),$I$1008,$H$1005)</f>
        <v>Vulnerable sender</v>
      </c>
      <c r="C1008" s="121"/>
      <c r="D1008" s="121"/>
      <c r="E1008" s="121"/>
      <c r="F1008" s="121">
        <f>H1005</f>
        <v>0</v>
      </c>
      <c r="G1008" s="192"/>
      <c r="H1008" s="121"/>
      <c r="I1008" s="121" t="s">
        <v>264</v>
      </c>
      <c r="J1008" s="192"/>
      <c r="K1008" s="121"/>
      <c r="L1008" s="12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row>
    <row r="1009" spans="2:123" s="46" customFormat="1" hidden="1" x14ac:dyDescent="0.3">
      <c r="B1009" s="1"/>
      <c r="C1009" s="1"/>
      <c r="D1009" s="1"/>
      <c r="E1009" s="1"/>
      <c r="F1009" s="1"/>
      <c r="G1009" s="1"/>
      <c r="H1009" s="47"/>
      <c r="I1009" s="1"/>
      <c r="J1009" s="1"/>
      <c r="K1009" s="1"/>
      <c r="L1009" s="1"/>
      <c r="M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row>
    <row r="1010" spans="2:123" s="46" customFormat="1" ht="13.5" hidden="1" thickBot="1" x14ac:dyDescent="0.35">
      <c r="C1010" s="1"/>
      <c r="D1010" s="1"/>
      <c r="E1010" s="1"/>
      <c r="F1010" s="1"/>
      <c r="G1010" s="1"/>
      <c r="H1010" s="47"/>
      <c r="I1010" s="1"/>
      <c r="J1010" s="1"/>
      <c r="K1010" s="1"/>
      <c r="L1010" s="1"/>
      <c r="M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row>
    <row r="1011" spans="2:123" s="46" customFormat="1" ht="40" hidden="1" customHeight="1" thickBot="1" x14ac:dyDescent="0.35">
      <c r="B1011" s="398" t="s">
        <v>1134</v>
      </c>
      <c r="C1011" s="399"/>
      <c r="D1011" s="399"/>
      <c r="E1011" s="399"/>
      <c r="F1011" s="399"/>
      <c r="G1011" s="399"/>
      <c r="H1011" s="399"/>
      <c r="I1011" s="399"/>
      <c r="J1011" s="399"/>
      <c r="K1011" s="399"/>
      <c r="L1011" s="399"/>
      <c r="M1011" s="400"/>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row>
    <row r="1012" spans="2:123" s="46" customFormat="1" hidden="1" x14ac:dyDescent="0.3">
      <c r="B1012" s="1"/>
      <c r="C1012" s="1"/>
      <c r="D1012" s="1"/>
      <c r="E1012" s="1"/>
      <c r="F1012" s="1"/>
      <c r="G1012" s="1"/>
      <c r="H1012" s="47"/>
      <c r="I1012" s="1"/>
      <c r="J1012" s="1"/>
      <c r="K1012" s="1"/>
      <c r="L1012" s="1"/>
      <c r="M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row>
    <row r="1013" spans="2:123" s="46" customFormat="1" hidden="1" x14ac:dyDescent="0.3">
      <c r="B1013" s="36" t="str">
        <f>IF($B$40=B$1007,E1013,IF($B$40=B$1008,E1014,IF($B$40="",E1014)))</f>
        <v>Welcome to this pioneering alternative to failed legal options. Use this engaging alternative to address your neglected needs better than any legal system can. Incentivize professionals impacting you to respond better to your vulnerable needs.</v>
      </c>
      <c r="D1013" s="48" t="s">
        <v>150</v>
      </c>
      <c r="E1013" s="195" t="str">
        <f>IF($B$40=B$1007,G1013,IF($B$40=B$1008,P1013,IF($B$40="",P1013)))</f>
        <v>Welcome to this new kind of service. You are receiving this because the sender must roll back the creeping normalcy of tolerating more and more needs left unresolved. The less their needs can resolve, the less responsive they can be to you.</v>
      </c>
      <c r="F1013" s="196" t="str">
        <f>IF(B1005=0,CONCATENATE(M1013,J1013,K1013,L1013),CONCATENATE(G1013,H1013,I1013,J1013,K1013,L1013))</f>
        <v>Welcome to this new kind of service. You are receiving this because the sender must roll back the creeping normalcy of tolerating more and more needs left unresolved. The less their needs can resolve, the less responsive they can be to you.</v>
      </c>
      <c r="G1013" s="195" t="s">
        <v>418</v>
      </c>
      <c r="H1013" s="199">
        <f>B1005</f>
        <v>0</v>
      </c>
      <c r="I1013" s="195" t="s">
        <v>419</v>
      </c>
      <c r="J1013" s="195" t="str">
        <f>IF($H$1005=0,"the sender",$H$1005)</f>
        <v>the sender</v>
      </c>
      <c r="K1013" s="195" t="s">
        <v>423</v>
      </c>
      <c r="L1013" s="197" t="s">
        <v>150</v>
      </c>
      <c r="M1013" s="195" t="s">
        <v>417</v>
      </c>
      <c r="N1013" s="198" t="s">
        <v>150</v>
      </c>
      <c r="O1013" s="195"/>
      <c r="P1013" s="195" t="str">
        <f>F1013</f>
        <v>Welcome to this new kind of service. You are receiving this because the sender must roll back the creeping normalcy of tolerating more and more needs left unresolved. The less their needs can resolve, the less responsive they can be to you.</v>
      </c>
      <c r="Q1013" s="195"/>
      <c r="R1013" s="195"/>
      <c r="S1013" s="195"/>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row>
    <row r="1014" spans="2:123" s="46" customFormat="1" hidden="1" x14ac:dyDescent="0.3">
      <c r="B1014" s="1"/>
      <c r="C1014" s="36"/>
      <c r="D1014" s="1"/>
      <c r="E1014" s="194" t="str">
        <f>IF(H1005=0,CONCATENATE(F1014," ",I1014),CONCATENATE(G1014,H1014,I1014))</f>
        <v>Welcome to this pioneering alternative to failed legal options. Use this engaging alternative to address your neglected needs better than any legal system can. Incentivize professionals impacting you to respond better to your vulnerable needs.</v>
      </c>
      <c r="F1014" s="194" t="s">
        <v>425</v>
      </c>
      <c r="G1014" s="194" t="s">
        <v>418</v>
      </c>
      <c r="H1014" s="194" t="str">
        <f>CONCATENATE(H1005,", ")</f>
        <v xml:space="preserve">0, </v>
      </c>
      <c r="I1014" s="118" t="s">
        <v>426</v>
      </c>
      <c r="J1014" s="118"/>
      <c r="K1014" s="118"/>
      <c r="L1014" s="118"/>
      <c r="M1014" s="118"/>
      <c r="N1014" s="200"/>
      <c r="O1014" s="118"/>
      <c r="P1014" s="118"/>
      <c r="Q1014" s="118"/>
      <c r="R1014" s="118"/>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row>
    <row r="1015" spans="2:123" s="46" customFormat="1" hidden="1" x14ac:dyDescent="0.3">
      <c r="B1015" s="1"/>
      <c r="C1015" s="1"/>
      <c r="D1015" s="1"/>
      <c r="E1015" s="1"/>
      <c r="F1015" s="1"/>
      <c r="G1015" s="1"/>
      <c r="H1015" s="47"/>
      <c r="I1015" s="1"/>
      <c r="J1015" s="1"/>
      <c r="K1015" s="1"/>
      <c r="L1015" s="1"/>
      <c r="M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row>
    <row r="1016" spans="2:123" s="46" customFormat="1" hidden="1" x14ac:dyDescent="0.3">
      <c r="B1016" s="36" t="str">
        <f>IF($B$40=B$1007,E1016,IF($B$40=B$1008,E1017,IF($B$40="",E1017)))</f>
        <v>Invite the professional recipient to try this alternative. Incentivize their responsiveness by honoring their needs on par with them honoring yours. Be ready to provide them social proof of any positive results. Mutually support each other's wellness.</v>
      </c>
      <c r="C1016" s="1"/>
      <c r="D1016" s="48" t="s">
        <v>150</v>
      </c>
      <c r="E1016" s="58" t="str">
        <f>IF(B1028=0,CONCATENATE(E1017,J1016,K1016,L1016),CONCATENATE(G1016,H1016,I1016,J1016,K1016,L1016))</f>
        <v>The sender identifies you as negatively impacting their needs in some privileged way. But prefers a cooperative solution over antagonstic legal options. Instead of reacting in anger to your apparent insensitivities, this seeks to respond to the needs on all sides.</v>
      </c>
      <c r="F1016" s="48" t="s">
        <v>150</v>
      </c>
      <c r="G1016" s="117" t="str">
        <f>IF($H$1005=0,"The sender",$H$1005)</f>
        <v>The sender</v>
      </c>
      <c r="H1016" s="117" t="s">
        <v>424</v>
      </c>
      <c r="I1016" s="1"/>
      <c r="J1016" s="1"/>
      <c r="K1016" s="1"/>
      <c r="L1016" s="1"/>
      <c r="M1016" s="1"/>
      <c r="O1016" s="1"/>
      <c r="P1016" s="1"/>
      <c r="Q1016" s="1"/>
      <c r="R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row>
    <row r="1017" spans="2:123" s="46" customFormat="1" hidden="1" x14ac:dyDescent="0.3">
      <c r="B1017" s="1"/>
      <c r="C1017" s="1"/>
      <c r="D1017" s="1"/>
      <c r="E1017" s="194" t="str">
        <f>IF(F1008=0,CONCATENATE(F1017," ",I1017),CONCATENATE(G1017,H1017,I1017))</f>
        <v>Invite the professional recipient to try this alternative. Incentivize their responsiveness by honoring their needs on par with them honoring yours. Be ready to provide them social proof of any positive results. Mutually support each other's wellness.</v>
      </c>
      <c r="F1017" s="194" t="s">
        <v>428</v>
      </c>
      <c r="G1017" s="194" t="s">
        <v>427</v>
      </c>
      <c r="H1017" s="194" t="str">
        <f>CONCATENATE(B1007," ")</f>
        <v xml:space="preserve">Professional recipient </v>
      </c>
      <c r="I1017" s="118" t="s">
        <v>429</v>
      </c>
      <c r="J1017" s="118"/>
      <c r="K1017" s="118"/>
      <c r="L1017" s="118"/>
      <c r="M1017" s="118"/>
      <c r="N1017" s="200"/>
      <c r="O1017" s="118"/>
      <c r="P1017" s="118"/>
      <c r="Q1017" s="118"/>
      <c r="R1017" s="118"/>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row>
    <row r="1018" spans="2:123" s="46" customFormat="1" hidden="1" x14ac:dyDescent="0.3">
      <c r="B1018" s="1"/>
      <c r="C1018" s="1"/>
      <c r="D1018" s="1"/>
      <c r="E1018" s="1"/>
      <c r="F1018" s="1"/>
      <c r="G1018" s="1"/>
      <c r="H1018" s="47"/>
      <c r="I1018" s="1"/>
      <c r="J1018" s="1"/>
      <c r="K1018" s="1"/>
      <c r="L1018" s="1"/>
      <c r="M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row>
    <row r="1019" spans="2:123" s="46" customFormat="1" hidden="1" x14ac:dyDescent="0.3">
      <c r="B1019" s="36" t="str">
        <f>IF($B$40=B$1007,E1019,IF($B$40=B$1008,E1020,IF($B$40="",E1020)))</f>
        <v>Professionals cannot possibly know your every need. Simply following the rules easily overlooks each other's needs. This tool fills that gap. Click the button below if needing further guidance.</v>
      </c>
      <c r="C1019" s="1"/>
      <c r="D1019" s="48" t="s">
        <v>150</v>
      </c>
      <c r="E1019" s="1" t="str">
        <f>CONCATENATE(G1019,H1019,I1019,J1019,K1019)</f>
        <v>As a professional interacting with countless people, you can't know everyone's specific need. Simply following the rules easily overlooks many of the sender's needs. Click the button below if needing further guidance.</v>
      </c>
      <c r="F1019" s="48" t="s">
        <v>150</v>
      </c>
      <c r="G1019" s="117" t="s">
        <v>432</v>
      </c>
      <c r="H1019" s="47" t="str">
        <f>IF(H1005=0,"the sender",H1005)</f>
        <v>the sender</v>
      </c>
      <c r="I1019" s="48" t="s">
        <v>431</v>
      </c>
      <c r="J1019" s="1" t="s">
        <v>433</v>
      </c>
      <c r="K1019" s="1"/>
      <c r="L1019" s="1"/>
      <c r="M1019" s="1"/>
      <c r="O1019" s="48" t="s">
        <v>150</v>
      </c>
      <c r="P1019" s="188" t="s">
        <v>430</v>
      </c>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row>
    <row r="1020" spans="2:123" s="46" customFormat="1" hidden="1" x14ac:dyDescent="0.3">
      <c r="B1020" s="1"/>
      <c r="C1020" s="1"/>
      <c r="D1020" s="1"/>
      <c r="E1020" s="1" t="str">
        <f>CONCATENATE(G1020,H1020,I1020,J1020,K1020)</f>
        <v>Professionals cannot possibly know your every need. Simply following the rules easily overlooks each other's needs. This tool fills that gap. Click the button below if needing further guidance.</v>
      </c>
      <c r="F1020" s="48" t="s">
        <v>150</v>
      </c>
      <c r="G1020" s="117" t="s">
        <v>434</v>
      </c>
      <c r="H1020" s="47"/>
      <c r="I1020" s="48"/>
      <c r="J1020" s="1" t="s">
        <v>433</v>
      </c>
      <c r="K1020" s="1"/>
      <c r="L1020" s="1"/>
      <c r="M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row>
    <row r="1021" spans="2:123" s="46" customFormat="1" hidden="1" x14ac:dyDescent="0.3">
      <c r="B1021" s="1"/>
      <c r="C1021" s="1"/>
      <c r="D1021" s="1"/>
      <c r="E1021" s="1"/>
      <c r="F1021" s="1"/>
      <c r="G1021" s="1"/>
      <c r="H1021" s="47"/>
      <c r="I1021" s="1"/>
      <c r="J1021" s="1"/>
      <c r="K1021" s="1"/>
      <c r="L1021" s="1"/>
      <c r="M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row>
    <row r="1022" spans="2:123" s="46" customFormat="1" ht="17.5" hidden="1" x14ac:dyDescent="0.3">
      <c r="B1022" s="36" t="s">
        <v>421</v>
      </c>
      <c r="C1022" s="1"/>
      <c r="D1022" s="1"/>
      <c r="E1022" s="1"/>
      <c r="F1022" s="182" t="str">
        <f>IF($B$40=$B$1008,$B$1022,IF($B$40="",$B$1022,IF($B$40=$B$1007,"")))</f>
        <v>Click here for more instructions online</v>
      </c>
      <c r="G1022" s="182"/>
      <c r="H1022" s="183"/>
      <c r="I1022" s="182"/>
      <c r="J1022" s="184" t="str">
        <f>IF($B$40=$B$1008,"",IF($B$40="","",IF($B$40=$B$1007,B1022)))</f>
        <v/>
      </c>
      <c r="K1022" s="185"/>
      <c r="L1022" s="185"/>
      <c r="M1022" s="185"/>
      <c r="O1022" s="1"/>
      <c r="P1022" s="418" t="str">
        <f>F1022</f>
        <v>Click here for more instructions online</v>
      </c>
      <c r="Q1022" s="418"/>
      <c r="R1022" s="418"/>
      <c r="S1022" s="418"/>
      <c r="T1022" s="418"/>
      <c r="U1022" s="1"/>
      <c r="V1022" s="419" t="str">
        <f>J1022</f>
        <v/>
      </c>
      <c r="W1022" s="419"/>
      <c r="X1022" s="419"/>
      <c r="Y1022" s="419"/>
      <c r="Z1022" s="419"/>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row>
    <row r="1023" spans="2:123" hidden="1" x14ac:dyDescent="0.3"/>
    <row r="1024" spans="2:123" hidden="1" x14ac:dyDescent="0.3">
      <c r="B1024" s="1" t="str">
        <f>D39</f>
        <v>Select who this speaks to from the dropdown list. Or leave blank to address the vulnerable sender.</v>
      </c>
      <c r="H1024" s="1"/>
    </row>
    <row r="1025" spans="2:18" hidden="1" x14ac:dyDescent="0.3">
      <c r="B1025" s="476" t="str">
        <f>IF(B40="","",B40)</f>
        <v/>
      </c>
      <c r="C1025" s="476"/>
      <c r="D1025" s="476"/>
      <c r="E1025" s="476"/>
      <c r="F1025" s="476"/>
      <c r="G1025" s="476"/>
      <c r="H1025" s="1"/>
      <c r="I1025" s="244" t="str">
        <f>B1007</f>
        <v>Professional recipient</v>
      </c>
      <c r="J1025" s="245" t="str">
        <f>B1008</f>
        <v>Vulnerable sender</v>
      </c>
    </row>
    <row r="1026" spans="2:18" hidden="1" x14ac:dyDescent="0.3"/>
    <row r="1027" spans="2:18" hidden="1" x14ac:dyDescent="0.3"/>
    <row r="1028" spans="2:18" ht="20" hidden="1" x14ac:dyDescent="0.4">
      <c r="B1028" s="123" t="str">
        <f>B30</f>
        <v>Impacting each other's needs</v>
      </c>
    </row>
    <row r="1029" spans="2:18" ht="13" hidden="1" customHeight="1" x14ac:dyDescent="0.35">
      <c r="B1029" s="122"/>
    </row>
    <row r="1030" spans="2:18" ht="13" hidden="1" customHeight="1" x14ac:dyDescent="0.35">
      <c r="B1030" s="122"/>
      <c r="C1030" s="1" t="str">
        <f>IF($B$40=B$1007,G1030,IF($B$40=B$1008,G1031,IF($B$40="",G1031)))</f>
        <v>Welcome to this new way to mutually create value. Professionals impact you in ways they cannot fully know. This tool goes beyond addressing the resulting problems by offering a mutual solution.</v>
      </c>
      <c r="F1030" s="48" t="s">
        <v>150</v>
      </c>
      <c r="G1030" s="117" t="s">
        <v>295</v>
      </c>
    </row>
    <row r="1031" spans="2:18" ht="13" hidden="1" customHeight="1" x14ac:dyDescent="0.35">
      <c r="B1031" s="122"/>
      <c r="F1031" s="48" t="s">
        <v>150</v>
      </c>
      <c r="G1031" s="117" t="s">
        <v>296</v>
      </c>
    </row>
    <row r="1032" spans="2:18" ht="13" hidden="1" customHeight="1" x14ac:dyDescent="0.35">
      <c r="B1032" s="122"/>
      <c r="H1032" s="1"/>
      <c r="N1032" s="117"/>
      <c r="O1032" s="117"/>
      <c r="P1032" s="117"/>
      <c r="Q1032" s="117"/>
      <c r="R1032" s="117"/>
    </row>
    <row r="1033" spans="2:18" ht="13" hidden="1" customHeight="1" x14ac:dyDescent="0.35">
      <c r="B1033" s="122"/>
      <c r="H1033" s="1"/>
    </row>
    <row r="1034" spans="2:18" hidden="1" x14ac:dyDescent="0.3">
      <c r="C1034" s="1" t="str">
        <f>IF($B$40=B$1007,G1034,IF($B$40=B$1008,G1035,IF($B$40="",G1035)))</f>
        <v>How well do professionals address your specific needs? How well do you address what professionals require of you? Use this interactive tool to replace any alienation with mutual engagement of each other's impacted needs.</v>
      </c>
      <c r="F1034" s="48" t="s">
        <v>150</v>
      </c>
      <c r="G1034" s="117" t="s">
        <v>292</v>
      </c>
      <c r="O1034" s="48" t="s">
        <v>150</v>
      </c>
      <c r="P1034" s="1" t="s">
        <v>198</v>
      </c>
    </row>
    <row r="1035" spans="2:18" ht="13" hidden="1" customHeight="1" x14ac:dyDescent="0.3">
      <c r="F1035" s="48" t="s">
        <v>150</v>
      </c>
      <c r="G1035" s="118" t="s">
        <v>291</v>
      </c>
      <c r="O1035" s="48" t="s">
        <v>150</v>
      </c>
      <c r="P1035" s="1" t="s">
        <v>199</v>
      </c>
    </row>
    <row r="1036" spans="2:18" hidden="1" x14ac:dyDescent="0.3">
      <c r="F1036" s="48" t="s">
        <v>150</v>
      </c>
      <c r="O1036" s="48" t="s">
        <v>150</v>
      </c>
      <c r="P1036" s="1" t="s">
        <v>200</v>
      </c>
    </row>
    <row r="1037" spans="2:18" hidden="1" x14ac:dyDescent="0.3">
      <c r="C1037" s="1" t="str">
        <f>IF($B$40=B$1007,G1037,IF($B$40=B$1008,G1038,IF($B$40="",G1038)))</f>
        <v>Enter your first name in the 'Vulnerable sender's name' field on the right. Enter the 'Professional recipient's first name' in the field on the left. Find more detailed instructions online by clicking on the button below.</v>
      </c>
      <c r="F1037" s="48" t="s">
        <v>150</v>
      </c>
      <c r="G1037" s="1" t="s">
        <v>294</v>
      </c>
    </row>
    <row r="1038" spans="2:18" hidden="1" x14ac:dyDescent="0.3">
      <c r="F1038" s="48" t="s">
        <v>150</v>
      </c>
      <c r="G1038" s="1" t="s">
        <v>293</v>
      </c>
    </row>
    <row r="1039" spans="2:18" hidden="1" x14ac:dyDescent="0.3"/>
    <row r="1040" spans="2:18" hidden="1" x14ac:dyDescent="0.3">
      <c r="H1040" s="1"/>
    </row>
    <row r="1041" spans="2:8" hidden="1" x14ac:dyDescent="0.3">
      <c r="H1041" s="1"/>
    </row>
    <row r="1042" spans="2:8" hidden="1" x14ac:dyDescent="0.3"/>
    <row r="1043" spans="2:8" hidden="1" x14ac:dyDescent="0.3">
      <c r="G1043" s="1" t="s">
        <v>298</v>
      </c>
    </row>
    <row r="1044" spans="2:8" hidden="1" x14ac:dyDescent="0.3"/>
    <row r="1045" spans="2:8" ht="20" hidden="1" x14ac:dyDescent="0.4">
      <c r="B1045" s="123" t="str">
        <f>B42</f>
        <v>Introduction</v>
      </c>
    </row>
    <row r="1046" spans="2:8" hidden="1" x14ac:dyDescent="0.3">
      <c r="C1046" s="120" t="s">
        <v>262</v>
      </c>
    </row>
    <row r="1047" spans="2:8" hidden="1" x14ac:dyDescent="0.3">
      <c r="C1047" s="1" t="str">
        <f>IF($B$40=B$1007,G1047,IF($B$40=B$1008,G1048,IF($B$40="",G1048)))</f>
        <v xml:space="preserve">Wherever you cannot provide for yourself something that you need, you are left vulnerable to others who can. You can simply negotiate with those you personally know. But you're largely stuck with the transactional terms of professionals you depend upon. </v>
      </c>
      <c r="F1047" s="48" t="s">
        <v>150</v>
      </c>
      <c r="G1047" s="117" t="s">
        <v>265</v>
      </c>
    </row>
    <row r="1048" spans="2:8" hidden="1" x14ac:dyDescent="0.3">
      <c r="F1048" s="48" t="s">
        <v>150</v>
      </c>
      <c r="G1048" s="118" t="s">
        <v>289</v>
      </c>
    </row>
    <row r="1049" spans="2:8" hidden="1" x14ac:dyDescent="0.3">
      <c r="C1049" s="120" t="s">
        <v>266</v>
      </c>
      <c r="F1049" s="48" t="s">
        <v>150</v>
      </c>
    </row>
    <row r="1050" spans="2:8" hidden="1" x14ac:dyDescent="0.3">
      <c r="C1050" s="1" t="str">
        <f>IF($B$40=B$1007,G1050,IF($B$40=B$1008,G1051,IF($B$40="",G1051)))</f>
        <v>This leaves you open to their coercive influences. You typically must accept less than ideal options. Your unresolved needs can leave you anxious and depressed. To cope with the mounting pain, you likely opt for some pain-relieving addictive behaviors. Despite these professionals complying with legal standards, you still suffer.</v>
      </c>
      <c r="F1050" s="48" t="s">
        <v>150</v>
      </c>
      <c r="G1050" s="117" t="s">
        <v>618</v>
      </c>
    </row>
    <row r="1051" spans="2:8" hidden="1" x14ac:dyDescent="0.3">
      <c r="F1051" s="48" t="s">
        <v>150</v>
      </c>
      <c r="G1051" s="118" t="s">
        <v>617</v>
      </c>
    </row>
    <row r="1052" spans="2:8" hidden="1" x14ac:dyDescent="0.3">
      <c r="C1052" s="120" t="s">
        <v>284</v>
      </c>
      <c r="F1052" s="48" t="s">
        <v>150</v>
      </c>
    </row>
    <row r="1053" spans="2:8" hidden="1" x14ac:dyDescent="0.3">
      <c r="C1053" s="1" t="str">
        <f>IF($B$40=B$1007,G1053,IF($B$40=B$1008,G1054,IF($B$40="",G1054)))</f>
        <v>Your interactions with professionals tend to be transactional.  The less they personally know you, the more they tend to focus on impersonal exchanges of value. Instead of personally relating to your needs, they rely more on impersonal norms and laws. And these can turn toxic.</v>
      </c>
      <c r="F1053" s="48" t="s">
        <v>150</v>
      </c>
      <c r="G1053" s="117" t="s">
        <v>274</v>
      </c>
    </row>
    <row r="1054" spans="2:8" hidden="1" x14ac:dyDescent="0.3">
      <c r="F1054" s="48" t="s">
        <v>150</v>
      </c>
      <c r="G1054" s="118" t="s">
        <v>275</v>
      </c>
    </row>
    <row r="1055" spans="2:8" hidden="1" x14ac:dyDescent="0.3">
      <c r="C1055" s="120" t="s">
        <v>268</v>
      </c>
      <c r="F1055" s="48" t="s">
        <v>150</v>
      </c>
    </row>
    <row r="1056" spans="2:8" hidden="1" x14ac:dyDescent="0.3">
      <c r="F1056" s="48" t="s">
        <v>150</v>
      </c>
    </row>
    <row r="1057" spans="3:20" hidden="1" x14ac:dyDescent="0.3">
      <c r="C1057" s="120" t="s">
        <v>285</v>
      </c>
      <c r="F1057" s="48" t="s">
        <v>150</v>
      </c>
    </row>
    <row r="1058" spans="3:20" hidden="1" x14ac:dyDescent="0.3">
      <c r="C1058" s="1" t="str">
        <f>IF($B$40=B$1007,G1058,IF($B$40=B$1008,G1059,IF($B$40="",G1059)))</f>
        <v>Each of these five elements result in fewer of your needs resolving. You cannot function as well. You tend to stay in pain. You're kept at a disadvantaged with professionals. You must rely more on norms to avoid letting anything get worse. Changing the law helps little.</v>
      </c>
      <c r="F1058" s="48" t="s">
        <v>150</v>
      </c>
      <c r="G1058" s="117" t="s">
        <v>276</v>
      </c>
    </row>
    <row r="1059" spans="3:20" hidden="1" x14ac:dyDescent="0.3">
      <c r="F1059" s="48" t="s">
        <v>150</v>
      </c>
      <c r="G1059" s="118" t="s">
        <v>277</v>
      </c>
    </row>
    <row r="1060" spans="3:20" hidden="1" x14ac:dyDescent="0.3">
      <c r="C1060" s="120" t="s">
        <v>286</v>
      </c>
      <c r="F1060" s="48" t="s">
        <v>150</v>
      </c>
    </row>
    <row r="1061" spans="3:20" hidden="1" x14ac:dyDescent="0.3">
      <c r="C1061" s="1" t="str">
        <f>IF($B$40=B$1007,G1061,IF($B$40=B$1008,G1062,IF($B$40="",G1062)))</f>
        <v>Professionals tend to extract concessions from you legally, under color of law. They consciously or unconsciously "extract' value from you in legally permissive yet ethically questionable ways. Toxic legalism easily makes it worse. Your needs go unresolved, and your wellness declines. The law provides you little to no effective recourse.</v>
      </c>
      <c r="F1061" s="48" t="s">
        <v>150</v>
      </c>
      <c r="G1061" s="117" t="s">
        <v>278</v>
      </c>
    </row>
    <row r="1062" spans="3:20" hidden="1" x14ac:dyDescent="0.3">
      <c r="F1062" s="48" t="s">
        <v>150</v>
      </c>
      <c r="G1062" s="118" t="s">
        <v>364</v>
      </c>
    </row>
    <row r="1063" spans="3:20" hidden="1" x14ac:dyDescent="0.3">
      <c r="C1063" s="120" t="s">
        <v>287</v>
      </c>
      <c r="F1063" s="48" t="s">
        <v>150</v>
      </c>
    </row>
    <row r="1064" spans="3:20" hidden="1" x14ac:dyDescent="0.3">
      <c r="C1064" s="1" t="str">
        <f>IF($B$40=B$1007,G1064,IF($B$40=B$1008,G1065,IF($B$40="",G1065)))</f>
        <v>Responsivism answers this problem with the Exaction Invoice.  It quickly converts invisible costs into visible data. It illuminates the hidden costs of toxic legalism. While not a billable invoice, it captures transactional costs otherwise ignored. This helps professionals see how they unwittingly affect poor wellness outcomes like anxiety, depression, addictions, and even suicide.</v>
      </c>
      <c r="F1064" s="48" t="s">
        <v>150</v>
      </c>
      <c r="G1064" s="117" t="s">
        <v>279</v>
      </c>
    </row>
    <row r="1065" spans="3:20" hidden="1" x14ac:dyDescent="0.3">
      <c r="F1065" s="48" t="s">
        <v>150</v>
      </c>
      <c r="G1065" s="118" t="s">
        <v>280</v>
      </c>
    </row>
    <row r="1066" spans="3:20" hidden="1" x14ac:dyDescent="0.3">
      <c r="C1066" s="120" t="s">
        <v>288</v>
      </c>
      <c r="F1066" s="48" t="s">
        <v>150</v>
      </c>
    </row>
    <row r="1067" spans="3:20" hidden="1" x14ac:dyDescent="0.3">
      <c r="C1067" s="1" t="str">
        <f>IF($B$40=B$1007,G1067,IF($B$40=B$1008,G1068,IF($B$40="",G1068)))</f>
        <v>This nonbillable invoice gives opportunity to professionals to improve their branding.</v>
      </c>
      <c r="F1067" s="48" t="s">
        <v>150</v>
      </c>
      <c r="G1067" s="117" t="s">
        <v>339</v>
      </c>
      <c r="T1067" s="117" t="s">
        <v>281</v>
      </c>
    </row>
    <row r="1068" spans="3:20" hidden="1" x14ac:dyDescent="0.3">
      <c r="F1068" s="48" t="s">
        <v>150</v>
      </c>
      <c r="G1068" s="118" t="s">
        <v>340</v>
      </c>
      <c r="T1068" s="118" t="s">
        <v>282</v>
      </c>
    </row>
    <row r="1069" spans="3:20" hidden="1" x14ac:dyDescent="0.3">
      <c r="C1069" s="1" t="str">
        <f>IF($B$40=B$1007,G1069,IF($B$40=B$1008,G1070,IF($B$40="",G1070)))</f>
        <v>First, by recognizing the power they have over others' wellbeing.</v>
      </c>
      <c r="F1069" s="48"/>
      <c r="G1069" s="117" t="s">
        <v>341</v>
      </c>
    </row>
    <row r="1070" spans="3:20" hidden="1" x14ac:dyDescent="0.3">
      <c r="F1070" s="48"/>
      <c r="G1070" s="118" t="s">
        <v>342</v>
      </c>
    </row>
    <row r="1071" spans="3:20" hidden="1" x14ac:dyDescent="0.3">
      <c r="C1071" s="1" t="str">
        <f>IF($B$40=B$1007,G1071,IF($B$40=B$1008,G1072,IF($B$40="",G1072)))</f>
        <v>Second, by agreeing to respond better to those vulnable needs.</v>
      </c>
      <c r="F1071" s="48"/>
      <c r="G1071" s="117" t="s">
        <v>343</v>
      </c>
    </row>
    <row r="1072" spans="3:20" hidden="1" x14ac:dyDescent="0.3">
      <c r="F1072" s="48"/>
      <c r="G1072" s="118" t="s">
        <v>344</v>
      </c>
    </row>
    <row r="1073" spans="2:17" hidden="1" x14ac:dyDescent="0.3">
      <c r="C1073" s="1" t="str">
        <f>IF($B$40=B$1007,G1073,IF($B$40=B$1008,G1074,IF($B$40="",G1074)))</f>
        <v>Third, by earning testimonials from you when their improved responsiveness to your vulnerable needs results in your improved wellness.</v>
      </c>
      <c r="F1073" s="48"/>
      <c r="G1073" s="117" t="s">
        <v>345</v>
      </c>
    </row>
    <row r="1074" spans="2:17" hidden="1" x14ac:dyDescent="0.3">
      <c r="F1074" s="48"/>
      <c r="G1074" s="118" t="s">
        <v>346</v>
      </c>
    </row>
    <row r="1075" spans="2:17" hidden="1" x14ac:dyDescent="0.3">
      <c r="F1075" s="48" t="s">
        <v>150</v>
      </c>
    </row>
    <row r="1076" spans="2:17" hidden="1" x14ac:dyDescent="0.3">
      <c r="C1076" s="1" t="str">
        <f>IF($B$40=B$1007,G1076,IF($B$40=B$1008,G1077,IF($B$40="",G1077)))</f>
        <v>Let's proceed.</v>
      </c>
      <c r="F1076" s="48" t="s">
        <v>150</v>
      </c>
      <c r="G1076" s="117" t="s">
        <v>283</v>
      </c>
    </row>
    <row r="1077" spans="2:17" hidden="1" x14ac:dyDescent="0.3">
      <c r="F1077" s="48" t="s">
        <v>150</v>
      </c>
      <c r="G1077" s="118" t="s">
        <v>283</v>
      </c>
    </row>
    <row r="1078" spans="2:17" hidden="1" x14ac:dyDescent="0.3"/>
    <row r="1079" spans="2:17" hidden="1" x14ac:dyDescent="0.3">
      <c r="C1079" s="1" t="str">
        <f>IF($B$40=B$1007,G1079,IF($B$40=B$1008,G1080,IF($B$40="",G1080)))</f>
        <v>Next, you assess how much the professional has impacted you in terms of toxic legalism.</v>
      </c>
      <c r="F1079" s="48" t="s">
        <v>150</v>
      </c>
      <c r="G1079" s="117" t="s">
        <v>365</v>
      </c>
    </row>
    <row r="1080" spans="2:17" hidden="1" x14ac:dyDescent="0.3">
      <c r="G1080" s="118" t="s">
        <v>365</v>
      </c>
    </row>
    <row r="1081" spans="2:17" hidden="1" x14ac:dyDescent="0.3"/>
    <row r="1082" spans="2:17" ht="20" hidden="1" x14ac:dyDescent="0.4">
      <c r="B1082" s="123" t="str">
        <f>B69</f>
        <v>Assessing toxic legalism's impact</v>
      </c>
    </row>
    <row r="1083" spans="2:17" hidden="1" x14ac:dyDescent="0.3">
      <c r="B1083" s="125" t="str">
        <f>IF(B$73=D1085,C1085,IF(B$73=D1086,C1086,IF(B$73=D1087,C1087,IF(B$73=D1088,C1088,IF(B$73=D1089,C1089,IF(B$73="",""))))))</f>
        <v/>
      </c>
      <c r="C1083" s="120" t="s">
        <v>316</v>
      </c>
    </row>
    <row r="1084" spans="2:17" hidden="1" x14ac:dyDescent="0.3">
      <c r="C1084" s="56" t="str">
        <f>CONCATENATE(P1084,Q1084,R1084)</f>
        <v>The more you must rely solely on yourself to deal with professionals, the more you likely internalize the Western myth of being personally responsible for everything occuring to you. Just follow the rules, they tell you. You increasingly feel personally responsible for things beyond your control, and this affects your wellbeing. Assess your level of feeling personally accountable to comply with laws.</v>
      </c>
      <c r="O1084" s="48" t="s">
        <v>150</v>
      </c>
      <c r="P1084" s="1" t="s">
        <v>347</v>
      </c>
      <c r="Q1084" s="126" t="s">
        <v>308</v>
      </c>
    </row>
    <row r="1085" spans="2:17" hidden="1" x14ac:dyDescent="0.3">
      <c r="C1085" s="125">
        <v>2</v>
      </c>
      <c r="D1085" s="56" t="s">
        <v>306</v>
      </c>
      <c r="Q1085" s="131" t="s">
        <v>300</v>
      </c>
    </row>
    <row r="1086" spans="2:17" hidden="1" x14ac:dyDescent="0.3">
      <c r="C1086" s="125">
        <v>1.75</v>
      </c>
      <c r="D1086" s="56" t="s">
        <v>309</v>
      </c>
      <c r="Q1086" s="131" t="s">
        <v>299</v>
      </c>
    </row>
    <row r="1087" spans="2:17" hidden="1" x14ac:dyDescent="0.3">
      <c r="C1087" s="125">
        <v>1.5</v>
      </c>
      <c r="D1087" s="56" t="s">
        <v>304</v>
      </c>
      <c r="Q1087" s="131" t="s">
        <v>301</v>
      </c>
    </row>
    <row r="1088" spans="2:17" hidden="1" x14ac:dyDescent="0.3">
      <c r="C1088" s="125">
        <v>1.25</v>
      </c>
      <c r="D1088" s="56" t="s">
        <v>307</v>
      </c>
      <c r="Q1088" s="131" t="s">
        <v>302</v>
      </c>
    </row>
    <row r="1089" spans="2:17" hidden="1" x14ac:dyDescent="0.3">
      <c r="C1089" s="125">
        <v>1</v>
      </c>
      <c r="D1089" s="56" t="s">
        <v>305</v>
      </c>
      <c r="Q1089" s="131" t="s">
        <v>303</v>
      </c>
    </row>
    <row r="1090" spans="2:17" hidden="1" x14ac:dyDescent="0.3"/>
    <row r="1091" spans="2:17" hidden="1" x14ac:dyDescent="0.3">
      <c r="B1091" s="125" t="str">
        <f>IF(B$76=D1093,C1093,IF(B$76=D1094,C1094,IF(B$76=D1095,C1095,IF(B$76=D1096,C1096,IF(B$76=D1097,C1097,IF(B$76="",""))))))</f>
        <v/>
      </c>
      <c r="C1091" s="120" t="s">
        <v>317</v>
      </c>
    </row>
    <row r="1092" spans="2:17" hidden="1" x14ac:dyDescent="0.3">
      <c r="C1092" s="56" t="str">
        <f>CONCATENATE(P1092,Q1092,R1092)</f>
        <v>The more you trust professionals to follow established rules, the more vulnerable you become to problems when they stray into ethically questionable behavior. You emotionally react. But you or they may assume you're being irrational and simply must follow the rules. Assess your level of being rational and/or vulnerable with this professional.</v>
      </c>
      <c r="O1092" s="48" t="s">
        <v>150</v>
      </c>
      <c r="P1092" s="1" t="s">
        <v>348</v>
      </c>
      <c r="Q1092" s="126" t="s">
        <v>349</v>
      </c>
    </row>
    <row r="1093" spans="2:17" hidden="1" x14ac:dyDescent="0.3">
      <c r="C1093" s="125">
        <v>2</v>
      </c>
      <c r="D1093" s="56" t="s">
        <v>311</v>
      </c>
    </row>
    <row r="1094" spans="2:17" hidden="1" x14ac:dyDescent="0.3">
      <c r="C1094" s="125">
        <v>1.75</v>
      </c>
      <c r="D1094" s="56" t="s">
        <v>312</v>
      </c>
    </row>
    <row r="1095" spans="2:17" hidden="1" x14ac:dyDescent="0.3">
      <c r="C1095" s="125">
        <v>1.5</v>
      </c>
      <c r="D1095" s="56" t="s">
        <v>310</v>
      </c>
    </row>
    <row r="1096" spans="2:17" hidden="1" x14ac:dyDescent="0.3">
      <c r="C1096" s="125">
        <v>1.25</v>
      </c>
      <c r="D1096" s="56" t="s">
        <v>313</v>
      </c>
    </row>
    <row r="1097" spans="2:17" hidden="1" x14ac:dyDescent="0.3">
      <c r="C1097" s="125">
        <v>1</v>
      </c>
      <c r="D1097" s="56" t="s">
        <v>314</v>
      </c>
    </row>
    <row r="1098" spans="2:17" hidden="1" x14ac:dyDescent="0.3"/>
    <row r="1099" spans="2:17" hidden="1" x14ac:dyDescent="0.3">
      <c r="B1099" s="125" t="str">
        <f>IF(B$79=D1101,C1101,IF(B$79=D1102,C1102,IF(B$79=D1103,C1103,IF(B$79=D1104,C1104,IF(B$79=D1105,C1105,IF(B$79="",""))))))</f>
        <v/>
      </c>
      <c r="C1099" s="120" t="s">
        <v>322</v>
      </c>
    </row>
    <row r="1100" spans="2:17" hidden="1" x14ac:dyDescent="0.3">
      <c r="C1100" s="56" t="str">
        <f>CONCATENATE(P1100,Q1100,R1100)</f>
        <v>The less this professional knows you personally, the more you both gravitate toward impersonal norms to figure things out. They likely have the upper hand. They tend to generalize in ways that skip details important to you. This includes interpreting laws more to their advantage than yours. Assess your level of confidence that any cited norm adequately fits your situation.</v>
      </c>
      <c r="O1100" s="48" t="s">
        <v>150</v>
      </c>
      <c r="P1100" s="1" t="s">
        <v>350</v>
      </c>
      <c r="Q1100" s="126" t="s">
        <v>351</v>
      </c>
    </row>
    <row r="1101" spans="2:17" hidden="1" x14ac:dyDescent="0.3">
      <c r="C1101" s="125">
        <v>2</v>
      </c>
      <c r="D1101" s="56" t="s">
        <v>320</v>
      </c>
    </row>
    <row r="1102" spans="2:17" hidden="1" x14ac:dyDescent="0.3">
      <c r="C1102" s="125">
        <v>1.75</v>
      </c>
      <c r="D1102" s="56" t="s">
        <v>321</v>
      </c>
    </row>
    <row r="1103" spans="2:17" hidden="1" x14ac:dyDescent="0.3">
      <c r="C1103" s="125">
        <v>1.5</v>
      </c>
      <c r="D1103" s="56" t="s">
        <v>323</v>
      </c>
    </row>
    <row r="1104" spans="2:17" hidden="1" x14ac:dyDescent="0.3">
      <c r="C1104" s="125">
        <v>1.25</v>
      </c>
      <c r="D1104" s="56" t="s">
        <v>324</v>
      </c>
    </row>
    <row r="1105" spans="2:18" hidden="1" x14ac:dyDescent="0.3">
      <c r="C1105" s="125">
        <v>1</v>
      </c>
      <c r="D1105" s="56" t="s">
        <v>325</v>
      </c>
    </row>
    <row r="1106" spans="2:18" hidden="1" x14ac:dyDescent="0.3"/>
    <row r="1107" spans="2:18" hidden="1" x14ac:dyDescent="0.3">
      <c r="B1107" s="125" t="str">
        <f>IF(B$82=D1109,C1109,IF(B$82=D1110,C1110,IF(B$82=D1111,C1111,IF(B$82=D1112,C1112,IF(B$82=D1113,C1113,IF(B$82="",""))))))</f>
        <v/>
      </c>
      <c r="C1107" s="120" t="s">
        <v>319</v>
      </c>
    </row>
    <row r="1108" spans="2:18" hidden="1" x14ac:dyDescent="0.3">
      <c r="C1108" s="56" t="str">
        <f>CONCATENATE(P1108,Q1108,R1108)</f>
        <v>The less often you interact with this professional, the more the professional tends to impose impersonal norms that compel concessions from you. When trying to raise concerns, they find privileged ways to not respond. You likely give up and just give them what they ask. Assess your level of relying upon rules to fill this gap of alienation.</v>
      </c>
      <c r="O1108" s="48" t="s">
        <v>150</v>
      </c>
      <c r="P1108" s="1" t="s">
        <v>352</v>
      </c>
      <c r="Q1108" s="126" t="s">
        <v>354</v>
      </c>
    </row>
    <row r="1109" spans="2:18" hidden="1" x14ac:dyDescent="0.3">
      <c r="C1109" s="125">
        <v>2</v>
      </c>
      <c r="D1109" s="56" t="s">
        <v>353</v>
      </c>
    </row>
    <row r="1110" spans="2:18" hidden="1" x14ac:dyDescent="0.3">
      <c r="C1110" s="125">
        <v>1.75</v>
      </c>
      <c r="D1110" s="56" t="s">
        <v>326</v>
      </c>
    </row>
    <row r="1111" spans="2:18" hidden="1" x14ac:dyDescent="0.3">
      <c r="C1111" s="125">
        <v>1.5</v>
      </c>
      <c r="D1111" s="56" t="s">
        <v>328</v>
      </c>
    </row>
    <row r="1112" spans="2:18" hidden="1" x14ac:dyDescent="0.3">
      <c r="C1112" s="125">
        <v>1.25</v>
      </c>
      <c r="D1112" s="56" t="s">
        <v>330</v>
      </c>
      <c r="Q1112" s="56" t="s">
        <v>329</v>
      </c>
    </row>
    <row r="1113" spans="2:18" hidden="1" x14ac:dyDescent="0.3">
      <c r="C1113" s="125">
        <v>1</v>
      </c>
      <c r="D1113" s="56" t="s">
        <v>327</v>
      </c>
    </row>
    <row r="1114" spans="2:18" hidden="1" x14ac:dyDescent="0.3"/>
    <row r="1115" spans="2:18" hidden="1" x14ac:dyDescent="0.3">
      <c r="B1115" s="125" t="str">
        <f>IF(B$85=D1117,C1117,IF(B$85=D1118,C1118,IF(B$85=D1119,C1119,IF(B$85=D1120,C1120,IF(B$85=D1121,C1121,IF(B$85="",""))))))</f>
        <v/>
      </c>
      <c r="C1115" s="120" t="s">
        <v>318</v>
      </c>
    </row>
    <row r="1116" spans="2:18" hidden="1" x14ac:dyDescent="0.3">
      <c r="C1116" s="56" t="str">
        <f>CONCATENATE(P1116,Q1116,R1116)</f>
        <v>The less productive the results between you, the more each of you may assume bad faith in the other. You and this professional may consider how to coerce your compliance with any written consequences for noncompliance. The professional tends to hold the upper punitive hand. Assess your level of assuming bad faith and trusting written laws to curb it.</v>
      </c>
      <c r="O1116" s="48" t="s">
        <v>150</v>
      </c>
      <c r="P1116" s="1" t="s">
        <v>355</v>
      </c>
      <c r="Q1116" s="126" t="s">
        <v>356</v>
      </c>
    </row>
    <row r="1117" spans="2:18" hidden="1" x14ac:dyDescent="0.3">
      <c r="C1117" s="125">
        <v>2</v>
      </c>
      <c r="D1117" s="56" t="s">
        <v>333</v>
      </c>
      <c r="R1117" s="131" t="s">
        <v>332</v>
      </c>
    </row>
    <row r="1118" spans="2:18" hidden="1" x14ac:dyDescent="0.3">
      <c r="C1118" s="125">
        <v>1.75</v>
      </c>
      <c r="D1118" s="56" t="s">
        <v>335</v>
      </c>
      <c r="R1118" s="131" t="s">
        <v>331</v>
      </c>
    </row>
    <row r="1119" spans="2:18" hidden="1" x14ac:dyDescent="0.3">
      <c r="C1119" s="125">
        <v>1.5</v>
      </c>
      <c r="D1119" s="56" t="s">
        <v>334</v>
      </c>
    </row>
    <row r="1120" spans="2:18" hidden="1" x14ac:dyDescent="0.3">
      <c r="C1120" s="125">
        <v>1.25</v>
      </c>
      <c r="D1120" s="56" t="s">
        <v>1335</v>
      </c>
    </row>
    <row r="1121" spans="2:23" hidden="1" x14ac:dyDescent="0.3">
      <c r="C1121" s="125">
        <v>1</v>
      </c>
      <c r="D1121" s="56" t="s">
        <v>336</v>
      </c>
    </row>
    <row r="1122" spans="2:23" hidden="1" x14ac:dyDescent="0.3"/>
    <row r="1123" spans="2:23" hidden="1" x14ac:dyDescent="0.3">
      <c r="B1123" s="167" t="e">
        <f>AVERAGE(B1083:B1121)</f>
        <v>#DIV/0!</v>
      </c>
      <c r="C1123" s="168" t="s">
        <v>411</v>
      </c>
    </row>
    <row r="1124" spans="2:23" hidden="1" x14ac:dyDescent="0.3"/>
    <row r="1125" spans="2:23" hidden="1" x14ac:dyDescent="0.3"/>
    <row r="1126" spans="2:23" ht="20" hidden="1" x14ac:dyDescent="0.4">
      <c r="B1126" s="123" t="s">
        <v>539</v>
      </c>
      <c r="F1126" s="503" t="str">
        <f>B1525</f>
        <v>Testimonials</v>
      </c>
      <c r="G1126" s="503"/>
      <c r="Q1126" s="223"/>
      <c r="R1126" s="268" t="s">
        <v>601</v>
      </c>
      <c r="S1126" s="223"/>
      <c r="T1126" s="268" t="s">
        <v>592</v>
      </c>
      <c r="V1126" s="268" t="s">
        <v>593</v>
      </c>
    </row>
    <row r="1127" spans="2:23" ht="14" hidden="1" x14ac:dyDescent="0.3">
      <c r="B1127" s="154" t="str">
        <f>CONCATENATE(F1127,G1127,H1127,I1127,J1127)</f>
        <v>We begin this process by affirming the recipient's value to the sender.</v>
      </c>
      <c r="E1127" s="48" t="s">
        <v>150</v>
      </c>
      <c r="F1127" s="1" t="s">
        <v>540</v>
      </c>
      <c r="G1127" s="1" t="str">
        <f>IF($B$1005=0,"the recipient",$B$1005)</f>
        <v>the recipient</v>
      </c>
      <c r="H1127" s="48" t="s">
        <v>541</v>
      </c>
      <c r="I1127" s="1" t="str">
        <f>IF(H1005=0,"the sender",H1005)</f>
        <v>the sender</v>
      </c>
      <c r="J1127" s="1" t="s">
        <v>215</v>
      </c>
      <c r="K1127" s="1" t="s">
        <v>542</v>
      </c>
      <c r="P1127" s="1" t="s">
        <v>420</v>
      </c>
      <c r="R1127" s="188" t="s">
        <v>602</v>
      </c>
      <c r="T1127" s="188" t="s">
        <v>590</v>
      </c>
      <c r="U1127" s="48" t="s">
        <v>150</v>
      </c>
      <c r="V1127" s="188" t="s">
        <v>591</v>
      </c>
      <c r="W1127" s="48" t="s">
        <v>150</v>
      </c>
    </row>
    <row r="1128" spans="2:23" ht="14" hidden="1" x14ac:dyDescent="0.3">
      <c r="B1128" s="154" t="str">
        <f>CONCATENATE(F1128,G1128,H1128,I1129)</f>
        <v>What is the recipient's professional position?</v>
      </c>
      <c r="E1128" s="48" t="s">
        <v>150</v>
      </c>
      <c r="F1128" s="1" t="s">
        <v>566</v>
      </c>
      <c r="G1128" s="1" t="str">
        <f>G1127</f>
        <v>the recipient</v>
      </c>
      <c r="H1128" s="57" t="s">
        <v>567</v>
      </c>
      <c r="K1128" s="1" t="s">
        <v>543</v>
      </c>
      <c r="P1128" s="1" t="s">
        <v>571</v>
      </c>
      <c r="R1128" s="188" t="s">
        <v>602</v>
      </c>
      <c r="T1128" s="188" t="str">
        <f t="shared" ref="T1128:W1129" si="8">T1127</f>
        <v>presenteeism (working while unwell)</v>
      </c>
      <c r="U1128" s="1" t="str">
        <f t="shared" si="8"/>
        <v/>
      </c>
      <c r="V1128" s="188" t="str">
        <f t="shared" si="8"/>
        <v>contacting the NLRB to report labor issue</v>
      </c>
      <c r="W1128" s="1" t="str">
        <f t="shared" si="8"/>
        <v/>
      </c>
    </row>
    <row r="1129" spans="2:23" ht="14" hidden="1" x14ac:dyDescent="0.3">
      <c r="B1129" s="154" t="str">
        <f>CONCATENATE(F1129,G1129,H1129,I1130)</f>
        <v>Enter in the professional position in the next field.</v>
      </c>
      <c r="F1129" s="1" t="s">
        <v>569</v>
      </c>
      <c r="K1129" s="1" t="s">
        <v>544</v>
      </c>
      <c r="P1129" s="1" t="s">
        <v>572</v>
      </c>
      <c r="R1129" s="188" t="s">
        <v>602</v>
      </c>
      <c r="T1129" s="188" t="str">
        <f t="shared" si="8"/>
        <v>presenteeism (working while unwell)</v>
      </c>
      <c r="U1129" s="1" t="str">
        <f t="shared" si="8"/>
        <v/>
      </c>
      <c r="V1129" s="188" t="str">
        <f t="shared" si="8"/>
        <v>contacting the NLRB to report labor issue</v>
      </c>
      <c r="W1129" s="1" t="str">
        <f t="shared" si="8"/>
        <v/>
      </c>
    </row>
    <row r="1130" spans="2:23" hidden="1" x14ac:dyDescent="0.3">
      <c r="K1130" s="1" t="s">
        <v>545</v>
      </c>
      <c r="P1130" s="1" t="s">
        <v>576</v>
      </c>
      <c r="R1130" s="188" t="s">
        <v>602</v>
      </c>
      <c r="T1130" s="188" t="s">
        <v>594</v>
      </c>
      <c r="U1130" s="1" t="str">
        <f t="shared" ref="U1130:U1150" si="9">U1129</f>
        <v/>
      </c>
      <c r="V1130" s="188" t="s">
        <v>595</v>
      </c>
      <c r="W1130" s="1" t="str">
        <f t="shared" ref="W1130:W1151" si="10">W1129</f>
        <v/>
      </c>
    </row>
    <row r="1131" spans="2:23" hidden="1" x14ac:dyDescent="0.3">
      <c r="E1131" s="158" t="s">
        <v>578</v>
      </c>
      <c r="F1131" s="218">
        <f>IF(H94=K1151,F1133,H94)</f>
        <v>0</v>
      </c>
      <c r="G1131" s="219"/>
      <c r="H1131" s="220"/>
      <c r="I1131" s="221"/>
      <c r="K1131" s="1" t="s">
        <v>546</v>
      </c>
      <c r="P1131" s="1" t="s">
        <v>573</v>
      </c>
      <c r="R1131" s="188" t="s">
        <v>602</v>
      </c>
      <c r="T1131" s="188" t="s">
        <v>594</v>
      </c>
      <c r="U1131" s="1" t="str">
        <f t="shared" si="9"/>
        <v/>
      </c>
      <c r="V1131" s="188" t="s">
        <v>595</v>
      </c>
      <c r="W1131" s="1" t="str">
        <f t="shared" si="10"/>
        <v/>
      </c>
    </row>
    <row r="1132" spans="2:23" hidden="1" x14ac:dyDescent="0.3">
      <c r="K1132" s="1" t="s">
        <v>547</v>
      </c>
      <c r="P1132" s="1" t="s">
        <v>574</v>
      </c>
      <c r="R1132" s="188" t="s">
        <v>602</v>
      </c>
      <c r="U1132" s="1" t="str">
        <f t="shared" si="9"/>
        <v/>
      </c>
      <c r="W1132" s="1" t="str">
        <f t="shared" si="10"/>
        <v/>
      </c>
    </row>
    <row r="1133" spans="2:23" hidden="1" x14ac:dyDescent="0.3">
      <c r="E1133" s="158" t="s">
        <v>570</v>
      </c>
      <c r="F1133" s="218" t="str">
        <f>IF(K94=L1151,"",K94)</f>
        <v/>
      </c>
      <c r="G1133" s="219"/>
      <c r="H1133" s="220"/>
      <c r="I1133" s="221"/>
      <c r="K1133" s="1" t="s">
        <v>548</v>
      </c>
      <c r="P1133" s="1" t="s">
        <v>575</v>
      </c>
      <c r="R1133" s="188" t="s">
        <v>602</v>
      </c>
      <c r="U1133" s="1" t="str">
        <f t="shared" si="9"/>
        <v/>
      </c>
      <c r="W1133" s="1" t="str">
        <f t="shared" si="10"/>
        <v/>
      </c>
    </row>
    <row r="1134" spans="2:23" hidden="1" x14ac:dyDescent="0.3">
      <c r="K1134" s="1" t="s">
        <v>555</v>
      </c>
      <c r="P1134" s="1" t="s">
        <v>1336</v>
      </c>
      <c r="R1134" s="188" t="s">
        <v>602</v>
      </c>
      <c r="U1134" s="1" t="str">
        <f t="shared" si="9"/>
        <v/>
      </c>
      <c r="W1134" s="1" t="str">
        <f t="shared" si="10"/>
        <v/>
      </c>
    </row>
    <row r="1135" spans="2:23" hidden="1" x14ac:dyDescent="0.3">
      <c r="K1135" s="1" t="s">
        <v>556</v>
      </c>
      <c r="P1135" s="1" t="s">
        <v>7</v>
      </c>
      <c r="R1135" s="188" t="s">
        <v>602</v>
      </c>
      <c r="U1135" s="1" t="str">
        <f t="shared" si="9"/>
        <v/>
      </c>
      <c r="W1135" s="1" t="str">
        <f t="shared" si="10"/>
        <v/>
      </c>
    </row>
    <row r="1136" spans="2:23" ht="14" hidden="1" x14ac:dyDescent="0.3">
      <c r="B1136" s="154" t="str">
        <f>CONCATENATE(F1136,G1136,H1136,I1137)</f>
        <v>What is the recipient's affected professional goal?</v>
      </c>
      <c r="E1136" s="48" t="s">
        <v>150</v>
      </c>
      <c r="F1136" s="1" t="s">
        <v>566</v>
      </c>
      <c r="G1136" s="1" t="str">
        <f>G1128</f>
        <v>the recipient</v>
      </c>
      <c r="H1136" s="57" t="s">
        <v>577</v>
      </c>
      <c r="K1136" s="1" t="s">
        <v>557</v>
      </c>
      <c r="R1136" s="188" t="s">
        <v>602</v>
      </c>
      <c r="U1136" s="1" t="str">
        <f t="shared" si="9"/>
        <v/>
      </c>
      <c r="W1136" s="1" t="str">
        <f t="shared" si="10"/>
        <v/>
      </c>
    </row>
    <row r="1137" spans="5:23" hidden="1" x14ac:dyDescent="0.3">
      <c r="K1137" s="1" t="s">
        <v>558</v>
      </c>
      <c r="R1137" s="188" t="s">
        <v>602</v>
      </c>
      <c r="U1137" s="1" t="str">
        <f t="shared" si="9"/>
        <v/>
      </c>
      <c r="W1137" s="1" t="str">
        <f t="shared" si="10"/>
        <v/>
      </c>
    </row>
    <row r="1138" spans="5:23" hidden="1" x14ac:dyDescent="0.3">
      <c r="F1138" s="1" t="str">
        <f>IF(OR($F$1131=$K$1127,$F$1131=$K$1128,$F$1131=$K$1129),$P1127,"")</f>
        <v/>
      </c>
      <c r="K1138" s="1" t="s">
        <v>549</v>
      </c>
      <c r="R1138" s="188" t="s">
        <v>602</v>
      </c>
      <c r="U1138" s="1" t="str">
        <f t="shared" si="9"/>
        <v/>
      </c>
      <c r="W1138" s="1" t="str">
        <f t="shared" si="10"/>
        <v/>
      </c>
    </row>
    <row r="1139" spans="5:23" hidden="1" x14ac:dyDescent="0.3">
      <c r="F1139" s="48" t="s">
        <v>1305</v>
      </c>
      <c r="K1139" s="1" t="s">
        <v>559</v>
      </c>
      <c r="R1139" s="188" t="s">
        <v>602</v>
      </c>
      <c r="U1139" s="1" t="str">
        <f t="shared" si="9"/>
        <v/>
      </c>
      <c r="W1139" s="1" t="str">
        <f t="shared" si="10"/>
        <v/>
      </c>
    </row>
    <row r="1140" spans="5:23" hidden="1" x14ac:dyDescent="0.3">
      <c r="F1140" s="1" t="str">
        <f t="shared" ref="F1140:F1145" si="11">IF(OR($F$1139=$K$1135,$F$1139=$K$1136,$F$1139=$K$1137),$P1129,"")</f>
        <v/>
      </c>
      <c r="K1140" s="1" t="s">
        <v>560</v>
      </c>
      <c r="R1140" s="188" t="s">
        <v>602</v>
      </c>
      <c r="U1140" s="1" t="str">
        <f t="shared" si="9"/>
        <v/>
      </c>
      <c r="W1140" s="1" t="str">
        <f t="shared" si="10"/>
        <v/>
      </c>
    </row>
    <row r="1141" spans="5:23" hidden="1" x14ac:dyDescent="0.3">
      <c r="F1141" s="1" t="str">
        <f t="shared" si="11"/>
        <v/>
      </c>
      <c r="K1141" s="1" t="s">
        <v>561</v>
      </c>
      <c r="R1141" s="188" t="s">
        <v>602</v>
      </c>
      <c r="U1141" s="1" t="str">
        <f t="shared" si="9"/>
        <v/>
      </c>
      <c r="W1141" s="1" t="str">
        <f t="shared" si="10"/>
        <v/>
      </c>
    </row>
    <row r="1142" spans="5:23" hidden="1" x14ac:dyDescent="0.3">
      <c r="F1142" s="1" t="str">
        <f t="shared" si="11"/>
        <v/>
      </c>
      <c r="K1142" s="1" t="s">
        <v>562</v>
      </c>
      <c r="R1142" s="188" t="s">
        <v>602</v>
      </c>
      <c r="U1142" s="1" t="str">
        <f t="shared" si="9"/>
        <v/>
      </c>
      <c r="W1142" s="1" t="str">
        <f t="shared" si="10"/>
        <v/>
      </c>
    </row>
    <row r="1143" spans="5:23" hidden="1" x14ac:dyDescent="0.3">
      <c r="F1143" s="1" t="str">
        <f t="shared" si="11"/>
        <v/>
      </c>
      <c r="K1143" s="1" t="s">
        <v>550</v>
      </c>
      <c r="R1143" s="188" t="s">
        <v>602</v>
      </c>
      <c r="U1143" s="1" t="str">
        <f t="shared" si="9"/>
        <v/>
      </c>
      <c r="W1143" s="1" t="str">
        <f t="shared" si="10"/>
        <v/>
      </c>
    </row>
    <row r="1144" spans="5:23" hidden="1" x14ac:dyDescent="0.3">
      <c r="F1144" s="1" t="str">
        <f t="shared" si="11"/>
        <v/>
      </c>
      <c r="K1144" s="1" t="s">
        <v>551</v>
      </c>
      <c r="R1144" s="188" t="s">
        <v>602</v>
      </c>
      <c r="U1144" s="1" t="str">
        <f t="shared" si="9"/>
        <v/>
      </c>
      <c r="W1144" s="1" t="str">
        <f t="shared" si="10"/>
        <v/>
      </c>
    </row>
    <row r="1145" spans="5:23" hidden="1" x14ac:dyDescent="0.3">
      <c r="F1145" s="1" t="str">
        <f t="shared" si="11"/>
        <v/>
      </c>
      <c r="G1145" s="1" t="s">
        <v>568</v>
      </c>
      <c r="K1145" s="1" t="s">
        <v>552</v>
      </c>
      <c r="R1145" s="188" t="s">
        <v>602</v>
      </c>
      <c r="U1145" s="1" t="str">
        <f t="shared" si="9"/>
        <v/>
      </c>
      <c r="W1145" s="1" t="str">
        <f t="shared" si="10"/>
        <v/>
      </c>
    </row>
    <row r="1146" spans="5:23" hidden="1" x14ac:dyDescent="0.3">
      <c r="K1146" s="1" t="s">
        <v>553</v>
      </c>
      <c r="R1146" s="188" t="s">
        <v>602</v>
      </c>
      <c r="U1146" s="1" t="str">
        <f t="shared" si="9"/>
        <v/>
      </c>
      <c r="W1146" s="1" t="str">
        <f t="shared" si="10"/>
        <v/>
      </c>
    </row>
    <row r="1147" spans="5:23" hidden="1" x14ac:dyDescent="0.3">
      <c r="K1147" s="1" t="s">
        <v>554</v>
      </c>
      <c r="R1147" s="188" t="s">
        <v>602</v>
      </c>
      <c r="U1147" s="1" t="str">
        <f t="shared" si="9"/>
        <v/>
      </c>
      <c r="W1147" s="1" t="str">
        <f t="shared" si="10"/>
        <v/>
      </c>
    </row>
    <row r="1148" spans="5:23" hidden="1" x14ac:dyDescent="0.3">
      <c r="E1148" s="158" t="s">
        <v>570</v>
      </c>
      <c r="F1148" s="218" t="str">
        <f>IF(K96=F1145,"",K96)</f>
        <v>enter it here</v>
      </c>
      <c r="G1148" s="219"/>
      <c r="H1148" s="220"/>
      <c r="I1148" s="221"/>
      <c r="K1148" s="1" t="s">
        <v>563</v>
      </c>
      <c r="R1148" s="188" t="s">
        <v>602</v>
      </c>
      <c r="U1148" s="1" t="str">
        <f t="shared" si="9"/>
        <v/>
      </c>
      <c r="W1148" s="1" t="str">
        <f t="shared" si="10"/>
        <v/>
      </c>
    </row>
    <row r="1149" spans="5:23" hidden="1" x14ac:dyDescent="0.3">
      <c r="K1149" s="1" t="s">
        <v>564</v>
      </c>
      <c r="R1149" s="188" t="s">
        <v>602</v>
      </c>
      <c r="U1149" s="1" t="str">
        <f t="shared" si="9"/>
        <v/>
      </c>
      <c r="W1149" s="1" t="str">
        <f t="shared" si="10"/>
        <v/>
      </c>
    </row>
    <row r="1150" spans="5:23" hidden="1" x14ac:dyDescent="0.3">
      <c r="K1150" s="1" t="s">
        <v>565</v>
      </c>
      <c r="R1150" s="188" t="s">
        <v>602</v>
      </c>
      <c r="U1150" s="1" t="str">
        <f t="shared" si="9"/>
        <v/>
      </c>
      <c r="W1150" s="1" t="str">
        <f t="shared" si="10"/>
        <v/>
      </c>
    </row>
    <row r="1151" spans="5:23" hidden="1" x14ac:dyDescent="0.3">
      <c r="K1151" s="1" t="s">
        <v>7</v>
      </c>
      <c r="L1151" s="1" t="s">
        <v>568</v>
      </c>
      <c r="R1151" s="188" t="s">
        <v>602</v>
      </c>
      <c r="W1151" s="1" t="str">
        <f t="shared" si="10"/>
        <v/>
      </c>
    </row>
    <row r="1152" spans="5:23" hidden="1" x14ac:dyDescent="0.3"/>
    <row r="1153" spans="2:20" hidden="1" x14ac:dyDescent="0.3">
      <c r="T1153" s="1" t="s">
        <v>613</v>
      </c>
    </row>
    <row r="1154" spans="2:20" hidden="1" x14ac:dyDescent="0.3">
      <c r="B1154" s="36" t="str">
        <f>CONCATENATE(F1154,G1154,H1154,I1154,J1154)</f>
        <v xml:space="preserve">Responsivism incentivizes us to appreciate each other's inflexible needs. We start here by identifying this recipient's professional position and professional goal or goals. </v>
      </c>
      <c r="E1154" s="48" t="s">
        <v>150</v>
      </c>
      <c r="F1154" s="1" t="s">
        <v>596</v>
      </c>
      <c r="G1154" s="1" t="str">
        <f>IF(B$1005=0,"this recipient",B$1005)</f>
        <v>this recipient</v>
      </c>
      <c r="H1154" s="57" t="s">
        <v>581</v>
      </c>
      <c r="T1154" s="1" t="s">
        <v>612</v>
      </c>
    </row>
    <row r="1155" spans="2:20" hidden="1" x14ac:dyDescent="0.3">
      <c r="E1155" s="48" t="s">
        <v>150</v>
      </c>
    </row>
    <row r="1156" spans="2:20" hidden="1" x14ac:dyDescent="0.3">
      <c r="B1156" s="36" t="str">
        <f>CONCATENATE(F1156,G1156,H1156,I1156,J1156)</f>
        <v>You're appreciated</v>
      </c>
      <c r="E1156" s="48" t="s">
        <v>150</v>
      </c>
      <c r="F1156" s="1" t="str">
        <f>IF(B1005=0,"You're appreciated",CONCATENATE(B1005,", you're appreciated"))</f>
        <v>You're appreciated</v>
      </c>
    </row>
    <row r="1157" spans="2:20" hidden="1" x14ac:dyDescent="0.3">
      <c r="B1157" s="36" t="str">
        <f>CONCATENATE(F1157,G1157,H1157,I1157,J1157,K1157,L1157,M1157,P1157,Q1157,R1157,S1157,T1157)</f>
        <v>Thank youfor all your professional contributions to my life. As a 0, I appreciate that you carry a lot of responsibilities. I thank you for all the good things you do as my 0. Whenever I express my dissatisfaction about something under your watch, please realize how I do not take you for granted. I convey my discontent when I can trust your professionality to effectively address the matter.</v>
      </c>
      <c r="E1157" s="48" t="s">
        <v>150</v>
      </c>
      <c r="F1157" s="1" t="s">
        <v>614</v>
      </c>
      <c r="G1157" s="1" t="str">
        <f>IF(B1005=0,"",CONCATENATE(", ",B1005,", "))</f>
        <v/>
      </c>
      <c r="H1157" s="47" t="s">
        <v>615</v>
      </c>
      <c r="I1157" s="1" t="str">
        <f>IF(H1005=0,"my",CONCATENATE(H1005,"'s"))</f>
        <v>my</v>
      </c>
      <c r="J1157" s="1" t="s">
        <v>616</v>
      </c>
      <c r="K1157" s="1">
        <f>IF(F1131="","a professional",F1131)</f>
        <v>0</v>
      </c>
      <c r="L1157" s="1" t="s">
        <v>621</v>
      </c>
      <c r="M1157" s="1" t="str">
        <f>IF(H1005=0,"I thank you",CONCATENATE(H1005," thanks you"))</f>
        <v>I thank you</v>
      </c>
      <c r="P1157" s="1" t="s">
        <v>620</v>
      </c>
      <c r="Q1157" s="1" t="str">
        <f>IF(H1005=0,"my","my")</f>
        <v>my</v>
      </c>
      <c r="R1157" s="1" t="s">
        <v>619</v>
      </c>
      <c r="S1157" s="1">
        <f>K1157</f>
        <v>0</v>
      </c>
      <c r="T1157" s="1" t="s">
        <v>623</v>
      </c>
    </row>
    <row r="1158" spans="2:20" hidden="1" x14ac:dyDescent="0.3">
      <c r="B1158" s="36" t="str">
        <f>CONCATENATE(F1158,G1158,H1158,I1158,J1158,K1158,L1158,M1158,P1158,Q1158,R1158,S1158,T1158)</f>
        <v>I appreciate how the last thing you need to deal with is another conflict. But you know as a professional, conflicts are inevitable. I am trying 'responsivism' as a preferable way to handle any conflicts I have with you. Responsivism can turn the negative of a conflict into a positive for both of us.</v>
      </c>
      <c r="E1158" s="48" t="s">
        <v>150</v>
      </c>
      <c r="F1158" s="1" t="s">
        <v>624</v>
      </c>
    </row>
    <row r="1159" spans="2:20" hidden="1" x14ac:dyDescent="0.3">
      <c r="B1159" s="36" t="str">
        <f>CONCATENATE(F1159,G1159,H1159,I1159,J1159,K1159,L1159,M1159,P1159,Q1159,R1159,S1159,T1159)</f>
        <v>Responsivism incentivizes all sides in a conflict to resolve their mutually affected needs, with mutual cooperation. Unlike activism or other antagnostic options, responsivism holds each other mutually accountable to the wellness results. Your participation is already appreciated.</v>
      </c>
      <c r="E1159" s="48" t="s">
        <v>150</v>
      </c>
      <c r="F1159" s="1" t="s">
        <v>622</v>
      </c>
    </row>
    <row r="1160" spans="2:20" hidden="1" x14ac:dyDescent="0.3">
      <c r="B1160" s="36"/>
      <c r="E1160" s="48"/>
    </row>
    <row r="1161" spans="2:20" hidden="1" x14ac:dyDescent="0.3">
      <c r="B1161" s="36"/>
      <c r="E1161" s="48"/>
    </row>
    <row r="1162" spans="2:20" ht="14" hidden="1" x14ac:dyDescent="0.3">
      <c r="B1162" s="208" t="str">
        <f t="shared" ref="B1162:B1170" si="12">CONCATENATE(F1162,G1162,H1162,I1162,J1162,K1162,L1162,M1162)</f>
        <v>Identifying costs of power relations</v>
      </c>
      <c r="E1162" s="48" t="s">
        <v>150</v>
      </c>
      <c r="F1162" s="1" t="s">
        <v>589</v>
      </c>
    </row>
    <row r="1163" spans="2:20" hidden="1" x14ac:dyDescent="0.3">
      <c r="B1163" s="36" t="str">
        <f>CONCATENATE(F1163,G1163,H1163,I1163,J1163,K1163,L1163,M1163)</f>
        <v>Growing research points to power relations as an overlooked source of anxiety and depression. This offers you opportunity to turn your potent influence to produce such negative outcomes to proactively cultivate positive outcomes. Your professional reputation improves as you receive testimonials of how you helped them improve their wellness by being more responsive to their vulnerable needs.</v>
      </c>
      <c r="E1163" s="48" t="s">
        <v>150</v>
      </c>
      <c r="F1163" s="1" t="s">
        <v>853</v>
      </c>
    </row>
    <row r="1164" spans="2:20" ht="14" hidden="1" x14ac:dyDescent="0.3">
      <c r="B1164" s="208" t="str">
        <f t="shared" si="12"/>
        <v>Overlooked power struggle</v>
      </c>
      <c r="F1164" s="36" t="s">
        <v>606</v>
      </c>
    </row>
    <row r="1165" spans="2:20" hidden="1" x14ac:dyDescent="0.3">
      <c r="B1165" s="36" t="str">
        <f>CONCATENATE(F1165,G1165,H1165,I1165,J1165,K1165,L1165,M1165)</f>
        <v xml:space="preserve">The more the vulnerable sender feels angered by the situation, the further they run through their coping options. Research into power relations find the vulnerable tend to vacillate between "avoiding" and "approaching" the powerholder. This suggets the vulnerable sender has weighed their "avoidance options" and "adversarial options". </v>
      </c>
      <c r="E1165" s="48" t="s">
        <v>150</v>
      </c>
      <c r="F1165" s="1" t="s">
        <v>598</v>
      </c>
      <c r="G1165" s="1" t="str">
        <f>IF($H$1005=0,"the vulnerable sender",$H$1005)</f>
        <v>the vulnerable sender</v>
      </c>
      <c r="H1165" s="47" t="s">
        <v>857</v>
      </c>
      <c r="I1165" s="1" t="str">
        <f>IF($H$1005=0,"the vulnerable sender",$H$1005)</f>
        <v>the vulnerable sender</v>
      </c>
      <c r="J1165" s="1" t="s">
        <v>599</v>
      </c>
      <c r="K1165" s="48" t="s">
        <v>150</v>
      </c>
    </row>
    <row r="1166" spans="2:20" ht="14" hidden="1" x14ac:dyDescent="0.3">
      <c r="B1166" s="208" t="str">
        <f t="shared" si="12"/>
        <v>Avoidance options</v>
      </c>
      <c r="E1166" s="48" t="s">
        <v>150</v>
      </c>
      <c r="F1166" s="36" t="s">
        <v>603</v>
      </c>
    </row>
    <row r="1167" spans="2:20" hidden="1" x14ac:dyDescent="0.3">
      <c r="B1167" s="36" t="str">
        <f>CONCATENATE(F1167,G1167,H1167,I1167,J1167,K1167,L1167,M1167,N1167)</f>
        <v>To avoid unpleasant consequences, such as discrimination, the vulnerable sender is less likely to express their negatively affected inflexible need(s). Not while intensely upset. Later, after calming down, they may tell themselves that it isn't worth bringing up anyways. Maybe it won't happen again, they tell themself. That's when the vulnerable sender entertains their "avoidance options" like discrimination.</v>
      </c>
      <c r="E1167" s="48" t="s">
        <v>150</v>
      </c>
      <c r="F1167" s="1" t="s">
        <v>600</v>
      </c>
      <c r="G1167" s="1" t="str">
        <f>IF($H$94=K$1127,R$1127,IF($H$94=K$1128,R$1128,IF($H$94=K$1129,R$1129,IF($H$94=K$1130,R$1130,IF($H$94=K$1131,R$1131,IF($H$94=K$1132,R$1132,IF($H$94=K$1133,R$1133,IF($H$94=K$1134,R$1134,IF($H$94=K$1135,R$1135,IF($H$94=K$1136,R$1136,IF($H$94=K$1137,R$1137,IF($H$94=K$1138,R$1138,IF($H$94=K$1139,R$1139,IF($H$94=K$1140,R$1140,IF($H$94=K$1141,R$1141,IF($H$94=K$1142,R$1142,IF($H$94=K$1143,R$1143,IF($H$94=K$1144,R$1144,IF($H$94=K$1145,R$1145,IF($H$94=K$1146,R$1146,IF($H$94=K$1147,R$1147,IF($H$94=K$1148,R$1148,IF($H$94=K$1149,R$1149,IF($H$94=K$1150,R$1150,IF($H$94=K$1151,R$1151,IF($H$94="","discrimination"))))))))))))))))))))))))))</f>
        <v>discrimination</v>
      </c>
      <c r="H1167" s="1" t="s">
        <v>523</v>
      </c>
      <c r="I1167" s="47" t="str">
        <f>$G$1165</f>
        <v>the vulnerable sender</v>
      </c>
      <c r="J1167" s="1" t="s">
        <v>858</v>
      </c>
      <c r="K1167" s="1" t="str">
        <f>I1165</f>
        <v>the vulnerable sender</v>
      </c>
      <c r="L1167" s="1" t="s">
        <v>607</v>
      </c>
      <c r="M1167" s="1" t="str">
        <f>IF($H$94=$K$1127,T$1127,IF($H$94=$K$1128,T$1128,IF($H$94=$K$1129,T$1129,IF($H$94=$K$1130,T$1130,IF($H$94=$K$1131,T$1131,IF($H$94=$K$1132,T$1132,IF($H$94=$K$1133,T$1133,IF($H$94=$K$1134,T$1134,IF($H$94=$K$1135,T$1135,IF($H$94=$K$1136,T$1136,IF($H$94=$K$1137,T$1137,IF($H$94=$K$1138,T$1138,IF($H$94=$K$1139,T$1139,IF($H$94=$K$1140,T$1140,IF($H$94=$K$1141,T$1141,IF($H$94=$K$1142,T$1142,IF($H$94=$K$1143,T$1143,IF($H$94=$K$1144,T$1144,IF($H$94=$K$1145,T$1145,IF($H$94=$K$1146,T$1146,IF($H$94=$K$1147,T$1147,IF($H$94=$K$1148,T$1148,IF($H$94=$K$1149,T$1149,IF($H$94=$K$1150,T$1150,IF($H$94=$K$1151,T$1151,IF($H$94="","discrimination"))))))))))))))))))))))))))</f>
        <v>discrimination</v>
      </c>
      <c r="N1167" s="46" t="s">
        <v>215</v>
      </c>
    </row>
    <row r="1168" spans="2:20" ht="14" hidden="1" x14ac:dyDescent="0.3">
      <c r="B1168" s="208" t="str">
        <f t="shared" si="12"/>
        <v>Adversarial options</v>
      </c>
      <c r="E1168" s="48" t="s">
        <v>150</v>
      </c>
      <c r="F1168" s="36" t="s">
        <v>604</v>
      </c>
    </row>
    <row r="1169" spans="2:23" hidden="1" x14ac:dyDescent="0.3">
      <c r="B1169" s="36" t="str">
        <f>CONCATENATE(F1169,G1169,H1169,I1169,J1169,K1169,L1169,M1169,N1169)</f>
        <v xml:space="preserve">Eventually, the situation proves too much to bear. The vulnerable sender swings to the other extreme of their "adversarial options", such as discrimination. Or complain online, and negatively affect the the recipient professional reputation. Responsivism channels this negative energy into something good: mutually identifying and addressing each other's affected needs. </v>
      </c>
      <c r="E1169" s="48" t="s">
        <v>150</v>
      </c>
      <c r="F1169" s="1" t="s">
        <v>605</v>
      </c>
      <c r="G1169" s="1" t="str">
        <f>IF($H$1005=0,"The vulnerable sender",$H$1005)</f>
        <v>The vulnerable sender</v>
      </c>
      <c r="H1169" s="47" t="s">
        <v>608</v>
      </c>
      <c r="I1169" s="1" t="str">
        <f>IF($H$94=$K$1127,V$1127,IF($H$94=$K$1128,V$1128,IF($H$94=$K$1129,V$1129,IF($H$94=$K$1130,V$1130,IF($H$94=$K$1131,V$1131,IF($H$94=$K$1132,V$1132,IF($H$94=$K$1133,V$1133,IF($H$94=$K$1134,V$1134,IF($H$94=$K$1135,V$1135,IF($H$94=$K$1136,V$1136,IF($H$94=$K$1137,V$1137,IF($H$94=$K$1138,V$1138,IF($H$94=$K$1139,V$1139,IF($H$94=$K$1140,V$1140,IF($H$94=$K$1141,V$1141,IF($H$94=$K$1142,V$1142,IF($H$94=$K$1143,V$1143,IF($H$94=$K$1144,V$1144,IF($H$94=$K$1145,V$1145,IF($H$94=$K$1146,V$1146,IF($H$94=$K$1147,V$1147,IF($H$94=$K$1148,V$1148,IF($H$94=$K$1149,V$1149,IF($H$94=$K$1150,V$1150,IF($H$94=$K$1151,V$1151,IF($H$94="","discrimination"))))))))))))))))))))))))))</f>
        <v>discrimination</v>
      </c>
      <c r="J1169" s="1" t="s">
        <v>609</v>
      </c>
      <c r="K1169" s="1" t="str">
        <f>IF($B$1005=0,"the recipient",$B$1005)</f>
        <v>the recipient</v>
      </c>
      <c r="L1169" s="1" t="s">
        <v>610</v>
      </c>
      <c r="M1169" s="48" t="s">
        <v>150</v>
      </c>
    </row>
    <row r="1170" spans="2:23" ht="14" hidden="1" x14ac:dyDescent="0.3">
      <c r="B1170" s="208" t="str">
        <f t="shared" si="12"/>
        <v>Making visible power's hidden "exacted" costs</v>
      </c>
      <c r="E1170" s="48" t="s">
        <v>150</v>
      </c>
      <c r="F1170" s="36" t="s">
        <v>852</v>
      </c>
      <c r="I1170" s="47"/>
    </row>
    <row r="1171" spans="2:23" hidden="1" x14ac:dyDescent="0.3">
      <c r="B1171" s="36" t="str">
        <f>CONCATENATE(F1171,G1171,H1171,I1171,J1171,K1171,L1171,M1171,N1171)</f>
        <v>Recipient, the more you get your way in your professional interactions with those vulnerable to you, the more you inevitably "exact" a less apparent price from them. This busts the myth that mental health challenges like anxiety and depression are merely internal. Responsivism estimates the quantifiable costs from external pressures upon their wellbeing. Then presents an alternative to continually imposing such unnecessary costs upon the vulnerable sender. One that eventually benefits you.</v>
      </c>
      <c r="E1171" s="48" t="s">
        <v>150</v>
      </c>
      <c r="F1171" s="1" t="str">
        <f>IF($B$1005=0,"Recipient",$B$1005)</f>
        <v>Recipient</v>
      </c>
      <c r="G1171" s="1" t="s">
        <v>628</v>
      </c>
      <c r="H1171" s="1" t="str">
        <f>IF($H$1005=0,"the vulnerable sender",$H$1005)</f>
        <v>the vulnerable sender</v>
      </c>
      <c r="I1171" s="1" t="s">
        <v>611</v>
      </c>
      <c r="J1171" s="48" t="s">
        <v>150</v>
      </c>
      <c r="W1171" s="188" t="s">
        <v>627</v>
      </c>
    </row>
    <row r="1172" spans="2:23" hidden="1" x14ac:dyDescent="0.3"/>
    <row r="1173" spans="2:23" ht="14" hidden="1" x14ac:dyDescent="0.3">
      <c r="B1173" s="208" t="str">
        <f>CONCATENATE(F1173,G1173,H1173,I1173,J1173,K1173,L1173,M1173)</f>
        <v>Instructions for using the Exaction Invoice</v>
      </c>
      <c r="E1173" s="48" t="s">
        <v>150</v>
      </c>
      <c r="F1173" s="36" t="s">
        <v>625</v>
      </c>
    </row>
    <row r="1174" spans="2:23" hidden="1" x14ac:dyDescent="0.3">
      <c r="B1174" s="36" t="str">
        <f>CONCATENATE(F1174,G1174,H1174,I1174,J1174,K1174,L1174,M1174,N1174)</f>
        <v xml:space="preserve">For each of the three wellness areas, select the top three symptoms which you frquently experience. Then select how frequently you experience it. Finally, estimate how much of your anxiety and depression you can asribe to this situation. </v>
      </c>
      <c r="E1174" s="48" t="s">
        <v>150</v>
      </c>
      <c r="F1174" s="1" t="s">
        <v>626</v>
      </c>
    </row>
    <row r="1175" spans="2:23" hidden="1" x14ac:dyDescent="0.3">
      <c r="B1175" s="36" t="str">
        <f>CONCATENATE(F1175,G1175,H1175,I1175,J1175,K1175,L1175,M1175,N1175)</f>
        <v>Think about your "favorite" addictions. Alcohol? Binge watching? Junk food? Shopping? You don't share your actual addictions here. Just need to be honest with yourself when picking your top three symptoms. Then select how often you experience it. Let the form calcuate the estimated costs this exacts from you. That's it!</v>
      </c>
      <c r="E1175" s="48" t="s">
        <v>150</v>
      </c>
      <c r="F1175" s="1" t="s">
        <v>629</v>
      </c>
    </row>
    <row r="1176" spans="2:23" hidden="1" x14ac:dyDescent="0.3"/>
    <row r="1177" spans="2:23" hidden="1" x14ac:dyDescent="0.3"/>
    <row r="1178" spans="2:23" hidden="1" x14ac:dyDescent="0.3"/>
    <row r="1179" spans="2:23" hidden="1" x14ac:dyDescent="0.3"/>
    <row r="1180" spans="2:23" ht="20" hidden="1" x14ac:dyDescent="0.4">
      <c r="B1180" s="123" t="str">
        <f>B125</f>
        <v>Exaction Invoice</v>
      </c>
    </row>
    <row r="1181" spans="2:23" ht="14" hidden="1" x14ac:dyDescent="0.3">
      <c r="B1181" s="154" t="str">
        <f>B126</f>
        <v>THIS IS NOT A BILLABLE INVOICE. THIS IS STRICTLY TO CONVEY INCURRED COSTS.</v>
      </c>
    </row>
    <row r="1182" spans="2:23" hidden="1" x14ac:dyDescent="0.3"/>
    <row r="1183" spans="2:23" hidden="1" x14ac:dyDescent="0.3"/>
    <row r="1184" spans="2:23" ht="15.5" hidden="1" x14ac:dyDescent="0.35">
      <c r="B1184" s="122" t="s">
        <v>376</v>
      </c>
    </row>
    <row r="1185" spans="2:26" hidden="1" x14ac:dyDescent="0.3">
      <c r="B1185" s="1" t="str">
        <f>CONCATENATE(J1185,K1185,L1185)</f>
        <v xml:space="preserve">The more you yield to pressures from this professional or others, the more </v>
      </c>
      <c r="J1185" s="202" t="s">
        <v>443</v>
      </c>
      <c r="K1185" s="1" t="str">
        <f>IF(B$1005=0,"this professional",B$1005)</f>
        <v>this professional</v>
      </c>
      <c r="L1185" s="1" t="s">
        <v>444</v>
      </c>
      <c r="M1185" s="47"/>
    </row>
    <row r="1186" spans="2:26" ht="14" hidden="1" x14ac:dyDescent="0.3">
      <c r="B1186" s="156"/>
      <c r="C1186" s="156"/>
      <c r="D1186" s="157" t="s">
        <v>438</v>
      </c>
      <c r="E1186" s="36" t="str">
        <f>CONCATENATE(B$1185,G1186)</f>
        <v>The more you yield to pressures from this professional or others, the more you end up worrying about your own overlooked needs.</v>
      </c>
      <c r="F1186" s="48" t="s">
        <v>150</v>
      </c>
      <c r="G1186" s="1" t="s">
        <v>442</v>
      </c>
      <c r="S1186" s="1" t="str">
        <f>E1186</f>
        <v>The more you yield to pressures from this professional or others, the more you end up worrying about your own overlooked needs.</v>
      </c>
    </row>
    <row r="1187" spans="2:26" ht="14" hidden="1" x14ac:dyDescent="0.3">
      <c r="B1187" s="156"/>
      <c r="C1187" s="156"/>
      <c r="D1187" s="157" t="s">
        <v>384</v>
      </c>
      <c r="E1187" s="36" t="str">
        <f>CONCATENATE(B$1185,G1187)</f>
        <v>The more you yield to pressures from this professional or others, the more you find yourself obsessing over a worst-case scenario.</v>
      </c>
      <c r="F1187" s="48" t="s">
        <v>150</v>
      </c>
      <c r="G1187" s="1" t="s">
        <v>445</v>
      </c>
    </row>
    <row r="1188" spans="2:26" ht="14" hidden="1" x14ac:dyDescent="0.3">
      <c r="B1188" s="156"/>
      <c r="C1188" s="156"/>
      <c r="D1188" s="157" t="s">
        <v>388</v>
      </c>
      <c r="E1188" s="36" t="str">
        <f>CONCATENATE(B$1185,G1188)</f>
        <v>The more you yield to pressures from this professional or others, the more you feel you must be absolutely sure about matters.</v>
      </c>
      <c r="F1188" s="48" t="s">
        <v>150</v>
      </c>
      <c r="G1188" s="1" t="s">
        <v>453</v>
      </c>
    </row>
    <row r="1189" spans="2:26" ht="14" hidden="1" x14ac:dyDescent="0.3">
      <c r="B1189" s="156"/>
      <c r="C1189" s="156"/>
      <c r="D1189" s="157" t="s">
        <v>380</v>
      </c>
      <c r="E1189" s="36" t="str">
        <f>CONCATENATE(B$1185,G1189)</f>
        <v>The more you yield to pressures from this professional or others, the more you feel you cannot make a firm decision on your own.</v>
      </c>
      <c r="F1189" s="48" t="s">
        <v>150</v>
      </c>
      <c r="G1189" s="1" t="s">
        <v>446</v>
      </c>
    </row>
    <row r="1190" spans="2:26" ht="14" hidden="1" x14ac:dyDescent="0.3">
      <c r="B1190" s="156"/>
      <c r="C1190" s="156"/>
      <c r="D1190" s="157" t="s">
        <v>381</v>
      </c>
      <c r="E1190" s="36" t="str">
        <f t="shared" ref="E1190:E1195" si="13">CONCATENATE(B$1185,G1190)</f>
        <v>The more you yield to pressures from this professional or others, the more you feel continually on edge and unable to remain calm.</v>
      </c>
      <c r="F1190" s="48" t="s">
        <v>150</v>
      </c>
      <c r="G1190" s="1" t="s">
        <v>447</v>
      </c>
    </row>
    <row r="1191" spans="2:26" ht="14" hidden="1" x14ac:dyDescent="0.3">
      <c r="B1191" s="156"/>
      <c r="C1191" s="156"/>
      <c r="D1191" s="157" t="s">
        <v>382</v>
      </c>
      <c r="E1191" s="36" t="str">
        <f t="shared" si="13"/>
        <v>The more you yield to pressures from this professional or others, the more you find it difficult to stay focused on other important matters.</v>
      </c>
      <c r="F1191" s="48" t="s">
        <v>150</v>
      </c>
      <c r="G1191" s="1" t="s">
        <v>448</v>
      </c>
    </row>
    <row r="1192" spans="2:26" ht="14" hidden="1" x14ac:dyDescent="0.3">
      <c r="B1192" s="156"/>
      <c r="C1192" s="156"/>
      <c r="D1192" s="157" t="s">
        <v>383</v>
      </c>
      <c r="E1192" s="36" t="str">
        <f t="shared" si="13"/>
        <v>The more you yield to pressures from this professional or others, the more you become easily upset with others or even with yourself.</v>
      </c>
      <c r="F1192" s="48" t="s">
        <v>150</v>
      </c>
      <c r="G1192" s="1" t="s">
        <v>449</v>
      </c>
    </row>
    <row r="1193" spans="2:26" ht="14" hidden="1" x14ac:dyDescent="0.3">
      <c r="B1193" s="156"/>
      <c r="C1193" s="156"/>
      <c r="D1193" s="157" t="s">
        <v>389</v>
      </c>
      <c r="E1193" s="36" t="str">
        <f t="shared" si="13"/>
        <v>The more you yield to pressures from this professional or others, the more you feel exhausted or tired all the time.</v>
      </c>
      <c r="F1193" s="48" t="s">
        <v>150</v>
      </c>
      <c r="G1193" s="1" t="s">
        <v>452</v>
      </c>
      <c r="Q1193" s="1" t="s">
        <v>397</v>
      </c>
    </row>
    <row r="1194" spans="2:26" ht="14" hidden="1" x14ac:dyDescent="0.3">
      <c r="B1194" s="156"/>
      <c r="C1194" s="156"/>
      <c r="D1194" s="157" t="s">
        <v>371</v>
      </c>
      <c r="E1194" s="36" t="str">
        <f t="shared" si="13"/>
        <v>The more you yield to pressures from this professional or others, the more you experience any difficulties maintaining your sleep rhythm.</v>
      </c>
      <c r="F1194" s="48" t="s">
        <v>150</v>
      </c>
      <c r="G1194" s="1" t="s">
        <v>450</v>
      </c>
    </row>
    <row r="1195" spans="2:26" ht="14" hidden="1" x14ac:dyDescent="0.3">
      <c r="B1195" s="156"/>
      <c r="C1195" s="156"/>
      <c r="D1195" s="157" t="s">
        <v>439</v>
      </c>
      <c r="E1195" s="36" t="str">
        <f t="shared" si="13"/>
        <v>The more you yield to pressures from this professional or others, the more you experience frequent indigestion or heartburn.</v>
      </c>
      <c r="F1195" s="48" t="s">
        <v>150</v>
      </c>
      <c r="G1195" s="1" t="s">
        <v>451</v>
      </c>
    </row>
    <row r="1196" spans="2:26" hidden="1" x14ac:dyDescent="0.3">
      <c r="B1196" s="158">
        <v>1</v>
      </c>
      <c r="C1196" s="1" t="str">
        <f>IF(C130=D$1186,E$1186,IF(C130=D$1187,E$1187,IF(C130=D$1188,E$1188,IF(C130=D$1189,E$1189,IF(C130=D$1190,E$1190,IF(C130=D$1191,E$1191,IF(C130=D$1193,E$1193,IF(C130=D$1194,E$1194,IF(C130=D$1192,E$1192,IF(C130=D$1195,E$1195,IF(C130="",Q1196)))))))))))</f>
        <v>Pick from the dropdown list above the top symptom that best applies to you. Then select from the next dropdown list above how often you experience this symptom.</v>
      </c>
      <c r="E1196" s="36" t="str">
        <f>C1196</f>
        <v>Pick from the dropdown list above the top symptom that best applies to you. Then select from the next dropdown list above how often you experience this symptom.</v>
      </c>
      <c r="O1196" s="48" t="s">
        <v>150</v>
      </c>
      <c r="Q1196" s="1" t="s">
        <v>398</v>
      </c>
      <c r="X1196" s="177">
        <v>480</v>
      </c>
      <c r="Y1196" s="1">
        <f>IF(F$132=B$1283,H$1283,IF(F$132=B$1284,H$1284,IF(F$132=B$1285,H$1285,IF(F$132=B$1286,H$1286,IF(F$132=B$1287,H$1287,IF(F$132="",0))))))</f>
        <v>0</v>
      </c>
      <c r="Z1196" s="178">
        <f>ROUND(X1196*Y1196,0)</f>
        <v>0</v>
      </c>
    </row>
    <row r="1197" spans="2:26" hidden="1" x14ac:dyDescent="0.3">
      <c r="B1197" s="158">
        <v>2</v>
      </c>
      <c r="C1197" s="1" t="str">
        <f>IF(C132=D$1186,G$1186,IF(C132=D$1187,E$1187,IF(C132=D$1188,E$1188,IF(C132=D$1189,E$1189,IF(C132=D$1190,E$1190,IF(C132=D$1191,E$1191,IF(C132=D$1193,E$1193,IF(C132=D$1194,E$1194,IF(C132=D$1192,E$1192,IF(C132=D$1195,E$1195,IF(C132="",Q1197)))))))))))</f>
        <v>Pick from the dropdown list above the 2nd symptom that best applies to you. Then select from the next dropdown list above how often you experience this symptom.</v>
      </c>
      <c r="E1197" s="36" t="str">
        <f>IF(AND(C$132&lt;&gt;"",C$132=C$130),"CHOOSE A SYMPTOM YOU HAVE NOT YET SELECTED",C1197)</f>
        <v>Pick from the dropdown list above the 2nd symptom that best applies to you. Then select from the next dropdown list above how often you experience this symptom.</v>
      </c>
      <c r="O1197" s="48" t="s">
        <v>150</v>
      </c>
      <c r="Q1197" s="1" t="s">
        <v>399</v>
      </c>
      <c r="X1197" s="177">
        <v>480</v>
      </c>
      <c r="Y1197" s="1">
        <f>IF(F$132=B$1283,H$1283,IF(F$132=B$1284,H$1284,IF(F$132=B$1285,H$1285,IF(F$132=B$1286,H$1286,IF(F$132=B$1287,H$1287,IF(F$132="",0))))))</f>
        <v>0</v>
      </c>
      <c r="Z1197" s="178">
        <f>ROUND(X1197*Y1197,0)</f>
        <v>0</v>
      </c>
    </row>
    <row r="1198" spans="2:26" hidden="1" x14ac:dyDescent="0.3">
      <c r="B1198" s="158">
        <v>3</v>
      </c>
      <c r="C1198" s="1" t="str">
        <f>IF(C134=D$1186,G$1186,IF(C134=D$1187,E$1187,IF(C134=D$1188,E$1188,IF(C134=D$1189,E$1189,IF(C134=D$1190,E$1190,IF(C134=D$1191,E$1191,IF(C134=D$1193,E$1193,IF(C134=D$1194,E$1194,IF(C134=D$1192,E$1192,IF(C134=D$1195,E$1195,IF(C134="",Q1198)))))))))))</f>
        <v>Pick from the dropdown list above the 3rd symptom that best applies to you. Then select from the next dropdown list above how often you experience this symptom.</v>
      </c>
      <c r="E1198" s="36" t="str">
        <f>IF(AND(C$134&lt;&gt;"",C$134=C$132),"CHOOSE A SYMPTOM YOU HAVE NOT YET SELECTED",C1198)</f>
        <v>Pick from the dropdown list above the 3rd symptom that best applies to you. Then select from the next dropdown list above how often you experience this symptom.</v>
      </c>
      <c r="O1198" s="48" t="s">
        <v>150</v>
      </c>
      <c r="Q1198" s="1" t="s">
        <v>400</v>
      </c>
      <c r="U1198" s="170"/>
      <c r="X1198" s="177">
        <v>480</v>
      </c>
      <c r="Y1198" s="1">
        <f>IF(F$134=B$1283,H$1283,IF(F$134=B$1284,H$1284,IF(F$134=B$1285,H$1285,IF(F$134=B$1286,H$1286,IF(F$134=B$1287,H$1287,IF(F$134="",0))))))</f>
        <v>0</v>
      </c>
      <c r="Z1198" s="178">
        <f>ROUND(X1198*Y1198,0)</f>
        <v>0</v>
      </c>
    </row>
    <row r="1199" spans="2:26" hidden="1" x14ac:dyDescent="0.3">
      <c r="B1199" s="158"/>
      <c r="E1199" s="36"/>
      <c r="L1199" s="177"/>
      <c r="O1199" s="48"/>
      <c r="U1199" s="170"/>
    </row>
    <row r="1200" spans="2:26" hidden="1" x14ac:dyDescent="0.3">
      <c r="B1200" s="158"/>
      <c r="E1200" s="1" t="s">
        <v>946</v>
      </c>
      <c r="L1200" s="125">
        <v>0</v>
      </c>
      <c r="U1200" s="170"/>
    </row>
    <row r="1201" spans="2:21" hidden="1" x14ac:dyDescent="0.3">
      <c r="B1201" s="158"/>
      <c r="E1201" s="1" t="s">
        <v>926</v>
      </c>
      <c r="L1201" s="125">
        <f>L1200+0.05</f>
        <v>0.05</v>
      </c>
      <c r="U1201" s="170"/>
    </row>
    <row r="1202" spans="2:21" hidden="1" x14ac:dyDescent="0.3">
      <c r="B1202" s="158"/>
      <c r="E1202" s="1" t="s">
        <v>927</v>
      </c>
      <c r="L1202" s="125">
        <f t="shared" ref="L1202:L1220" si="14">L1201+0.05</f>
        <v>0.1</v>
      </c>
      <c r="U1202" s="170"/>
    </row>
    <row r="1203" spans="2:21" hidden="1" x14ac:dyDescent="0.3">
      <c r="B1203" s="158"/>
      <c r="E1203" s="1" t="s">
        <v>928</v>
      </c>
      <c r="L1203" s="125">
        <f t="shared" si="14"/>
        <v>0.15000000000000002</v>
      </c>
      <c r="U1203" s="170"/>
    </row>
    <row r="1204" spans="2:21" hidden="1" x14ac:dyDescent="0.3">
      <c r="B1204" s="158"/>
      <c r="E1204" s="1" t="s">
        <v>929</v>
      </c>
      <c r="L1204" s="125">
        <f t="shared" si="14"/>
        <v>0.2</v>
      </c>
      <c r="U1204" s="170"/>
    </row>
    <row r="1205" spans="2:21" hidden="1" x14ac:dyDescent="0.3">
      <c r="B1205" s="158"/>
      <c r="E1205" s="1" t="s">
        <v>930</v>
      </c>
      <c r="L1205" s="125">
        <f t="shared" si="14"/>
        <v>0.25</v>
      </c>
      <c r="U1205" s="170"/>
    </row>
    <row r="1206" spans="2:21" hidden="1" x14ac:dyDescent="0.3">
      <c r="B1206" s="158"/>
      <c r="E1206" s="1" t="s">
        <v>931</v>
      </c>
      <c r="L1206" s="125">
        <f t="shared" si="14"/>
        <v>0.3</v>
      </c>
      <c r="U1206" s="170"/>
    </row>
    <row r="1207" spans="2:21" hidden="1" x14ac:dyDescent="0.3">
      <c r="B1207" s="158"/>
      <c r="E1207" s="1" t="s">
        <v>932</v>
      </c>
      <c r="L1207" s="125">
        <f t="shared" si="14"/>
        <v>0.35</v>
      </c>
      <c r="U1207" s="170"/>
    </row>
    <row r="1208" spans="2:21" hidden="1" x14ac:dyDescent="0.3">
      <c r="B1208" s="158"/>
      <c r="E1208" s="1" t="s">
        <v>933</v>
      </c>
      <c r="L1208" s="125">
        <f t="shared" si="14"/>
        <v>0.39999999999999997</v>
      </c>
      <c r="U1208" s="170"/>
    </row>
    <row r="1209" spans="2:21" hidden="1" x14ac:dyDescent="0.3">
      <c r="B1209" s="158"/>
      <c r="E1209" s="1" t="s">
        <v>936</v>
      </c>
      <c r="L1209" s="125">
        <f t="shared" si="14"/>
        <v>0.44999999999999996</v>
      </c>
      <c r="U1209" s="170"/>
    </row>
    <row r="1210" spans="2:21" hidden="1" x14ac:dyDescent="0.3">
      <c r="B1210" s="158"/>
      <c r="E1210" s="1" t="s">
        <v>934</v>
      </c>
      <c r="L1210" s="125">
        <f t="shared" si="14"/>
        <v>0.49999999999999994</v>
      </c>
      <c r="U1210" s="170"/>
    </row>
    <row r="1211" spans="2:21" hidden="1" x14ac:dyDescent="0.3">
      <c r="B1211" s="158"/>
      <c r="E1211" s="1" t="s">
        <v>937</v>
      </c>
      <c r="L1211" s="125">
        <f t="shared" si="14"/>
        <v>0.54999999999999993</v>
      </c>
      <c r="U1211" s="170"/>
    </row>
    <row r="1212" spans="2:21" hidden="1" x14ac:dyDescent="0.3">
      <c r="B1212" s="158"/>
      <c r="E1212" s="1" t="s">
        <v>935</v>
      </c>
      <c r="L1212" s="125">
        <f t="shared" si="14"/>
        <v>0.6</v>
      </c>
      <c r="U1212" s="170"/>
    </row>
    <row r="1213" spans="2:21" hidden="1" x14ac:dyDescent="0.3">
      <c r="B1213" s="158"/>
      <c r="E1213" s="1" t="s">
        <v>939</v>
      </c>
      <c r="L1213" s="125">
        <f t="shared" si="14"/>
        <v>0.65</v>
      </c>
      <c r="U1213" s="170"/>
    </row>
    <row r="1214" spans="2:21" hidden="1" x14ac:dyDescent="0.3">
      <c r="B1214" s="158"/>
      <c r="E1214" s="1" t="s">
        <v>940</v>
      </c>
      <c r="L1214" s="125">
        <f t="shared" si="14"/>
        <v>0.70000000000000007</v>
      </c>
      <c r="U1214" s="170"/>
    </row>
    <row r="1215" spans="2:21" hidden="1" x14ac:dyDescent="0.3">
      <c r="B1215" s="158"/>
      <c r="E1215" s="1" t="s">
        <v>941</v>
      </c>
      <c r="L1215" s="125">
        <f t="shared" si="14"/>
        <v>0.75000000000000011</v>
      </c>
      <c r="U1215" s="170"/>
    </row>
    <row r="1216" spans="2:21" hidden="1" x14ac:dyDescent="0.3">
      <c r="B1216" s="158"/>
      <c r="E1216" s="1" t="s">
        <v>938</v>
      </c>
      <c r="L1216" s="125">
        <f t="shared" si="14"/>
        <v>0.80000000000000016</v>
      </c>
      <c r="U1216" s="170"/>
    </row>
    <row r="1217" spans="2:21" hidden="1" x14ac:dyDescent="0.3">
      <c r="B1217" s="158"/>
      <c r="E1217" s="1" t="s">
        <v>942</v>
      </c>
      <c r="L1217" s="125">
        <f t="shared" si="14"/>
        <v>0.8500000000000002</v>
      </c>
      <c r="U1217" s="170"/>
    </row>
    <row r="1218" spans="2:21" hidden="1" x14ac:dyDescent="0.3">
      <c r="B1218" s="158"/>
      <c r="E1218" s="1" t="s">
        <v>943</v>
      </c>
      <c r="L1218" s="125">
        <f t="shared" si="14"/>
        <v>0.90000000000000024</v>
      </c>
      <c r="U1218" s="170"/>
    </row>
    <row r="1219" spans="2:21" hidden="1" x14ac:dyDescent="0.3">
      <c r="B1219" s="158"/>
      <c r="E1219" s="1" t="s">
        <v>944</v>
      </c>
      <c r="L1219" s="125">
        <f t="shared" si="14"/>
        <v>0.95000000000000029</v>
      </c>
      <c r="U1219" s="170"/>
    </row>
    <row r="1220" spans="2:21" hidden="1" x14ac:dyDescent="0.3">
      <c r="B1220" s="158"/>
      <c r="E1220" s="1" t="s">
        <v>945</v>
      </c>
      <c r="L1220" s="125">
        <f t="shared" si="14"/>
        <v>1.0000000000000002</v>
      </c>
      <c r="U1220" s="170"/>
    </row>
    <row r="1221" spans="2:21" ht="14" hidden="1" x14ac:dyDescent="0.3">
      <c r="B1221" s="158"/>
      <c r="F1221" s="171"/>
      <c r="G1221" s="171"/>
      <c r="H1221" s="172">
        <f>L134</f>
        <v>0</v>
      </c>
      <c r="J1221" s="174">
        <f>IF(L134="",0,H1221*L1221)</f>
        <v>0</v>
      </c>
      <c r="L1221" s="175">
        <f>IF(C136=E1200,L1200,IF(C136=E1201,L1201,IF(C136=E1202,L1202,IF(C136=E1203,L1203,IF(C136=E1204,L1204,IF(C136=E1205,L1205,IF(C136=E1206,L1206,IF(C136=E1207,L1207,IF(C136=E1208,L1208,IF(C136=E1209,L1209,IF(C136=E1210,L1210,IF(C136=E1211,L1211,IF(C136=E1212,L1212,IF(C136=E1213,L1213,IF(C136=E1214,L1214,IF(C136=E1215,L1215,IF(C136=E1216,L1216,IF(C136=E1217,L1217,IF(C136=E1218,L1218,IF(C136=E1219,L1219,IF(C136=E1220,L1220,IF(C136="",0))))))))))))))))))))))</f>
        <v>0</v>
      </c>
      <c r="M1221" s="1" t="str">
        <f>IF(AND(C136&lt;&gt;"",L1221&lt;1),"discounted","")</f>
        <v/>
      </c>
      <c r="U1221" s="170"/>
    </row>
    <row r="1222" spans="2:21" ht="15.5" hidden="1" x14ac:dyDescent="0.35">
      <c r="B1222" s="122"/>
    </row>
    <row r="1223" spans="2:21" ht="15.5" hidden="1" x14ac:dyDescent="0.35">
      <c r="B1223" s="122" t="s">
        <v>375</v>
      </c>
    </row>
    <row r="1224" spans="2:21" hidden="1" x14ac:dyDescent="0.3">
      <c r="B1224" s="1" t="str">
        <f>CONCATENATE(J1224,K1224,L1224)</f>
        <v xml:space="preserve">The more you concede to this professional's or others' expectations, the less </v>
      </c>
      <c r="J1224" s="202" t="s">
        <v>456</v>
      </c>
      <c r="K1224" s="1" t="str">
        <f>IF(B$1005=0,"this professional",B$1005)</f>
        <v>this professional</v>
      </c>
      <c r="L1224" s="48" t="s">
        <v>457</v>
      </c>
      <c r="M1224" s="47"/>
    </row>
    <row r="1225" spans="2:21" ht="14" hidden="1" x14ac:dyDescent="0.3">
      <c r="B1225" s="156"/>
      <c r="C1225" s="156"/>
      <c r="D1225" s="157" t="s">
        <v>369</v>
      </c>
      <c r="E1225" s="36" t="str">
        <f>CONCATENATE(B$1224,G1225)</f>
        <v>The more you concede to this professional's or others' expectations, the less energy you find to do much of anything else.</v>
      </c>
      <c r="F1225" s="48" t="s">
        <v>150</v>
      </c>
      <c r="G1225" s="1" t="s">
        <v>458</v>
      </c>
    </row>
    <row r="1226" spans="2:21" ht="14" hidden="1" x14ac:dyDescent="0.3">
      <c r="B1226" s="156"/>
      <c r="C1226" s="156"/>
      <c r="D1226" s="157" t="s">
        <v>366</v>
      </c>
      <c r="E1226" s="36" t="str">
        <f t="shared" ref="E1226:E1234" si="15">CONCATENATE(B$1224,G1226)</f>
        <v>The more you concede to this professional's or others' expectations, the less you can attend to your own needs without disruption.</v>
      </c>
      <c r="F1226" s="48" t="s">
        <v>150</v>
      </c>
      <c r="G1226" s="1" t="s">
        <v>459</v>
      </c>
    </row>
    <row r="1227" spans="2:21" ht="14" hidden="1" x14ac:dyDescent="0.3">
      <c r="B1227" s="156"/>
      <c r="C1227" s="156"/>
      <c r="D1227" s="157" t="s">
        <v>370</v>
      </c>
      <c r="E1227" s="36" t="str">
        <f t="shared" si="15"/>
        <v>The more you concede to this professional's or others' expectations, the less less you can effectively attend to other areas in your life.</v>
      </c>
      <c r="F1227" s="48" t="s">
        <v>150</v>
      </c>
      <c r="G1227" s="1" t="s">
        <v>460</v>
      </c>
    </row>
    <row r="1228" spans="2:21" ht="14" hidden="1" x14ac:dyDescent="0.3">
      <c r="B1228" s="156"/>
      <c r="C1228" s="156"/>
      <c r="D1228" s="157" t="s">
        <v>367</v>
      </c>
      <c r="E1228" s="36" t="str">
        <f t="shared" si="15"/>
        <v>The more you concede to this professional's or others' expectations, the less you’re able to fully focus on other things.</v>
      </c>
      <c r="F1228" s="48" t="s">
        <v>150</v>
      </c>
      <c r="G1228" s="1" t="s">
        <v>461</v>
      </c>
    </row>
    <row r="1229" spans="2:21" ht="14" hidden="1" x14ac:dyDescent="0.3">
      <c r="B1229" s="156"/>
      <c r="C1229" s="156"/>
      <c r="D1229" s="157" t="s">
        <v>373</v>
      </c>
      <c r="E1229" s="36" t="str">
        <f t="shared" si="15"/>
        <v>The more you concede to this professional's or others' expectations, the less optimism you hold for your own immediate future.</v>
      </c>
      <c r="F1229" s="48" t="s">
        <v>150</v>
      </c>
      <c r="G1229" s="1" t="s">
        <v>462</v>
      </c>
    </row>
    <row r="1230" spans="2:21" ht="14" hidden="1" x14ac:dyDescent="0.3">
      <c r="B1230" s="156"/>
      <c r="C1230" s="156"/>
      <c r="D1230" s="157" t="s">
        <v>368</v>
      </c>
      <c r="E1230" s="36" t="str">
        <f t="shared" si="15"/>
        <v>The more you concede to this professional's or others' expectations, the less you enjoy those things that once gave you pleasure.</v>
      </c>
      <c r="F1230" s="48" t="s">
        <v>150</v>
      </c>
      <c r="G1230" s="1" t="s">
        <v>463</v>
      </c>
    </row>
    <row r="1231" spans="2:21" ht="14" hidden="1" x14ac:dyDescent="0.3">
      <c r="B1231" s="156"/>
      <c r="C1231" s="156"/>
      <c r="D1231" s="157" t="s">
        <v>454</v>
      </c>
      <c r="E1231" s="36" t="str">
        <f t="shared" si="15"/>
        <v>The more you concede to this professional's or others' expectations, the less disciplined as immediate pain-relief matters more than a doubtful future.</v>
      </c>
      <c r="F1231" s="48" t="s">
        <v>150</v>
      </c>
      <c r="G1231" s="1" t="s">
        <v>464</v>
      </c>
    </row>
    <row r="1232" spans="2:21" ht="14" hidden="1" x14ac:dyDescent="0.3">
      <c r="B1232" s="156"/>
      <c r="C1232" s="156"/>
      <c r="D1232" s="157" t="s">
        <v>372</v>
      </c>
      <c r="E1232" s="36" t="str">
        <f t="shared" si="15"/>
        <v>The more you concede to this professional's or others' expectations, the less you’re able to keep up with 	your responsibilities to others.</v>
      </c>
      <c r="F1232" s="48" t="s">
        <v>150</v>
      </c>
      <c r="G1232" s="1" t="s">
        <v>465</v>
      </c>
    </row>
    <row r="1233" spans="2:26" ht="14" hidden="1" x14ac:dyDescent="0.3">
      <c r="B1233" s="156"/>
      <c r="C1233" s="156"/>
      <c r="D1233" s="157" t="s">
        <v>374</v>
      </c>
      <c r="E1233" s="36" t="str">
        <f t="shared" si="15"/>
        <v>The more you concede to this professional's or others' expectations, the less you feel in control of your own life and more like an empty shell.</v>
      </c>
      <c r="F1233" s="48" t="s">
        <v>150</v>
      </c>
      <c r="G1233" s="1" t="s">
        <v>466</v>
      </c>
    </row>
    <row r="1234" spans="2:26" ht="14" hidden="1" x14ac:dyDescent="0.3">
      <c r="B1234" s="156"/>
      <c r="C1234" s="156"/>
      <c r="D1234" s="157" t="s">
        <v>455</v>
      </c>
      <c r="E1234" s="36" t="str">
        <f t="shared" si="15"/>
        <v>The more you concede to this professional's or others' expectations, the less you want to be around others expecting more than you can give.</v>
      </c>
      <c r="F1234" s="48" t="s">
        <v>150</v>
      </c>
      <c r="G1234" s="1" t="s">
        <v>467</v>
      </c>
    </row>
    <row r="1235" spans="2:26" ht="14" hidden="1" x14ac:dyDescent="0.3">
      <c r="B1235" s="156"/>
      <c r="C1235" s="156"/>
      <c r="D1235" s="157"/>
    </row>
    <row r="1236" spans="2:26" hidden="1" x14ac:dyDescent="0.3">
      <c r="B1236" s="158">
        <v>1</v>
      </c>
      <c r="C1236" s="1" t="str">
        <f>IF(C139=D$1225,E$1225,IF(C139=D$1226,E$1226,IF(C139=D$1227,E$1227,IF(C139=D$1228,E$1228,IF(C139=D$1229,E$1229,IF(C139=D$1230,E$1230,IF(C139=D$1231,E$1231,IF(C139=D$1232,E$1232,IF(C139=D$1233,E$1233,IF(C139=D$1234,E$1234,IF(C139="",Q1236)))))))))))</f>
        <v>Pick from the dropdown list above the top symptom that best applies to you. Then select from the next dropdown list above how often you experience this symptom.</v>
      </c>
      <c r="E1236" s="36" t="str">
        <f>C1236</f>
        <v>Pick from the dropdown list above the top symptom that best applies to you. Then select from the next dropdown list above how often you experience this symptom.</v>
      </c>
      <c r="O1236" s="48" t="s">
        <v>150</v>
      </c>
      <c r="Q1236" s="1" t="s">
        <v>398</v>
      </c>
      <c r="X1236" s="177">
        <v>630</v>
      </c>
      <c r="Y1236" s="1">
        <f>IF(F$139=B$1283,H$1283,IF(F$139=B$1284,H$1284,IF(F$139=B$1285,H$1285,IF(F$139=B$1286,H$1286,IF(F$139=B$1287,H$1287,IF(F$139="",0))))))</f>
        <v>0</v>
      </c>
      <c r="Z1236" s="178">
        <f>ROUND(X1236*Y1236,0)</f>
        <v>0</v>
      </c>
    </row>
    <row r="1237" spans="2:26" hidden="1" x14ac:dyDescent="0.3">
      <c r="B1237" s="158">
        <v>2</v>
      </c>
      <c r="C1237" s="1" t="str">
        <f>IF(C141=D$1225,E$1225,IF(C141=D$1226,E$1226,IF(C141=D$1227,E$1227,IF(C141=D$1228,E$1228,IF(C141=D$1229,E$1229,IF(C141=D$1230,E$1230,IF(C141=D$1231,E$1231,IF(C141=D$1232,E$1232,IF(C141=D$1233,E$1233,IF(C141=D$1234,E$1234,IF(C141="",Q1237)))))))))))</f>
        <v>Pick from the dropdown list above the 2nd symptom that best applies to you. Then select from the next dropdown list above how often you experience this symptom.</v>
      </c>
      <c r="E1237" s="36" t="str">
        <f>IF(AND(C$141&lt;&gt;"",C$141=C$139),"CHOOSE A SYMPTOM YOU HAVE NOT YET SELECTED",C1237)</f>
        <v>Pick from the dropdown list above the 2nd symptom that best applies to you. Then select from the next dropdown list above how often you experience this symptom.</v>
      </c>
      <c r="O1237" s="48" t="s">
        <v>150</v>
      </c>
      <c r="Q1237" s="1" t="s">
        <v>399</v>
      </c>
      <c r="X1237" s="177">
        <v>630</v>
      </c>
      <c r="Y1237" s="1">
        <f>IF(F$141=B$1283,H$1283,IF(F$141=B$1284,H$1284,IF(F$141=B$1285,H$1285,IF(F$141=B$1286,H$1286,IF(F$141=B$1287,H$1287,IF(F$141="",0))))))</f>
        <v>0</v>
      </c>
      <c r="Z1237" s="178">
        <f>ROUND(X1237*Y1237,0)</f>
        <v>0</v>
      </c>
    </row>
    <row r="1238" spans="2:26" hidden="1" x14ac:dyDescent="0.3">
      <c r="B1238" s="158">
        <v>3</v>
      </c>
      <c r="C1238" s="1" t="str">
        <f>IF(C143=D$1225,E$1225,IF(C143=D$1226,E$1226,IF(C143=D$1227,E$1227,IF(C143=D$1228,E$1228,IF(C143=D$1229,E$1229,IF(C143=D$1230,E$1230,IF(C143=D$1231,E$1231,IF(C143=D$1232,E$1232,IF(C143=D$1233,E$1233,IF(C143=D$1234,E$1234,IF(C143="",Q1238)))))))))))</f>
        <v>Pick from the dropdown list above the 3rd symptom that best applies to you. Then select from the next dropdown list above how often you experience this symptom.</v>
      </c>
      <c r="E1238" s="36" t="str">
        <f>IF(AND(C$143&lt;&gt;"",C$143=C$141),"CHOOSE A SYMPTOM YOU HAVE NOT YET SELECTED",C1238)</f>
        <v>Pick from the dropdown list above the 3rd symptom that best applies to you. Then select from the next dropdown list above how often you experience this symptom.</v>
      </c>
      <c r="O1238" s="48" t="s">
        <v>150</v>
      </c>
      <c r="Q1238" s="1" t="s">
        <v>400</v>
      </c>
      <c r="X1238" s="177">
        <v>630</v>
      </c>
      <c r="Y1238" s="1">
        <f>IF(F$143=B$1283,H$1283,IF(F$143=B$1284,H$1284,IF(F$143=B$1285,H$1285,IF(F$143=B$1286,H$1286,IF(F$143=B$1287,H$1287,IF(F$143="",0))))))</f>
        <v>0</v>
      </c>
      <c r="Z1238" s="178">
        <f>ROUND(X1238*Y1238,0)</f>
        <v>0</v>
      </c>
    </row>
    <row r="1239" spans="2:26" hidden="1" x14ac:dyDescent="0.3">
      <c r="L1239" s="177">
        <v>630</v>
      </c>
    </row>
    <row r="1240" spans="2:26" hidden="1" x14ac:dyDescent="0.3">
      <c r="E1240" s="1" t="str">
        <f>E1200</f>
        <v>None of these effects can be ascribed to this impactful professional</v>
      </c>
      <c r="L1240" s="125">
        <v>0</v>
      </c>
    </row>
    <row r="1241" spans="2:26" hidden="1" x14ac:dyDescent="0.3">
      <c r="E1241" s="1" t="str">
        <f t="shared" ref="E1241:E1260" si="16">E1201</f>
        <v>Between 0% to 5% of these effects can be ascribed to this professional</v>
      </c>
      <c r="L1241" s="125">
        <f>L1240+0.05</f>
        <v>0.05</v>
      </c>
    </row>
    <row r="1242" spans="2:26" hidden="1" x14ac:dyDescent="0.3">
      <c r="E1242" s="1" t="str">
        <f t="shared" si="16"/>
        <v>Between 5% to 10% of these effects can be ascribed to this professional</v>
      </c>
      <c r="L1242" s="125">
        <f t="shared" ref="L1242:L1260" si="17">L1241+0.05</f>
        <v>0.1</v>
      </c>
    </row>
    <row r="1243" spans="2:26" hidden="1" x14ac:dyDescent="0.3">
      <c r="E1243" s="1" t="str">
        <f t="shared" si="16"/>
        <v>Between 10% to 15% of these effects can be ascribed to this professional</v>
      </c>
      <c r="L1243" s="125">
        <f t="shared" si="17"/>
        <v>0.15000000000000002</v>
      </c>
    </row>
    <row r="1244" spans="2:26" hidden="1" x14ac:dyDescent="0.3">
      <c r="E1244" s="1" t="str">
        <f t="shared" si="16"/>
        <v>Between 15% to 20% of these effects can be ascribed to this professional</v>
      </c>
      <c r="L1244" s="125">
        <f t="shared" si="17"/>
        <v>0.2</v>
      </c>
    </row>
    <row r="1245" spans="2:26" hidden="1" x14ac:dyDescent="0.3">
      <c r="E1245" s="1" t="str">
        <f t="shared" si="16"/>
        <v>Between 20% to 25% of these effects can be ascribed to this professional</v>
      </c>
      <c r="L1245" s="125">
        <f t="shared" si="17"/>
        <v>0.25</v>
      </c>
    </row>
    <row r="1246" spans="2:26" hidden="1" x14ac:dyDescent="0.3">
      <c r="E1246" s="1" t="str">
        <f t="shared" si="16"/>
        <v>Between 25% to 30% of these effects can be ascribed to this professional</v>
      </c>
      <c r="L1246" s="125">
        <f t="shared" si="17"/>
        <v>0.3</v>
      </c>
    </row>
    <row r="1247" spans="2:26" hidden="1" x14ac:dyDescent="0.3">
      <c r="E1247" s="1" t="str">
        <f t="shared" si="16"/>
        <v>Between 30% to 35% of these effects can be ascribed to this professional</v>
      </c>
      <c r="L1247" s="125">
        <f t="shared" si="17"/>
        <v>0.35</v>
      </c>
    </row>
    <row r="1248" spans="2:26" hidden="1" x14ac:dyDescent="0.3">
      <c r="E1248" s="1" t="str">
        <f t="shared" si="16"/>
        <v>Between 35% to 40% of these effects can be ascribed to this professional</v>
      </c>
      <c r="L1248" s="125">
        <f t="shared" si="17"/>
        <v>0.39999999999999997</v>
      </c>
    </row>
    <row r="1249" spans="2:13" hidden="1" x14ac:dyDescent="0.3">
      <c r="E1249" s="1" t="str">
        <f t="shared" si="16"/>
        <v>Between 40% to 45% of these effects can be ascribed to this professional</v>
      </c>
      <c r="L1249" s="125">
        <f t="shared" si="17"/>
        <v>0.44999999999999996</v>
      </c>
    </row>
    <row r="1250" spans="2:13" hidden="1" x14ac:dyDescent="0.3">
      <c r="E1250" s="1" t="str">
        <f t="shared" si="16"/>
        <v>Between 45% to 50% of these effects can be ascribed to this professional</v>
      </c>
      <c r="L1250" s="125">
        <f t="shared" si="17"/>
        <v>0.49999999999999994</v>
      </c>
    </row>
    <row r="1251" spans="2:13" hidden="1" x14ac:dyDescent="0.3">
      <c r="E1251" s="1" t="str">
        <f t="shared" si="16"/>
        <v>Between 50% to 55% of these effects can be ascribed to this professional</v>
      </c>
      <c r="L1251" s="125">
        <f t="shared" si="17"/>
        <v>0.54999999999999993</v>
      </c>
    </row>
    <row r="1252" spans="2:13" hidden="1" x14ac:dyDescent="0.3">
      <c r="E1252" s="1" t="str">
        <f t="shared" si="16"/>
        <v>Between 55% to 60% of these effects can be ascribed to this professional</v>
      </c>
      <c r="L1252" s="125">
        <f t="shared" si="17"/>
        <v>0.6</v>
      </c>
    </row>
    <row r="1253" spans="2:13" hidden="1" x14ac:dyDescent="0.3">
      <c r="E1253" s="1" t="str">
        <f t="shared" si="16"/>
        <v>Between 60% to 65% of these effects can be ascribed to this professional</v>
      </c>
      <c r="L1253" s="125">
        <f t="shared" si="17"/>
        <v>0.65</v>
      </c>
    </row>
    <row r="1254" spans="2:13" hidden="1" x14ac:dyDescent="0.3">
      <c r="E1254" s="1" t="str">
        <f t="shared" si="16"/>
        <v>Between 65% to 70% of these effects can be ascribed to this professional</v>
      </c>
      <c r="L1254" s="125">
        <f t="shared" si="17"/>
        <v>0.70000000000000007</v>
      </c>
    </row>
    <row r="1255" spans="2:13" hidden="1" x14ac:dyDescent="0.3">
      <c r="E1255" s="1" t="str">
        <f t="shared" si="16"/>
        <v>Between 70% to 75% of these effects can be ascribed to this professional</v>
      </c>
      <c r="L1255" s="125">
        <f t="shared" si="17"/>
        <v>0.75000000000000011</v>
      </c>
    </row>
    <row r="1256" spans="2:13" hidden="1" x14ac:dyDescent="0.3">
      <c r="E1256" s="1" t="str">
        <f t="shared" si="16"/>
        <v>Between 75% to 80% of these effects can be ascribed to this professional</v>
      </c>
      <c r="L1256" s="125">
        <f t="shared" si="17"/>
        <v>0.80000000000000016</v>
      </c>
    </row>
    <row r="1257" spans="2:13" hidden="1" x14ac:dyDescent="0.3">
      <c r="E1257" s="1" t="str">
        <f t="shared" si="16"/>
        <v>Between 80% to 85% of these effects can be ascribed to this professional</v>
      </c>
      <c r="L1257" s="125">
        <f t="shared" si="17"/>
        <v>0.8500000000000002</v>
      </c>
    </row>
    <row r="1258" spans="2:13" hidden="1" x14ac:dyDescent="0.3">
      <c r="E1258" s="1" t="str">
        <f t="shared" si="16"/>
        <v>Between 85% to 90% of these effects can be ascribed to this professional</v>
      </c>
      <c r="L1258" s="125">
        <f t="shared" si="17"/>
        <v>0.90000000000000024</v>
      </c>
    </row>
    <row r="1259" spans="2:13" hidden="1" x14ac:dyDescent="0.3">
      <c r="E1259" s="1" t="str">
        <f t="shared" si="16"/>
        <v>Between 90% to 95% of these effects can be ascribed to this professional</v>
      </c>
      <c r="L1259" s="125">
        <f t="shared" si="17"/>
        <v>0.95000000000000029</v>
      </c>
    </row>
    <row r="1260" spans="2:13" hidden="1" x14ac:dyDescent="0.3">
      <c r="E1260" s="1" t="str">
        <f t="shared" si="16"/>
        <v>Between 95% to 100% of these effects can be ascribed to this professional</v>
      </c>
      <c r="L1260" s="125">
        <f t="shared" si="17"/>
        <v>1.0000000000000002</v>
      </c>
    </row>
    <row r="1261" spans="2:13" ht="14" hidden="1" x14ac:dyDescent="0.3">
      <c r="F1261" s="171"/>
      <c r="G1261" s="171"/>
      <c r="H1261" s="172">
        <f>L143</f>
        <v>0</v>
      </c>
      <c r="J1261" s="174">
        <f>IF(L143="",0,H1261*L1261)</f>
        <v>0</v>
      </c>
      <c r="L1261" s="175">
        <f>IF(C145=E1240,L1240,IF(C145=E1241,L1241,IF(C145=E1242,L1242,IF(C145=E1243,L1243,IF(C145=E1244,L1244,IF(C145=E1245,L1245,IF(C145=E1246,L1246,IF(C145=E1247,L1247,IF(C145=E1248,L1248,IF(C145=E1249,L1249,IF(C145=E1250,L1250,IF(C145=E1251,L1251,IF(C145=E1252,L1252,IF(C145=E1253,L1253,IF(C145=E1254,L1254,IF(C145=E1255,L1255,IF(C145=E1256,L1256,IF(C145=E1257,L1257,IF(C145=E1258,L1258,IF(C145=E1259,L1259,IF(C145=E1260,L1260,IF(C145="",0))))))))))))))))))))))</f>
        <v>0</v>
      </c>
      <c r="M1261" s="1" t="str">
        <f>IF(AND(C145&lt;&gt;"",L1261&lt;1),"discounted","")</f>
        <v/>
      </c>
    </row>
    <row r="1262" spans="2:13" hidden="1" x14ac:dyDescent="0.3"/>
    <row r="1263" spans="2:13" ht="15.5" hidden="1" x14ac:dyDescent="0.35">
      <c r="B1263" s="122" t="s">
        <v>385</v>
      </c>
    </row>
    <row r="1264" spans="2:13" hidden="1" x14ac:dyDescent="0.3">
      <c r="B1264" s="1" t="str">
        <f>CONCATENATE(J1264,K1264,L1264)</f>
        <v xml:space="preserve">The more in turmoil when feeling pressured by this professional or others, the </v>
      </c>
      <c r="J1264" s="202" t="s">
        <v>468</v>
      </c>
      <c r="K1264" s="1" t="str">
        <f>IF(B$1005=0,"this professional",B$1005)</f>
        <v>this professional</v>
      </c>
      <c r="L1264" s="48" t="s">
        <v>479</v>
      </c>
      <c r="M1264" s="47"/>
    </row>
    <row r="1265" spans="2:26" ht="14" hidden="1" x14ac:dyDescent="0.3">
      <c r="B1265" s="156"/>
      <c r="C1265" s="156"/>
      <c r="D1265" s="157" t="s">
        <v>401</v>
      </c>
      <c r="E1265" s="36" t="str">
        <f>CONCATENATE(B$1264,G1265)</f>
        <v>The more in turmoil when feeling pressured by this professional or others, the more you feel overwhelmed by your emotional anguish.</v>
      </c>
      <c r="F1265" s="48" t="s">
        <v>150</v>
      </c>
      <c r="G1265" s="1" t="s">
        <v>469</v>
      </c>
    </row>
    <row r="1266" spans="2:26" ht="14" hidden="1" x14ac:dyDescent="0.3">
      <c r="B1266" s="156"/>
      <c r="C1266" s="156"/>
      <c r="D1266" s="157" t="s">
        <v>402</v>
      </c>
      <c r="E1266" s="36" t="str">
        <f t="shared" ref="E1266:E1274" si="18">CONCATENATE(B$1264,G1266)</f>
        <v>The more in turmoil when feeling pressured by this professional or others, the more you ease the pain with something that’s likely addictive.</v>
      </c>
      <c r="F1266" s="48" t="s">
        <v>150</v>
      </c>
      <c r="G1266" s="1" t="s">
        <v>470</v>
      </c>
    </row>
    <row r="1267" spans="2:26" ht="14" hidden="1" x14ac:dyDescent="0.3">
      <c r="B1267" s="156"/>
      <c r="C1267" s="156"/>
      <c r="D1267" s="157" t="s">
        <v>403</v>
      </c>
      <c r="E1267" s="36" t="str">
        <f t="shared" si="18"/>
        <v>The more in turmoil when feeling pressured by this professional or others, the more you frequently indulge in pain-relieving activities or substances.</v>
      </c>
      <c r="F1267" s="48" t="s">
        <v>150</v>
      </c>
      <c r="G1267" s="1" t="s">
        <v>471</v>
      </c>
    </row>
    <row r="1268" spans="2:26" ht="14" hidden="1" x14ac:dyDescent="0.3">
      <c r="B1268" s="156"/>
      <c r="C1268" s="156"/>
      <c r="D1268" s="157" t="s">
        <v>386</v>
      </c>
      <c r="E1268" s="36" t="str">
        <f t="shared" si="18"/>
        <v>The more in turmoil when feeling pressured by this professional or others, the less able to give up what provides you some semblance of relief.</v>
      </c>
      <c r="F1268" s="48" t="s">
        <v>150</v>
      </c>
      <c r="G1268" s="1" t="s">
        <v>472</v>
      </c>
    </row>
    <row r="1269" spans="2:26" ht="14" hidden="1" x14ac:dyDescent="0.3">
      <c r="B1269" s="156"/>
      <c r="C1269" s="156"/>
      <c r="D1269" s="157" t="s">
        <v>409</v>
      </c>
      <c r="E1269" s="36" t="str">
        <f t="shared" si="18"/>
        <v>The more in turmoil when feeling pressured by this professional or others, the more you engage in addictive activity to maintain the same level of relief.</v>
      </c>
      <c r="F1269" s="48" t="s">
        <v>150</v>
      </c>
      <c r="G1269" s="1" t="s">
        <v>473</v>
      </c>
    </row>
    <row r="1270" spans="2:26" ht="14" hidden="1" x14ac:dyDescent="0.3">
      <c r="B1270" s="156"/>
      <c r="C1270" s="156"/>
      <c r="D1270" s="157" t="s">
        <v>405</v>
      </c>
      <c r="E1270" s="36" t="str">
        <f t="shared" si="18"/>
        <v>The more in turmoil when feeling pressured by this professional or others, the less in control and more powerless you feel over situations in your life.</v>
      </c>
      <c r="F1270" s="48" t="s">
        <v>150</v>
      </c>
      <c r="G1270" s="1" t="s">
        <v>474</v>
      </c>
    </row>
    <row r="1271" spans="2:26" ht="14" hidden="1" x14ac:dyDescent="0.3">
      <c r="B1271" s="156"/>
      <c r="C1271" s="156"/>
      <c r="D1271" s="157" t="s">
        <v>406</v>
      </c>
      <c r="E1271" s="36" t="str">
        <f t="shared" si="18"/>
        <v>The more in turmoil when feeling pressured by this professional or others, the more secretive or dishonest behavior to indulge in self-satisfying stuff.</v>
      </c>
      <c r="F1271" s="48" t="s">
        <v>150</v>
      </c>
      <c r="G1271" s="1" t="s">
        <v>475</v>
      </c>
    </row>
    <row r="1272" spans="2:26" ht="14" hidden="1" x14ac:dyDescent="0.3">
      <c r="B1272" s="156"/>
      <c r="C1272" s="156"/>
      <c r="D1272" s="157" t="s">
        <v>407</v>
      </c>
      <c r="E1272" s="36" t="str">
        <f t="shared" si="18"/>
        <v>The more in turmoil when feeling pressured by this professional or others, the less you interact with others not participating in your indulgent activities.</v>
      </c>
      <c r="F1272" s="48" t="s">
        <v>150</v>
      </c>
      <c r="G1272" s="1" t="s">
        <v>476</v>
      </c>
    </row>
    <row r="1273" spans="2:26" ht="14" hidden="1" x14ac:dyDescent="0.3">
      <c r="B1273" s="156"/>
      <c r="C1273" s="156"/>
      <c r="D1273" s="157" t="s">
        <v>404</v>
      </c>
      <c r="E1273" s="36" t="str">
        <f t="shared" si="18"/>
        <v>The more in turmoil when feeling pressured by this professional or others, the more you spend beyond what you can reasonably afford.</v>
      </c>
      <c r="F1273" s="48" t="s">
        <v>150</v>
      </c>
      <c r="G1273" s="1" t="s">
        <v>477</v>
      </c>
    </row>
    <row r="1274" spans="2:26" ht="14" hidden="1" x14ac:dyDescent="0.3">
      <c r="B1274" s="156"/>
      <c r="C1274" s="156"/>
      <c r="D1274" s="157" t="s">
        <v>408</v>
      </c>
      <c r="E1274" s="36" t="str">
        <f t="shared" si="18"/>
        <v>The more in turmoil when feeling pressured by this professional or others, the more health issues pop up after prioritizing relief from the emotional pain.</v>
      </c>
      <c r="F1274" s="48" t="s">
        <v>150</v>
      </c>
      <c r="G1274" s="1" t="s">
        <v>478</v>
      </c>
    </row>
    <row r="1275" spans="2:26" hidden="1" x14ac:dyDescent="0.3">
      <c r="B1275" s="158">
        <v>1</v>
      </c>
      <c r="C1275" s="1" t="str">
        <f>IF(C148=D$1265,E$1265,IF(C148=D$1266,E$1266,IF(C148=D$1267,E$1267,IF(C148=D$1268,E$1268,IF(C148=D$1269,E$1269,IF(C148=D$1270,E$1270,IF(C148=D$1271,E$1271,IF(C148=D$1272,E$1272,IF(C148=D$1273,E$1273,IF(C148=D$1274,E$1274,IF(C148="",Q1275)))))))))))</f>
        <v>Pick from the dropdown list above the top symptom that best applies to you. Then select from the next dropdown list above how often you experience this symptom.</v>
      </c>
      <c r="E1275" s="36" t="str">
        <f>C1275</f>
        <v>Pick from the dropdown list above the top symptom that best applies to you. Then select from the next dropdown list above how often you experience this symptom.</v>
      </c>
      <c r="O1275" s="48" t="s">
        <v>150</v>
      </c>
      <c r="Q1275" s="1" t="s">
        <v>398</v>
      </c>
      <c r="X1275" s="179">
        <v>120</v>
      </c>
      <c r="Y1275" s="1">
        <f>IF(F$148=B$1283,H$1283,IF(F$148=B$1284,H$1284,IF(F$148=B$1285,H$1285,IF(F$148=B$1286,H$1286,IF(F$148=B$1287,H$1287,IF(F$148="",0))))))</f>
        <v>0</v>
      </c>
      <c r="Z1275" s="178">
        <f>IF(F148="",0,ROUND(X1275*Y1275,0))</f>
        <v>0</v>
      </c>
    </row>
    <row r="1276" spans="2:26" hidden="1" x14ac:dyDescent="0.3">
      <c r="B1276" s="158">
        <v>2</v>
      </c>
      <c r="C1276" s="1" t="str">
        <f>IF(C150=D$1265,E$1265,IF(C150=D$1266,E$1266,IF(C150=D$1267,E$1267,IF(C150=D$1268,E$1268,IF(C150=D$1269,E$1269,IF(C150=D$1270,E$1270,IF(C150=D$1271,E$1271,IF(C150=D$1272,E$1272,IF(C150=D$1273,E$1273,IF(C150=D$1274,E$1274,IF(C150="",Q1276)))))))))))</f>
        <v>Pick from the dropdown list above the 2nd symptom that best applies to you. Then select from the next dropdown list above how often you experience this symptom.</v>
      </c>
      <c r="E1276" s="36" t="str">
        <f>IF(AND(C$150&lt;&gt;"",C$150=C$148),"CHOOSE A SYMPTOM YOU HAVE NOT YET SELECTED",C1276)</f>
        <v>Pick from the dropdown list above the 2nd symptom that best applies to you. Then select from the next dropdown list above how often you experience this symptom.</v>
      </c>
      <c r="O1276" s="48" t="s">
        <v>150</v>
      </c>
      <c r="Q1276" s="1" t="s">
        <v>399</v>
      </c>
      <c r="X1276" s="179">
        <v>120</v>
      </c>
      <c r="Y1276" s="1">
        <f>IF(F$150=B$1283,H$1283,IF(F$150=B$1284,H$1284,IF(F$150=B$1285,H$1285,IF(F$150=B$1286,H$1286,IF(F$150=B$1287,H$1287,IF(F$150="",0))))))</f>
        <v>0</v>
      </c>
      <c r="Z1276" s="178">
        <f>IF(F150="",0,ROUND(X1276*Y1276,0))</f>
        <v>0</v>
      </c>
    </row>
    <row r="1277" spans="2:26" hidden="1" x14ac:dyDescent="0.3">
      <c r="B1277" s="158">
        <v>3</v>
      </c>
      <c r="C1277" s="1" t="str">
        <f>IF(C152=D$1265,E$1265,IF(C152=D$1266,E$1266,IF(C152=D$1267,E$1267,IF(C152=D$1268,E$1268,IF(C152=D$1269,E$1269,IF(C152=D$1270,E$1270,IF(C152=D$1271,E$1271,IF(C152=D$1272,E$1272,IF(C152=D$1273,E$1273,IF(C152=D$1274,E$1274,IF(C152="",Q1277)))))))))))</f>
        <v>Pick from the dropdown list above the 3rd symptom that best applies to you. Then select from the next dropdown list above how often you experience this symptom.</v>
      </c>
      <c r="E1277" s="36" t="str">
        <f>IF(AND(C$152&lt;&gt;"",C$152=C$150),"CHOOSE A SYMPTOM YOU HAVE NOT YET SELECTED",C1277)</f>
        <v>Pick from the dropdown list above the 3rd symptom that best applies to you. Then select from the next dropdown list above how often you experience this symptom.</v>
      </c>
      <c r="O1277" s="48" t="s">
        <v>150</v>
      </c>
      <c r="Q1277" s="1" t="s">
        <v>400</v>
      </c>
      <c r="X1277" s="179">
        <v>120</v>
      </c>
      <c r="Y1277" s="1">
        <f>IF(F$152=B$1283,H$1283,IF(F$152=B$1284,H$1284,IF(F$152=B$1285,H$1285,IF(F$152=B$1286,H$1286,IF(F$152=B$1287,H$1287,IF(F$152="",0))))))</f>
        <v>0</v>
      </c>
      <c r="Z1277" s="178">
        <f>IF(F152="",0,ROUND(X1277*Y1277,0))</f>
        <v>0</v>
      </c>
    </row>
    <row r="1278" spans="2:26" hidden="1" x14ac:dyDescent="0.3"/>
    <row r="1279" spans="2:26" hidden="1" x14ac:dyDescent="0.3">
      <c r="E1279" s="176">
        <f>IF(AND(L148="",L150="",L152=""),"",L152)</f>
        <v>0</v>
      </c>
    </row>
    <row r="1280" spans="2:26" hidden="1" x14ac:dyDescent="0.3"/>
    <row r="1281" spans="2:24" hidden="1" x14ac:dyDescent="0.3">
      <c r="C1281" s="36" t="str">
        <f>IF(L155="","",E1281)</f>
        <v>These capture a conservative estimate of wellness costs. While not scientifically valid, this data serves more like a benchmark to address overlooked needs. And the the results on wellness.</v>
      </c>
      <c r="D1281" s="48" t="s">
        <v>150</v>
      </c>
      <c r="E1281" s="1" t="s">
        <v>412</v>
      </c>
    </row>
    <row r="1282" spans="2:24" hidden="1" x14ac:dyDescent="0.3"/>
    <row r="1283" spans="2:24" hidden="1" x14ac:dyDescent="0.3">
      <c r="B1283" s="155" t="s">
        <v>440</v>
      </c>
      <c r="E1283" s="47"/>
      <c r="F1283" s="1">
        <v>0</v>
      </c>
      <c r="G1283" s="125" t="e">
        <f>B$1123</f>
        <v>#DIV/0!</v>
      </c>
      <c r="H1283" s="169" t="e">
        <f>F1283*G1283</f>
        <v>#DIV/0!</v>
      </c>
    </row>
    <row r="1284" spans="2:24" hidden="1" x14ac:dyDescent="0.3">
      <c r="B1284" s="155" t="s">
        <v>441</v>
      </c>
      <c r="E1284" s="47"/>
      <c r="F1284" s="1">
        <v>0.25</v>
      </c>
      <c r="G1284" s="125" t="e">
        <f>B$1123</f>
        <v>#DIV/0!</v>
      </c>
      <c r="H1284" s="169" t="e">
        <f t="shared" ref="H1284:H1287" si="19">F1284*G1284</f>
        <v>#DIV/0!</v>
      </c>
    </row>
    <row r="1285" spans="2:24" hidden="1" x14ac:dyDescent="0.3">
      <c r="B1285" s="155" t="s">
        <v>377</v>
      </c>
      <c r="E1285" s="47"/>
      <c r="F1285" s="1">
        <v>0.5</v>
      </c>
      <c r="G1285" s="125" t="e">
        <f>B$1123</f>
        <v>#DIV/0!</v>
      </c>
      <c r="H1285" s="169" t="e">
        <f t="shared" si="19"/>
        <v>#DIV/0!</v>
      </c>
    </row>
    <row r="1286" spans="2:24" hidden="1" x14ac:dyDescent="0.3">
      <c r="B1286" s="155" t="s">
        <v>378</v>
      </c>
      <c r="E1286" s="47"/>
      <c r="F1286" s="1">
        <v>0.75</v>
      </c>
      <c r="G1286" s="125" t="e">
        <f>B$1123</f>
        <v>#DIV/0!</v>
      </c>
      <c r="H1286" s="169" t="e">
        <f t="shared" si="19"/>
        <v>#DIV/0!</v>
      </c>
    </row>
    <row r="1287" spans="2:24" hidden="1" x14ac:dyDescent="0.3">
      <c r="B1287" s="155" t="s">
        <v>379</v>
      </c>
      <c r="E1287" s="47"/>
      <c r="F1287" s="1">
        <v>1</v>
      </c>
      <c r="G1287" s="125" t="e">
        <f>B$1123</f>
        <v>#DIV/0!</v>
      </c>
      <c r="H1287" s="169" t="e">
        <f t="shared" si="19"/>
        <v>#DIV/0!</v>
      </c>
    </row>
    <row r="1288" spans="2:24" hidden="1" x14ac:dyDescent="0.3"/>
    <row r="1289" spans="2:24" hidden="1" x14ac:dyDescent="0.3"/>
    <row r="1290" spans="2:24" hidden="1" x14ac:dyDescent="0.3">
      <c r="C1290" s="1">
        <f>IF(L136="",0,L136)</f>
        <v>0</v>
      </c>
      <c r="D1290" s="1">
        <f>IF(L145="",0,L145)</f>
        <v>0</v>
      </c>
      <c r="E1290" s="1">
        <f>IF(L154="",0,L154)</f>
        <v>0</v>
      </c>
      <c r="F1290" s="36">
        <f>SUM(C1290:E1290)</f>
        <v>0</v>
      </c>
    </row>
    <row r="1291" spans="2:24" hidden="1" x14ac:dyDescent="0.3"/>
    <row r="1292" spans="2:24" ht="20" hidden="1" x14ac:dyDescent="0.4">
      <c r="B1292" s="123" t="s">
        <v>860</v>
      </c>
      <c r="G1292" s="208" t="s">
        <v>773</v>
      </c>
    </row>
    <row r="1293" spans="2:24" ht="14" hidden="1" x14ac:dyDescent="0.3">
      <c r="B1293" s="208" t="str">
        <f>IF(B1025=I1025,H1293,IF(B1025=J1025,F1293,F1293))</f>
        <v>Responsivism serves as the incentivizing carrot. Resorting to adversarial options becomes the stick.</v>
      </c>
      <c r="D1293" s="48" t="s">
        <v>150</v>
      </c>
      <c r="F1293" s="208" t="str">
        <f>J1294</f>
        <v>Responsivism serves as the incentivizing carrot. Resorting to adversarial options becomes the stick.</v>
      </c>
      <c r="G1293" s="48" t="s">
        <v>150</v>
      </c>
      <c r="H1293" s="208" t="str">
        <f>CONCATENATE(J1293,K1293)</f>
        <v>The sender's unpleasant options serve as a stick to help incentivize you to invest in their wellness.</v>
      </c>
      <c r="I1293" s="48" t="s">
        <v>150</v>
      </c>
      <c r="J1293" s="1" t="str">
        <f>IF(H1005=0,"The sender",H1005)</f>
        <v>The sender</v>
      </c>
      <c r="K1293" s="1" t="s">
        <v>910</v>
      </c>
      <c r="U1293" s="188" t="s">
        <v>909</v>
      </c>
    </row>
    <row r="1294" spans="2:24" hidden="1" x14ac:dyDescent="0.3">
      <c r="B1294" s="36" t="s">
        <v>859</v>
      </c>
      <c r="J1294" s="1" t="s">
        <v>497</v>
      </c>
    </row>
    <row r="1295" spans="2:24" hidden="1" x14ac:dyDescent="0.3">
      <c r="X1295" s="1" t="s">
        <v>861</v>
      </c>
    </row>
    <row r="1296" spans="2:24" hidden="1" x14ac:dyDescent="0.3">
      <c r="B1296" s="36" t="str">
        <f>CONCATENATE(F1296,G1296,H1296,I1296,J1296,K1296,L1296)</f>
        <v>Absent of the professional's responsiveness, the sender has adversarial and avoidant options for dealing with the exacted costs. None of these options support optimal wellness. All are on hold awaiting the professional's responsiveness. Supporting their wellness ultimately supports your own.</v>
      </c>
      <c r="D1296" s="48" t="s">
        <v>150</v>
      </c>
      <c r="F1296" s="1" t="s">
        <v>862</v>
      </c>
      <c r="G1296" s="1" t="str">
        <f>IF($B$1005=0,"the professional",$B$1005)</f>
        <v>the professional</v>
      </c>
      <c r="H1296" s="48" t="s">
        <v>863</v>
      </c>
      <c r="I1296" s="1" t="str">
        <f>IF($H$1005=0,"the sender",$H$1005)</f>
        <v>the sender</v>
      </c>
      <c r="J1296" s="1" t="s">
        <v>911</v>
      </c>
      <c r="K1296" s="1" t="str">
        <f>G1296</f>
        <v>the professional</v>
      </c>
      <c r="L1296" s="48" t="s">
        <v>912</v>
      </c>
    </row>
    <row r="1297" spans="2:28" hidden="1" x14ac:dyDescent="0.3">
      <c r="B1297" s="36" t="str">
        <f>CONCATENATE(F1297,G1297,H1297)</f>
        <v>The sender's adversarial options</v>
      </c>
      <c r="F1297" s="48" t="str">
        <f>IF($H$1005=0,"The sender",$H$1005)</f>
        <v>The sender</v>
      </c>
      <c r="G1297" s="48" t="s">
        <v>864</v>
      </c>
      <c r="J1297" s="170" t="str">
        <f>IF(AND(B163=$C$1301,B164=$C$1301,B165=$C$1301,B166=$C$1301,B167=$C$1301,B168=$C$1301,B169=$C$1301,B170=$C$1301,B171=$C$1301,B172=$C$1301,B173=$C$1301,B174=$C$1301,B175=$C$1301),L1297,"")</f>
        <v>Select from the dropdown list how applicable each option is for you.</v>
      </c>
      <c r="K1297" s="48" t="s">
        <v>150</v>
      </c>
      <c r="L1297" s="1" t="s">
        <v>895</v>
      </c>
    </row>
    <row r="1298" spans="2:28" hidden="1" x14ac:dyDescent="0.3">
      <c r="M1298" s="188" t="s">
        <v>774</v>
      </c>
    </row>
    <row r="1299" spans="2:28" hidden="1" x14ac:dyDescent="0.3">
      <c r="B1299" s="36" t="str">
        <f>CONCATENATE(F1299,G1299,H1299)</f>
        <v>The sender's avoidant options</v>
      </c>
      <c r="F1299" s="1" t="str">
        <f>F1297</f>
        <v>The sender</v>
      </c>
      <c r="G1299" s="48" t="s">
        <v>871</v>
      </c>
      <c r="J1299" s="36" t="str">
        <f>IF(AND(B177=$C$1301,B178=$C$1301,B179=$C$1301,B180=$C$1301,B181=$C$1301,B182=$C$1301,B183=$C$1301,B184=$C$1301,B185=$C$1301,B186=$C$1301,B187=$C$1301,B188=$C$1301,B189=$C$1301),L$1299,"")</f>
        <v>Select from the dropdown list how applicable each option is for you.</v>
      </c>
      <c r="K1299" s="48" t="s">
        <v>150</v>
      </c>
      <c r="L1299" s="1" t="s">
        <v>895</v>
      </c>
      <c r="M1299" s="188"/>
    </row>
    <row r="1300" spans="2:28" hidden="1" x14ac:dyDescent="0.3">
      <c r="M1300" s="188"/>
    </row>
    <row r="1301" spans="2:28" hidden="1" x14ac:dyDescent="0.3">
      <c r="C1301" s="1" t="s">
        <v>865</v>
      </c>
      <c r="G1301" s="170" t="str">
        <f>CONCATENATE(I1301,J1301,K1301,L1301)</f>
        <v>all</v>
      </c>
      <c r="K1301" s="1" t="str">
        <f t="shared" ref="K1301:K1310" si="20">IF(M1301=0,"zero",IF(M1301=1,"one",IF(M1301=2,"two",IF(M1301=3,"three",IF(M1301=4,"four",IF(M1301=5,"five",IF(M1301=6,"six",IF(M1301=7,"seven",IF(M1301=8,"eight",IF(M1301=9,"nine",IF(M1301=10,"ten",IF(M1301=11,"eleven",IF(M1301=12,"a dozen",IF(M1301=13,"all"))))))))))))))</f>
        <v>all</v>
      </c>
      <c r="M1301" s="1">
        <f>SUM(P1301:AB1301)</f>
        <v>13</v>
      </c>
      <c r="P1301" s="48">
        <f>IF($B$163="",0,IF($B$163=$C$1301,1,IF($B$163=$C$1302,0,IF($B$163=$C$1303,0,IF($B$163=$C$1304,0,IF($B$163=$C$1305,0))))))</f>
        <v>1</v>
      </c>
      <c r="Q1301" s="48">
        <f>IF($B$164="",0,IF($B$164=$C$1301,1,IF($B$164=$C$1302,0,IF($B$164=$C$1303,0,IF($B$164=$C$1304,0,IF($B$164=$C$1305,0))))))</f>
        <v>1</v>
      </c>
      <c r="R1301" s="48">
        <f>IF($B$165="",0,IF($B$165=$C$1301,1,IF($B$165=$C$1302,0,IF($B$165=$C$1303,0,IF($B$165=$C$1304,0,IF($B$165=$C$1305,0))))))</f>
        <v>1</v>
      </c>
      <c r="S1301" s="48">
        <f>IF($B$166="",0,IF($B$166=$C$1301,1,IF($B$166=$C$1302,0,IF($B$166=$C$1303,0,IF($B$166=$C$1304,0,IF($B$166=$C$1305,0))))))</f>
        <v>1</v>
      </c>
      <c r="T1301" s="48">
        <f>IF($B$167="",0,IF($B$167=$C$1301,1,IF($B$167=$C$1302,0,IF($B$167=$C$1303,0,IF($B$167=$C$1304,0,IF($B$167=$C$1305,0))))))</f>
        <v>1</v>
      </c>
      <c r="U1301" s="48">
        <f>IF($B$168="",0,IF($B$168=$C$1301,1,IF($B$168=$C$1302,0,IF($B$168=$C$1303,0,IF($B$168=$C$1304,0,IF($B$168=$C$1305,0))))))</f>
        <v>1</v>
      </c>
      <c r="V1301" s="48">
        <f>IF($B$169="",0,IF($B$169=$C$1301,1,IF($B$169=$C$1302,0,IF($B$169=$C$1303,0,IF($B$169=$C$1304,0,IF($B$169=$C$1305,0))))))</f>
        <v>1</v>
      </c>
      <c r="W1301" s="48">
        <f>IF($B$170="",0,IF($B$170=$C$1301,1,IF($B$170=$C$1302,0,IF($B$170=$C$1303,0,IF($B$170=$C$1304,0,IF($B$170=$C$1305,0))))))</f>
        <v>1</v>
      </c>
      <c r="X1301" s="48">
        <f>IF($B$171="",0,IF($B$171=$C$1301,1,IF($B$171=$C$1302,0,IF($B$171=$C$1303,0,IF($B$171=$C$1304,0,IF($B$171=$C$1305,0))))))</f>
        <v>1</v>
      </c>
      <c r="Y1301" s="48">
        <f>IF($B$172="",0,IF($B$172=$C$1301,1,IF($B$172=$C$1302,0,IF($B$172=$C$1303,0,IF($B$172=$C$1304,0,IF($B$172=$C$1305,0))))))</f>
        <v>1</v>
      </c>
      <c r="Z1301" s="48">
        <f>IF($B$173="",0,IF($B$173=$C$1301,1,IF($B$173=$C$1302,0,IF($B$173=$C$1303,0,IF($B$173=$C$1304,0,IF($B$173=$C$1305,0))))))</f>
        <v>1</v>
      </c>
      <c r="AA1301" s="48">
        <f>IF($B$174="",0,IF($B$174=$C$1301,1,IF($B$174=$C$1302,0,IF($B$174=$C$1303,0,IF($B$174=$C$1304,0,IF($B$174=$C$1305,0))))))</f>
        <v>1</v>
      </c>
      <c r="AB1301" s="48">
        <f>IF($B$175="",0,IF($B$175=$C$1301,1,IF($B$175=$C$1302,0,IF($B$175=$C$1303,0,IF($B$175=$C$1304,0,IF($B$175=$C$1305,0))))))</f>
        <v>1</v>
      </c>
    </row>
    <row r="1302" spans="2:28" hidden="1" x14ac:dyDescent="0.3">
      <c r="C1302" s="258" t="s">
        <v>866</v>
      </c>
      <c r="G1302" s="170" t="str">
        <f t="shared" ref="G1302:G1310" si="21">CONCATENATE(I1302,J1302,K1302,L1302)</f>
        <v xml:space="preserve">zero remotely, </v>
      </c>
      <c r="K1302" s="1" t="str">
        <f t="shared" si="20"/>
        <v>zero</v>
      </c>
      <c r="L1302" s="1" t="s">
        <v>897</v>
      </c>
      <c r="M1302" s="1">
        <f t="shared" ref="M1302:M1305" si="22">SUM(P1302:AB1302)</f>
        <v>0</v>
      </c>
      <c r="P1302" s="48">
        <f>IF($B$163="",0,IF($B$163=$C$1301,0,IF($B$163=$C$1302,1,IF($B$163=$C$1303,0,IF($B$163=$C$1304,0,IF($B$163=$C$1305,0))))))</f>
        <v>0</v>
      </c>
      <c r="Q1302" s="48">
        <f>IF($B$164="",0,IF($B$164=$C$1301,0,IF($B$164=$C$1302,1,IF($B$164=$C$1303,0,IF($B$164=$C$1304,0,IF($B$164=$C$1305,0))))))</f>
        <v>0</v>
      </c>
      <c r="R1302" s="48">
        <f>IF($B$165="",0,IF($B$165=$C$1301,0,IF($B$165=$C$1302,1,IF($B$165=$C$1303,0,IF($B$165=$C$1304,0,IF($B$165=$C$1305,0))))))</f>
        <v>0</v>
      </c>
      <c r="S1302" s="48">
        <f>IF($B$166="",0,IF($B$166=$C$1301,0,IF($B$166=$C$1302,1,IF($B$166=$C$1303,0,IF($B$166=$C$1304,0,IF($B$166=$C$1305,0))))))</f>
        <v>0</v>
      </c>
      <c r="T1302" s="48">
        <f>IF($B$167="",0,IF($B$167=$C$1301,0,IF($B$167=$C$1302,1,IF($B$167=$C$1303,0,IF($B$167=$C$1304,0,IF($B$167=$C$1305,0))))))</f>
        <v>0</v>
      </c>
      <c r="U1302" s="48">
        <f>IF($B$168="",0,IF($B$168=$C$1301,0,IF($B$168=$C$1302,1,IF($B$168=$C$1303,0,IF($B$168=$C$1304,0,IF($B$168=$C$1305,0))))))</f>
        <v>0</v>
      </c>
      <c r="V1302" s="48">
        <f>IF($B$169="",0,IF($B$169=$C$1301,0,IF($B$169=$C$1302,1,IF($B$169=$C$1303,0,IF($B$169=$C$1304,0,IF($B$169=$C$1305,0))))))</f>
        <v>0</v>
      </c>
      <c r="W1302" s="48">
        <f>IF($B$170="",0,IF($B$170=$C$1301,0,IF($B$170=$C$1302,1,IF($B$170=$C$1303,0,IF($B$170=$C$1304,0,IF($B$170=$C$1305,0))))))</f>
        <v>0</v>
      </c>
      <c r="X1302" s="48">
        <f>IF($B$171="",0,IF($B$171=$C$1301,0,IF($B$171=$C$1302,1,IF($B$171=$C$1303,0,IF($B$171=$C$1304,0,IF($B$171=$C$1305,0))))))</f>
        <v>0</v>
      </c>
      <c r="Y1302" s="48">
        <f>IF($B$172="",0,IF($B$172=$C$1301,0,IF($B$172=$C$1302,1,IF($B$172=$C$1303,0,IF($B$172=$C$1304,0,IF($B$172=$C$1305,0))))))</f>
        <v>0</v>
      </c>
      <c r="Z1302" s="48">
        <f>IF($B$173="",0,IF($B$173=$C$1301,0,IF($B$173=$C$1302,1,IF($B$173=$C$1303,0,IF($B$173=$C$1304,0,IF($B$173=$C$1305,0))))))</f>
        <v>0</v>
      </c>
      <c r="AA1302" s="48">
        <f>IF($B$174="",0,IF($B$174=$C$1301,0,IF($B$174=$C$1302,1,IF($B$174=$C$1303,0,IF($B$174=$C$1304,0,IF($B$174=$C$1305,0))))))</f>
        <v>0</v>
      </c>
      <c r="AB1302" s="48">
        <f>IF($B$175="",0,IF($B$175=$C$1301,0,IF($B$175=$C$1302,1,IF($B$175=$C$1303,0,IF($B$175=$C$1304,0,IF($B$175=$C$1305,0))))))</f>
        <v>0</v>
      </c>
    </row>
    <row r="1303" spans="2:28" hidden="1" x14ac:dyDescent="0.3">
      <c r="C1303" s="1" t="s">
        <v>867</v>
      </c>
      <c r="G1303" s="170" t="str">
        <f t="shared" si="21"/>
        <v xml:space="preserve">zero openly, </v>
      </c>
      <c r="K1303" s="1" t="str">
        <f t="shared" si="20"/>
        <v>zero</v>
      </c>
      <c r="L1303" s="1" t="s">
        <v>898</v>
      </c>
      <c r="M1303" s="1">
        <f t="shared" si="22"/>
        <v>0</v>
      </c>
      <c r="P1303" s="48">
        <f>IF($B$163="",0,IF($B$163=$C$1301,0,IF($B$163=$C$1302,0,IF($B$163=$C$1303,1,IF($B$163=$C$1304,0,IF($B$163=$C$1305,0))))))</f>
        <v>0</v>
      </c>
      <c r="Q1303" s="48">
        <f>IF($B$164="",0,IF($B$164=$C$1301,0,IF($B$164=$C$1302,0,IF($B$164=$C$1303,1,IF($B$164=$C$1304,0,IF($B$164=$C$1305,0))))))</f>
        <v>0</v>
      </c>
      <c r="R1303" s="48">
        <f>IF($B$165="",0,IF($B$165=$C$1301,0,IF($B$165=$C$1302,0,IF($B$165=$C$1303,1,IF($B$165=$C$1304,0,IF($B$165=$C$1305,0))))))</f>
        <v>0</v>
      </c>
      <c r="S1303" s="48">
        <f>IF($B$166="",0,IF($B$166=$C$1301,0,IF($B$166=$C$1302,0,IF($B$166=$C$1303,1,IF($B$166=$C$1304,0,IF($B$166=$C$1305,0))))))</f>
        <v>0</v>
      </c>
      <c r="T1303" s="48">
        <f>IF($B$167="",0,IF($B$167=$C$1301,0,IF($B$167=$C$1302,0,IF($B$167=$C$1303,1,IF($B$167=$C$1304,0,IF($B$167=$C$1305,0))))))</f>
        <v>0</v>
      </c>
      <c r="U1303" s="48">
        <f>IF($B$168="",0,IF($B$168=$C$1301,0,IF($B$168=$C$1302,0,IF($B$168=$C$1303,1,IF($B$168=$C$1304,0,IF($B$168=$C$1305,0))))))</f>
        <v>0</v>
      </c>
      <c r="V1303" s="48">
        <f>IF($B$169="",0,IF($B$169=$C$1301,0,IF($B$169=$C$1302,0,IF($B$169=$C$1303,1,IF($B$169=$C$1304,0,IF($B$169=$C$1305,0))))))</f>
        <v>0</v>
      </c>
      <c r="W1303" s="48">
        <f>IF($B$170="",0,IF($B$170=$C$1301,0,IF($B$170=$C$1302,0,IF($B$170=$C$1303,1,IF($B$170=$C$1304,0,IF($B$170=$C$1305,0))))))</f>
        <v>0</v>
      </c>
      <c r="X1303" s="48">
        <f>IF($B$171="",0,IF($B$171=$C$1301,0,IF($B$171=$C$1302,0,IF($B$171=$C$1303,1,IF($B$171=$C$1304,0,IF($B$171=$C$1305,0))))))</f>
        <v>0</v>
      </c>
      <c r="Y1303" s="48">
        <f>IF($B$172="",0,IF($B$172=$C$1301,0,IF($B$172=$C$1302,0,IF($B$172=$C$1303,1,IF($B$172=$C$1304,0,IF($B$172=$C$1305,0))))))</f>
        <v>0</v>
      </c>
      <c r="Z1303" s="48">
        <f>IF($B$173="",0,IF($B$173=$C$1301,0,IF($B$173=$C$1302,0,IF($B$173=$C$1303,1,IF($B$173=$C$1304,0,IF($B$173=$C$1305,0))))))</f>
        <v>0</v>
      </c>
      <c r="AA1303" s="48">
        <f>IF($B$174="",0,IF($B$174=$C$1301,0,IF($B$174=$C$1302,0,IF($B$174=$C$1303,1,IF($B$174=$C$1304,0,IF($B$174=$C$1305,0))))))</f>
        <v>0</v>
      </c>
      <c r="AB1303" s="48">
        <f>IF($B$175="",0,IF($B$175=$C$1301,0,IF($B$175=$C$1302,0,IF($B$175=$C$1303,1,IF($B$175=$C$1304,0,IF($B$175=$C$1305,0))))))</f>
        <v>0</v>
      </c>
    </row>
    <row r="1304" spans="2:28" hidden="1" x14ac:dyDescent="0.3">
      <c r="C1304" s="1" t="s">
        <v>868</v>
      </c>
      <c r="G1304" s="170" t="str">
        <f t="shared" si="21"/>
        <v xml:space="preserve">zero strongly, </v>
      </c>
      <c r="K1304" s="1" t="str">
        <f t="shared" si="20"/>
        <v>zero</v>
      </c>
      <c r="L1304" s="1" t="s">
        <v>899</v>
      </c>
      <c r="M1304" s="1">
        <f t="shared" si="22"/>
        <v>0</v>
      </c>
      <c r="P1304" s="48">
        <f>IF($B$163="",0,IF($B$163=$C$1301,0,IF($B$163=$C$1302,0,IF($B$163=$C$1303,0,IF($B$163=$C$1304,1,IF($B$163=$C$1305,0))))))</f>
        <v>0</v>
      </c>
      <c r="Q1304" s="48">
        <f>IF($B$164="",0,IF($B$164=$C$1301,0,IF($B$164=$C$1302,0,IF($B$164=$C$1303,0,IF($B$164=$C$1304,1,IF($B$164=$C$1305,0))))))</f>
        <v>0</v>
      </c>
      <c r="R1304" s="48">
        <f>IF($B$165="",0,IF($B$165=$C$1301,0,IF($B$165=$C$1302,0,IF($B$165=$C$1303,0,IF($B$165=$C$1304,1,IF($B$165=$C$1305,0))))))</f>
        <v>0</v>
      </c>
      <c r="S1304" s="48">
        <f>IF($B$166="",0,IF($B$166=$C$1301,0,IF($B$166=$C$1302,0,IF($B$166=$C$1303,0,IF($B$166=$C$1304,1,IF($B$166=$C$1305,0))))))</f>
        <v>0</v>
      </c>
      <c r="T1304" s="48">
        <f>IF($B$167="",0,IF($B$167=$C$1301,0,IF($B$167=$C$1302,0,IF($B$167=$C$1303,0,IF($B$167=$C$1304,1,IF($B$167=$C$1305,0))))))</f>
        <v>0</v>
      </c>
      <c r="U1304" s="48">
        <f>IF($B$168="",0,IF($B$168=$C$1301,0,IF($B$168=$C$1302,0,IF($B$168=$C$1303,0,IF($B$168=$C$1304,1,IF($B$168=$C$1305,0))))))</f>
        <v>0</v>
      </c>
      <c r="V1304" s="48">
        <f>IF($B$169="",0,IF($B$169=$C$1301,0,IF($B$169=$C$1302,0,IF($B$169=$C$1303,0,IF($B$169=$C$1304,1,IF($B$169=$C$1305,0))))))</f>
        <v>0</v>
      </c>
      <c r="W1304" s="48">
        <f>IF($B$170="",0,IF($B$170=$C$1301,0,IF($B$170=$C$1302,0,IF($B$170=$C$1303,0,IF($B$170=$C$1304,1,IF($B$170=$C$1305,0))))))</f>
        <v>0</v>
      </c>
      <c r="X1304" s="48">
        <f>IF($B$171="",0,IF($B$171=$C$1301,0,IF($B$171=$C$1302,0,IF($B$171=$C$1303,0,IF($B$171=$C$1304,1,IF($B$171=$C$1305,0))))))</f>
        <v>0</v>
      </c>
      <c r="Y1304" s="48">
        <f>IF($B$172="",0,IF($B$172=$C$1301,0,IF($B$172=$C$1302,0,IF($B$172=$C$1303,0,IF($B$172=$C$1304,1,IF($B$172=$C$1305,0))))))</f>
        <v>0</v>
      </c>
      <c r="Z1304" s="48">
        <f>IF($B$173="",0,IF($B$173=$C$1301,0,IF($B$173=$C$1302,0,IF($B$173=$C$1303,0,IF($B$173=$C$1304,1,IF($B$173=$C$1305,0))))))</f>
        <v>0</v>
      </c>
      <c r="AA1304" s="48">
        <f>IF($B$174="",0,IF($B$174=$C$1301,0,IF($B$174=$C$1302,0,IF($B$174=$C$1303,0,IF($B$174=$C$1304,1,IF($B$174=$C$1305,0))))))</f>
        <v>0</v>
      </c>
      <c r="AB1304" s="48">
        <f>IF($B$175="",0,IF($B$175=$C$1301,0,IF($B$175=$C$1302,0,IF($B$175=$C$1303,0,IF($B$175=$C$1304,1,IF($B$175=$C$1305,0))))))</f>
        <v>0</v>
      </c>
    </row>
    <row r="1305" spans="2:28" hidden="1" x14ac:dyDescent="0.3">
      <c r="C1305" s="1" t="s">
        <v>869</v>
      </c>
      <c r="G1305" s="170" t="str">
        <f t="shared" si="21"/>
        <v>zero started pursuing</v>
      </c>
      <c r="K1305" s="1" t="str">
        <f t="shared" si="20"/>
        <v>zero</v>
      </c>
      <c r="L1305" s="1" t="s">
        <v>901</v>
      </c>
      <c r="M1305" s="1">
        <f t="shared" si="22"/>
        <v>0</v>
      </c>
      <c r="O1305" s="260"/>
      <c r="P1305" s="261">
        <f>IF($B$163="",0,IF($B$163=$C$1301,0,IF($B$163=$C$1302,0,IF($B$163=$C$1303,0,IF($B$163=$C$1304,0,IF($B$163=$C$1305,1))))))</f>
        <v>0</v>
      </c>
      <c r="Q1305" s="261">
        <f>IF($B$164="",0,IF($B$164=$C$1301,0,IF($B$164=$C$1302,0,IF($B$164=$C$1303,0,IF($B$164=$C$1304,0,IF($B$164=$C$1305,1))))))</f>
        <v>0</v>
      </c>
      <c r="R1305" s="261">
        <f>IF($B$165="",0,IF($B$165=$C$1301,0,IF($B$165=$C$1302,0,IF($B$165=$C$1303,0,IF($B$165=$C$1304,0,IF($B$165=$C$1305,1))))))</f>
        <v>0</v>
      </c>
      <c r="S1305" s="261">
        <f>IF($B$166="",0,IF($B$166=$C$1301,0,IF($B$166=$C$1302,0,IF($B$166=$C$1303,0,IF($B$166=$C$1304,0,IF($B$166=$C$1305,1))))))</f>
        <v>0</v>
      </c>
      <c r="T1305" s="261">
        <f>IF($B$167="",0,IF($B$167=$C$1301,0,IF($B$167=$C$1302,0,IF($B$167=$C$1303,0,IF($B$167=$C$1304,0,IF($B$167=$C$1305,1))))))</f>
        <v>0</v>
      </c>
      <c r="U1305" s="261">
        <f>IF($B$168="",0,IF($B$168=$C$1301,0,IF($B$168=$C$1302,0,IF($B$168=$C$1303,0,IF($B$168=$C$1304,0,IF($B$168=$C$1305,1))))))</f>
        <v>0</v>
      </c>
      <c r="V1305" s="261">
        <f>IF($B$169="",0,IF($B$169=$C$1301,0,IF($B$169=$C$1302,0,IF($B$169=$C$1303,0,IF($B$169=$C$1304,0,IF($B$169=$C$1305,1))))))</f>
        <v>0</v>
      </c>
      <c r="W1305" s="261">
        <f>IF($B$170="",0,IF($B$170=$C$1301,0,IF($B$170=$C$1302,0,IF($B$170=$C$1303,0,IF($B$170=$C$1304,0,IF($B$170=$C$1305,1))))))</f>
        <v>0</v>
      </c>
      <c r="X1305" s="261">
        <f>IF($B$171="",0,IF($B$171=$C$1301,0,IF($B$171=$C$1302,0,IF($B$171=$C$1303,0,IF($B$171=$C$1304,0,IF($B$171=$C$1305,1))))))</f>
        <v>0</v>
      </c>
      <c r="Y1305" s="261">
        <f>IF($B$172="",0,IF($B$172=$C$1301,0,IF($B$172=$C$1302,0,IF($B$172=$C$1303,0,IF($B$172=$C$1304,0,IF($B$172=$C$1305,1))))))</f>
        <v>0</v>
      </c>
      <c r="Z1305" s="261">
        <f>IF($B$173="",0,IF($B$173=$C$1301,0,IF($B$173=$C$1302,0,IF($B$173=$C$1303,0,IF($B$173=$C$1304,0,IF($B$173=$C$1305,1))))))</f>
        <v>0</v>
      </c>
      <c r="AA1305" s="261">
        <f>IF($B$174="",0,IF($B$174=$C$1301,0,IF($B$174=$C$1302,0,IF($B$174=$C$1303,0,IF($B$174=$C$1304,0,IF($B$174=$C$1305,1))))))</f>
        <v>0</v>
      </c>
      <c r="AB1305" s="261">
        <f>IF($B$175="",0,IF($B$175=$C$1301,0,IF($B$175=$C$1302,0,IF($B$175=$C$1303,0,IF($B$175=$C$1304,0,IF($B$175=$C$1305,1))))))</f>
        <v>0</v>
      </c>
    </row>
    <row r="1306" spans="2:28" hidden="1" x14ac:dyDescent="0.3">
      <c r="D1306" s="1" t="str">
        <f>C1301</f>
        <v>not considered or not applicable</v>
      </c>
      <c r="G1306" s="170" t="str">
        <f t="shared" si="21"/>
        <v>all</v>
      </c>
      <c r="K1306" s="1" t="str">
        <f t="shared" si="20"/>
        <v>all</v>
      </c>
      <c r="M1306" s="1">
        <f>SUM(P1306:AB1306)</f>
        <v>13</v>
      </c>
      <c r="P1306" s="48">
        <f>IF($B177="",0,IF($B177=$D$1306,1,IF($B177=$D$1307,0,IF($B177=$D$1308,0,IF($B177=$D$1309,0,IF($B177=$D$1310,0))))))</f>
        <v>1</v>
      </c>
      <c r="Q1306" s="48">
        <f>IF($B178="",0,IF($B178=$D$1306,1,IF($B178=$D$1307,0,IF($B178=$D$1308,0,IF($B178=$D$1309,0,IF($B178=$D$1310,0))))))</f>
        <v>1</v>
      </c>
      <c r="R1306" s="48">
        <f>IF($B179="",0,IF($B179=$D$1306,1,IF($B179=$D$1307,0,IF($B179=$D$1308,0,IF($B179=$D$1309,0,IF($B179=$D$1310,0))))))</f>
        <v>1</v>
      </c>
      <c r="S1306" s="48">
        <f>IF($B180="",0,IF($B180=$D$1306,1,IF($B180=$D$1307,0,IF($B180=$D$1308,0,IF($B180=$D$1309,0,IF($B180=$D$1310,0))))))</f>
        <v>1</v>
      </c>
      <c r="T1306" s="48">
        <f>IF($B181="",0,IF($B181=$D$1306,1,IF($B181=$D$1307,0,IF($B181=$D$1308,0,IF($B181=$D$1309,0,IF($B181=$D$1310,0))))))</f>
        <v>1</v>
      </c>
      <c r="U1306" s="48">
        <f>IF($B182="",0,IF($B182=$D$1306,1,IF($B182=$D$1307,0,IF($B182=$D$1308,0,IF($B182=$D$1309,0,IF($B182=$D$1310,0))))))</f>
        <v>1</v>
      </c>
      <c r="V1306" s="48">
        <f>IF($B183="",0,IF($B183=$D$1306,1,IF($B183=$D$1307,0,IF($B183=$D$1308,0,IF($B183=$D$1309,0,IF($B183=$D$1310,0))))))</f>
        <v>1</v>
      </c>
      <c r="W1306" s="48">
        <f>IF($B184="",0,IF($B184=$D$1306,1,IF($B184=$D$1307,0,IF($B184=$D$1308,0,IF($B184=$D$1309,0,IF($B184=$D$1310,0))))))</f>
        <v>1</v>
      </c>
      <c r="X1306" s="48">
        <f>IF($B185="",0,IF($B185=$D$1306,1,IF($B185=$D$1307,0,IF($B185=$D$1308,0,IF($B185=$D$1309,0,IF($B185=$D$1310,0))))))</f>
        <v>1</v>
      </c>
      <c r="Y1306" s="48">
        <f>IF($B186="",0,IF($B186=$D$1306,1,IF($B186=$D$1307,0,IF($B186=$D$1308,0,IF($B186=$D$1309,0,IF($B186=$D$1310,0))))))</f>
        <v>1</v>
      </c>
      <c r="Z1306" s="48">
        <f>IF($B187="",0,IF($B187=$D$1306,1,IF($B187=$D$1307,0,IF($B187=$D$1308,0,IF($B187=$D$1309,0,IF($B187=$D$1310,0))))))</f>
        <v>1</v>
      </c>
      <c r="AA1306" s="48">
        <f>IF($B188="",0,IF($B188=$D$1306,1,IF($B188=$D$1307,0,IF($B188=$D$1308,0,IF($B188=$D$1309,0,IF($B188=$D$1310,0))))))</f>
        <v>1</v>
      </c>
      <c r="AB1306" s="48">
        <f>IF($B189="",0,IF($B189=$D$1306,1,IF($B189=$D$1307,0,IF($B189=$D$1308,0,IF($B189=$D$1309,0,IF($B189=$D$1310,0))))))</f>
        <v>1</v>
      </c>
    </row>
    <row r="1307" spans="2:28" hidden="1" x14ac:dyDescent="0.3">
      <c r="D1307" s="1" t="str">
        <f t="shared" ref="D1307:D1310" si="23">C1302</f>
        <v>remotely considered, on hold</v>
      </c>
      <c r="G1307" s="170" t="str">
        <f t="shared" si="21"/>
        <v xml:space="preserve">zero remotely, </v>
      </c>
      <c r="K1307" s="1" t="str">
        <f t="shared" si="20"/>
        <v>zero</v>
      </c>
      <c r="L1307" s="1" t="s">
        <v>897</v>
      </c>
      <c r="M1307" s="1">
        <f t="shared" ref="M1307:M1310" si="24">SUM(P1307:AB1307)</f>
        <v>0</v>
      </c>
      <c r="P1307" s="48">
        <f>IF($B177="",0,IF($B177=$D$1306,0,IF($B177=$D$1307,1,IF($B177=$D$1308,0,IF($B177=$D$1309,0,IF($B177=$D$1310,0))))))</f>
        <v>0</v>
      </c>
      <c r="Q1307" s="48">
        <f>IF($B178="",0,IF($B178=$D$1306,0,IF($B178=$D$1307,1,IF($B178=$D$1308,0,IF($B178=$D$1309,0,IF($B178=$D$1310,0))))))</f>
        <v>0</v>
      </c>
      <c r="R1307" s="48">
        <f>IF($B179="",0,IF($B179=$D$1306,0,IF($B179=$D$1307,1,IF($B179=$D$1308,0,IF($B179=$D$1309,0,IF($B179=$D$1310,0))))))</f>
        <v>0</v>
      </c>
      <c r="S1307" s="48">
        <f>IF($B180="",0,IF($B180=$D$1306,0,IF($B180=$D$1307,1,IF($B180=$D$1308,0,IF($B180=$D$1309,0,IF($B180=$D$1310,0))))))</f>
        <v>0</v>
      </c>
      <c r="T1307" s="48">
        <f>IF($B181="",0,IF($B181=$D$1306,0,IF($B181=$D$1307,1,IF($B181=$D$1308,0,IF($B181=$D$1309,0,IF($B181=$D$1310,0))))))</f>
        <v>0</v>
      </c>
      <c r="U1307" s="48">
        <f>IF($B182="",0,IF($B182=$D$1306,0,IF($B182=$D$1307,1,IF($B182=$D$1308,0,IF($B182=$D$1309,0,IF($B182=$D$1310,0))))))</f>
        <v>0</v>
      </c>
      <c r="V1307" s="48">
        <f>IF($B183="",0,IF($B183=$D$1306,0,IF($B183=$D$1307,1,IF($B183=$D$1308,0,IF($B183=$D$1309,0,IF($B183=$D$1310,0))))))</f>
        <v>0</v>
      </c>
      <c r="W1307" s="48">
        <f>IF($B184="",0,IF($B184=$D$1306,0,IF($B184=$D$1307,1,IF($B184=$D$1308,0,IF($B184=$D$1309,0,IF($B184=$D$1310,0))))))</f>
        <v>0</v>
      </c>
      <c r="X1307" s="48">
        <f>IF($B185="",0,IF($B185=$D$1306,0,IF($B185=$D$1307,1,IF($B185=$D$1308,0,IF($B185=$D$1309,0,IF($B185=$D$1310,0))))))</f>
        <v>0</v>
      </c>
      <c r="Y1307" s="48">
        <f>IF($B186="",0,IF($B186=$D$1306,0,IF($B186=$D$1307,1,IF($B186=$D$1308,0,IF($B186=$D$1309,0,IF($B186=$D$1310,0))))))</f>
        <v>0</v>
      </c>
      <c r="Z1307" s="48">
        <f>IF($B187="",0,IF($B187=$D$1306,0,IF($B187=$D$1307,1,IF($B187=$D$1308,0,IF($B187=$D$1309,0,IF($B187=$D$1310,0))))))</f>
        <v>0</v>
      </c>
      <c r="AA1307" s="48">
        <f>IF($B188="",0,IF($B188=$D$1306,0,IF($B188=$D$1307,1,IF($B188=$D$1308,0,IF($B188=$D$1309,0,IF($B188=$D$1310,0))))))</f>
        <v>0</v>
      </c>
      <c r="AB1307" s="48">
        <f>IF($B189="",0,IF($B189=$D$1306,0,IF($B189=$D$1307,1,IF($B189=$D$1308,0,IF($B189=$D$1309,0,IF($B189=$D$1310,0))))))</f>
        <v>0</v>
      </c>
    </row>
    <row r="1308" spans="2:28" hidden="1" x14ac:dyDescent="0.3">
      <c r="D1308" s="1" t="str">
        <f t="shared" si="23"/>
        <v>open to considering, on hold</v>
      </c>
      <c r="G1308" s="170" t="str">
        <f t="shared" si="21"/>
        <v xml:space="preserve">zero openly, </v>
      </c>
      <c r="K1308" s="1" t="str">
        <f t="shared" si="20"/>
        <v>zero</v>
      </c>
      <c r="L1308" s="1" t="s">
        <v>898</v>
      </c>
      <c r="M1308" s="1">
        <f t="shared" si="24"/>
        <v>0</v>
      </c>
      <c r="P1308" s="48">
        <f>IF($B177="",0,IF($B177=$D$1306,0,IF($B177=$D$1307,0,IF($B177=$D$1308,1,IF($B177=$D$1309,0,IF($B177=$D$1310,0))))))</f>
        <v>0</v>
      </c>
      <c r="Q1308" s="48">
        <f>IF($B178="",0,IF($B178=$D$1306,0,IF($B178=$D$1307,0,IF($B178=$D$1308,1,IF($B178=$D$1309,0,IF($B178=$D$1310,0))))))</f>
        <v>0</v>
      </c>
      <c r="R1308" s="48">
        <f>IF($B179="",0,IF($B179=$D$1306,0,IF($B179=$D$1307,0,IF($B179=$D$1308,1,IF($B179=$D$1309,0,IF($B179=$D$1310,0))))))</f>
        <v>0</v>
      </c>
      <c r="S1308" s="48">
        <f>IF($B180="",0,IF($B180=$D$1306,0,IF($B180=$D$1307,0,IF($B180=$D$1308,1,IF($B180=$D$1309,0,IF($B180=$D$1310,0))))))</f>
        <v>0</v>
      </c>
      <c r="T1308" s="48">
        <f>IF($B181="",0,IF($B181=$D$1306,0,IF($B181=$D$1307,0,IF($B181=$D$1308,1,IF($B181=$D$1309,0,IF($B181=$D$1310,0))))))</f>
        <v>0</v>
      </c>
      <c r="U1308" s="48">
        <f>IF($B182="",0,IF($B182=$D$1306,0,IF($B182=$D$1307,0,IF($B182=$D$1308,1,IF($B182=$D$1309,0,IF($B182=$D$1310,0))))))</f>
        <v>0</v>
      </c>
      <c r="V1308" s="48">
        <f>IF($B183="",0,IF($B183=$D$1306,0,IF($B183=$D$1307,0,IF($B183=$D$1308,1,IF($B183=$D$1309,0,IF($B183=$D$1310,0))))))</f>
        <v>0</v>
      </c>
      <c r="W1308" s="48">
        <f>IF($B184="",0,IF($B184=$D$1306,0,IF($B184=$D$1307,0,IF($B184=$D$1308,1,IF($B184=$D$1309,0,IF($B184=$D$1310,0))))))</f>
        <v>0</v>
      </c>
      <c r="X1308" s="48">
        <f>IF($B185="",0,IF($B185=$D$1306,0,IF($B185=$D$1307,0,IF($B185=$D$1308,1,IF($B185=$D$1309,0,IF($B185=$D$1310,0))))))</f>
        <v>0</v>
      </c>
      <c r="Y1308" s="48">
        <f>IF($B186="",0,IF($B186=$D$1306,0,IF($B186=$D$1307,0,IF($B186=$D$1308,1,IF($B186=$D$1309,0,IF($B186=$D$1310,0))))))</f>
        <v>0</v>
      </c>
      <c r="Z1308" s="48">
        <f>IF($B187="",0,IF($B187=$D$1306,0,IF($B187=$D$1307,0,IF($B187=$D$1308,1,IF($B187=$D$1309,0,IF($B187=$D$1310,0))))))</f>
        <v>0</v>
      </c>
      <c r="AA1308" s="48">
        <f>IF($B188="",0,IF($B188=$D$1306,0,IF($B188=$D$1307,0,IF($B188=$D$1308,1,IF($B188=$D$1309,0,IF($B188=$D$1310,0))))))</f>
        <v>0</v>
      </c>
      <c r="AB1308" s="48">
        <f>IF($B189="",0,IF($B189=$D$1306,0,IF($B189=$D$1307,0,IF($B189=$D$1308,1,IF($B189=$D$1309,0,IF($B189=$D$1310,0))))))</f>
        <v>0</v>
      </c>
    </row>
    <row r="1309" spans="2:28" hidden="1" x14ac:dyDescent="0.3">
      <c r="D1309" s="1" t="str">
        <f t="shared" si="23"/>
        <v>strongly considering, put on hold</v>
      </c>
      <c r="G1309" s="170" t="str">
        <f t="shared" si="21"/>
        <v xml:space="preserve">zero strongly, </v>
      </c>
      <c r="K1309" s="1" t="str">
        <f t="shared" si="20"/>
        <v>zero</v>
      </c>
      <c r="L1309" s="1" t="s">
        <v>899</v>
      </c>
      <c r="M1309" s="1">
        <f t="shared" si="24"/>
        <v>0</v>
      </c>
      <c r="P1309" s="48">
        <f>IF($B177="",0,IF($B177=$D$1306,0,IF($B177=$D$1307,0,IF($B177=$D$1308,0,IF($B177=$D$1309,1,IF($B177=$D$1310,0))))))</f>
        <v>0</v>
      </c>
      <c r="Q1309" s="48">
        <f>IF($B178="",0,IF($B178=$D$1306,0,IF($B178=$D$1307,0,IF($B178=$D$1308,0,IF($B178=$D$1309,1,IF($B178=$D$1310,0))))))</f>
        <v>0</v>
      </c>
      <c r="R1309" s="48">
        <f>IF($B179="",0,IF($B179=$D$1306,0,IF($B179=$D$1307,0,IF($B179=$D$1308,0,IF($B179=$D$1309,1,IF($B179=$D$1310,0))))))</f>
        <v>0</v>
      </c>
      <c r="S1309" s="48">
        <f>IF($B180="",0,IF($B180=$D$1306,0,IF($B180=$D$1307,0,IF($B180=$D$1308,0,IF($B180=$D$1309,1,IF($B180=$D$1310,0))))))</f>
        <v>0</v>
      </c>
      <c r="T1309" s="48">
        <f>IF($B181="",0,IF($B181=$D$1306,0,IF($B181=$D$1307,0,IF($B181=$D$1308,0,IF($B181=$D$1309,1,IF($B181=$D$1310,0))))))</f>
        <v>0</v>
      </c>
      <c r="U1309" s="48">
        <f>IF($B182="",0,IF($B182=$D$1306,0,IF($B182=$D$1307,0,IF($B182=$D$1308,0,IF($B182=$D$1309,1,IF($B182=$D$1310,0))))))</f>
        <v>0</v>
      </c>
      <c r="V1309" s="48">
        <f>IF($B183="",0,IF($B183=$D$1306,0,IF($B183=$D$1307,0,IF($B183=$D$1308,0,IF($B183=$D$1309,1,IF($B183=$D$1310,0))))))</f>
        <v>0</v>
      </c>
      <c r="W1309" s="48">
        <f>IF($B184="",0,IF($B184=$D$1306,0,IF($B184=$D$1307,0,IF($B184=$D$1308,0,IF($B184=$D$1309,1,IF($B184=$D$1310,0))))))</f>
        <v>0</v>
      </c>
      <c r="X1309" s="48">
        <f>IF($B185="",0,IF($B185=$D$1306,0,IF($B185=$D$1307,0,IF($B185=$D$1308,0,IF($B185=$D$1309,1,IF($B185=$D$1310,0))))))</f>
        <v>0</v>
      </c>
      <c r="Y1309" s="48">
        <f>IF($B186="",0,IF($B186=$D$1306,0,IF($B186=$D$1307,0,IF($B186=$D$1308,0,IF($B186=$D$1309,1,IF($B186=$D$1310,0))))))</f>
        <v>0</v>
      </c>
      <c r="Z1309" s="48">
        <f>IF($B187="",0,IF($B187=$D$1306,0,IF($B187=$D$1307,0,IF($B187=$D$1308,0,IF($B187=$D$1309,1,IF($B187=$D$1310,0))))))</f>
        <v>0</v>
      </c>
      <c r="AA1309" s="48">
        <f>IF($B188="",0,IF($B188=$D$1306,0,IF($B188=$D$1307,0,IF($B188=$D$1308,0,IF($B188=$D$1309,1,IF($B188=$D$1310,0))))))</f>
        <v>0</v>
      </c>
      <c r="AB1309" s="48">
        <f>IF($B189="",0,IF($B189=$D$1306,0,IF($B189=$D$1307,0,IF($B189=$D$1308,0,IF($B189=$D$1309,1,IF($B189=$D$1310,0))))))</f>
        <v>0</v>
      </c>
    </row>
    <row r="1310" spans="2:28" hidden="1" x14ac:dyDescent="0.3">
      <c r="D1310" s="1" t="str">
        <f t="shared" si="23"/>
        <v>started pursuing, ready to hold</v>
      </c>
      <c r="G1310" s="170" t="str">
        <f t="shared" si="21"/>
        <v>zero started pursuing</v>
      </c>
      <c r="K1310" s="1" t="str">
        <f t="shared" si="20"/>
        <v>zero</v>
      </c>
      <c r="L1310" s="1" t="s">
        <v>901</v>
      </c>
      <c r="M1310" s="1">
        <f t="shared" si="24"/>
        <v>0</v>
      </c>
      <c r="P1310" s="48">
        <f>IF($B177="",0,IF($B177=$D$1306,0,IF($B177=$D$1307,0,IF($B177=$D$1308,0,IF($B177=$D$1309,0,IF($B177=$D$1310,1))))))</f>
        <v>0</v>
      </c>
      <c r="Q1310" s="48">
        <f>IF($B178="",0,IF($B178=$D$1306,0,IF($B178=$D$1307,0,IF($B178=$D$1308,0,IF($B178=$D$1309,0,IF($B178=$D$1310,1))))))</f>
        <v>0</v>
      </c>
      <c r="R1310" s="48">
        <f>IF($B179="",0,IF($B179=$D$1306,0,IF($B179=$D$1307,0,IF($B179=$D$1308,0,IF($B179=$D$1309,0,IF($B179=$D$1310,1))))))</f>
        <v>0</v>
      </c>
      <c r="S1310" s="48">
        <f>IF($B180="",0,IF($B180=$D$1306,0,IF($B180=$D$1307,0,IF($B180=$D$1308,0,IF($B180=$D$1309,0,IF($B180=$D$1310,1))))))</f>
        <v>0</v>
      </c>
      <c r="T1310" s="48">
        <f>IF($B181="",0,IF($B181=$D$1306,0,IF($B181=$D$1307,0,IF($B181=$D$1308,0,IF($B181=$D$1309,0,IF($B181=$D$1310,1))))))</f>
        <v>0</v>
      </c>
      <c r="U1310" s="48">
        <f>IF($B182="",0,IF($B182=$D$1306,0,IF($B182=$D$1307,0,IF($B182=$D$1308,0,IF($B182=$D$1309,0,IF($B182=$D$1310,1))))))</f>
        <v>0</v>
      </c>
      <c r="V1310" s="48">
        <f>IF($B183="",0,IF($B183=$D$1306,0,IF($B183=$D$1307,0,IF($B183=$D$1308,0,IF($B183=$D$1309,0,IF($B183=$D$1310,1))))))</f>
        <v>0</v>
      </c>
      <c r="W1310" s="48">
        <f>IF($B184="",0,IF($B184=$D$1306,0,IF($B184=$D$1307,0,IF($B184=$D$1308,0,IF($B184=$D$1309,0,IF($B184=$D$1310,1))))))</f>
        <v>0</v>
      </c>
      <c r="X1310" s="48">
        <f>IF($B185="",0,IF($B185=$D$1306,0,IF($B185=$D$1307,0,IF($B185=$D$1308,0,IF($B185=$D$1309,0,IF($B185=$D$1310,1))))))</f>
        <v>0</v>
      </c>
      <c r="Y1310" s="48">
        <f>IF($B186="",0,IF($B186=$D$1306,0,IF($B186=$D$1307,0,IF($B186=$D$1308,0,IF($B186=$D$1309,0,IF($B186=$D$1310,1))))))</f>
        <v>0</v>
      </c>
      <c r="Z1310" s="48">
        <f>IF($B187="",0,IF($B187=$D$1306,0,IF($B187=$D$1307,0,IF($B187=$D$1308,0,IF($B187=$D$1309,0,IF($B187=$D$1310,1))))))</f>
        <v>0</v>
      </c>
      <c r="AA1310" s="48">
        <f>IF($B188="",0,IF($B188=$D$1306,0,IF($B188=$D$1307,0,IF($B188=$D$1308,0,IF($B188=$D$1309,0,IF($B188=$D$1310,1))))))</f>
        <v>0</v>
      </c>
      <c r="AB1310" s="48">
        <f>IF($B189="",0,IF($B189=$D$1306,0,IF($B189=$D$1307,0,IF($B189=$D$1308,0,IF($B189=$D$1309,0,IF($B189=$D$1310,1))))))</f>
        <v>0</v>
      </c>
    </row>
    <row r="1311" spans="2:28" hidden="1" x14ac:dyDescent="0.3">
      <c r="M1311" s="243">
        <f>(M1302+M1303+M1304+M1305+M1307+M1308+M1309+M1310)</f>
        <v>0</v>
      </c>
    </row>
    <row r="1312" spans="2:28" hidden="1" x14ac:dyDescent="0.3">
      <c r="C1312" s="168" t="str">
        <f>CONCATENATE(E1312,F1312,G1312,H1312,I1312,J1312,K1312,L1312,M1312,N1312,O1312,P1312,Q1312,R1312,S1312)</f>
        <v>Sender awaits your responsiveness to put all their unpleasant options on hold, to give this mutual support process a chance. Adversarial options considered: none remotely, none openly, none strongly, none pursued. Avoidant options considered: none remotely, none openly, non strongly, none pursued. This is a free sample of 'impact data'. More is available if investing in Sender' wellness.</v>
      </c>
      <c r="D1312" s="48" t="s">
        <v>150</v>
      </c>
      <c r="E1312" s="1" t="str">
        <f>IF(H1005=0,"Sender",H1005)</f>
        <v>Sender</v>
      </c>
      <c r="F1312" s="1" t="s">
        <v>903</v>
      </c>
      <c r="G1312" s="1" t="s">
        <v>900</v>
      </c>
      <c r="H1312" s="47" t="str">
        <f>IF(M1302=0,"none remotely, ",G1302)</f>
        <v xml:space="preserve">none remotely, </v>
      </c>
      <c r="I1312" s="47" t="str">
        <f>IF(M1303=0,"none openly, ",G1303)</f>
        <v xml:space="preserve">none openly, </v>
      </c>
      <c r="J1312" s="47" t="str">
        <f>IF(M1304=0,"none strongly, ",G1304)</f>
        <v xml:space="preserve">none strongly, </v>
      </c>
      <c r="K1312" s="47" t="str">
        <f>IF(M1305=0,"none pursued",G1305)</f>
        <v>none pursued</v>
      </c>
      <c r="L1312" s="1" t="s">
        <v>902</v>
      </c>
      <c r="M1312" s="47" t="str">
        <f>IF(M1307=0,"none remotely, ",G1307)</f>
        <v xml:space="preserve">none remotely, </v>
      </c>
      <c r="N1312" s="47" t="str">
        <f>IF(M1308=0,"none openly, ",G1308)</f>
        <v xml:space="preserve">none openly, </v>
      </c>
      <c r="O1312" s="47" t="str">
        <f>IF(M1309=0,"non strongly, ",G1309)</f>
        <v xml:space="preserve">non strongly, </v>
      </c>
      <c r="P1312" s="47" t="str">
        <f>IF(M1310=0,"none pursued",G1310)</f>
        <v>none pursued</v>
      </c>
      <c r="Q1312" s="1" t="s">
        <v>906</v>
      </c>
      <c r="R1312" s="1" t="str">
        <f>E1312</f>
        <v>Sender</v>
      </c>
      <c r="S1312" s="48" t="s">
        <v>905</v>
      </c>
    </row>
    <row r="1313" spans="2:41" hidden="1" x14ac:dyDescent="0.3">
      <c r="C1313" s="168" t="str">
        <f>IF(AND(B1025=I1025,M1311=0),E1313,C1312)</f>
        <v>Sender awaits your responsiveness to put all their unpleasant options on hold, to give this mutual support process a chance. Adversarial options considered: none remotely, none openly, none strongly, none pursued. Avoidant options considered: none remotely, none openly, non strongly, none pursued. This is a free sample of 'impact data'. More is available if investing in Sender' wellness.</v>
      </c>
      <c r="D1313" s="48" t="s">
        <v>150</v>
      </c>
      <c r="E1313" s="1" t="str">
        <f>CONCATENATE(G1313,H1313,I1313,J1313,K1313,L1313,M1313)</f>
        <v>Select each adversarial and avoidant option you have considered. And the degree you have considered it. Otherwise, leave as "not considered or not applicable". This can show Professional recipient how urgent of a matter this has become for you. You also demonstrate your willingness to try a mutuality option. And Professional recipient receives this as an 'impact data' sample, to incentivize them to invest in your wellbeing.</v>
      </c>
      <c r="G1313" s="47" t="s">
        <v>904</v>
      </c>
      <c r="H1313" s="1" t="str">
        <f>B1007</f>
        <v>Professional recipient</v>
      </c>
      <c r="I1313" s="47" t="s">
        <v>907</v>
      </c>
      <c r="J1313" s="57" t="str">
        <f>H1313</f>
        <v>Professional recipient</v>
      </c>
      <c r="K1313" s="1" t="s">
        <v>908</v>
      </c>
      <c r="L1313" s="57" t="s">
        <v>150</v>
      </c>
      <c r="M1313" s="47"/>
      <c r="N1313" s="47"/>
      <c r="O1313" s="47"/>
      <c r="P1313" s="47"/>
    </row>
    <row r="1314" spans="2:41" hidden="1" x14ac:dyDescent="0.3">
      <c r="C1314" s="168"/>
      <c r="D1314" s="48"/>
      <c r="I1314" s="47"/>
      <c r="J1314" s="47"/>
      <c r="K1314" s="47"/>
      <c r="M1314" s="47"/>
      <c r="N1314" s="47"/>
      <c r="O1314" s="47"/>
      <c r="P1314" s="47"/>
    </row>
    <row r="1315" spans="2:41" hidden="1" x14ac:dyDescent="0.3">
      <c r="B1315" s="36"/>
      <c r="K1315" s="47"/>
    </row>
    <row r="1316" spans="2:41" ht="20" hidden="1" x14ac:dyDescent="0.4">
      <c r="B1316" s="123" t="str">
        <f>B194</f>
        <v>Branding Investment</v>
      </c>
    </row>
    <row r="1317" spans="2:41" ht="14" hidden="1" x14ac:dyDescent="0.3">
      <c r="B1317" s="154" t="str">
        <f>B195</f>
        <v>Serving needs of others to serve your own needs</v>
      </c>
    </row>
    <row r="1318" spans="2:41" hidden="1" x14ac:dyDescent="0.3">
      <c r="G1318" s="1">
        <f>IF(L155="","calculated amount",L155)</f>
        <v>0</v>
      </c>
    </row>
    <row r="1319" spans="2:41" hidden="1" x14ac:dyDescent="0.3">
      <c r="B1319" s="36" t="str">
        <f>CONCATENATE(F1319,G1319,H1319,I1319,J1319,K1319,L1319)</f>
        <v xml:space="preserve">We now turn this challenge into a mutually beneficial opportunity. Instead of remitting the $0.00, we invite you to co-create value of improved wellness on all sides. </v>
      </c>
      <c r="E1319" s="48" t="s">
        <v>150</v>
      </c>
      <c r="F1319" s="1" t="s">
        <v>414</v>
      </c>
      <c r="G1319" s="1" t="str">
        <f>DOLLAR(G1318,2)</f>
        <v>$0.00</v>
      </c>
      <c r="H1319" s="47" t="s">
        <v>422</v>
      </c>
    </row>
    <row r="1320" spans="2:41" hidden="1" x14ac:dyDescent="0.3">
      <c r="H1320" s="1"/>
      <c r="AN1320" s="188" t="s">
        <v>363</v>
      </c>
    </row>
    <row r="1321" spans="2:41" ht="14" hidden="1" x14ac:dyDescent="0.3">
      <c r="B1321" s="208" t="str">
        <f>B198</f>
        <v>Converting negative "exacted" impacts into positive ones</v>
      </c>
      <c r="H1321" s="1"/>
    </row>
    <row r="1322" spans="2:41" hidden="1" x14ac:dyDescent="0.3">
      <c r="B1322" s="36" t="str">
        <f>IF($B$40=$B$37,F1322,IF($B$40=$H$37,F1323,IF($B$40="",F1323)))</f>
        <v>If their professional role can influence undesirable outcomes, then we should be able to redirect their influence into shaping positive outcomes. By incentivizing mutually beneficial cooperation.</v>
      </c>
      <c r="E1322" s="289" t="s">
        <v>1136</v>
      </c>
      <c r="F1322" s="1" t="s">
        <v>1232</v>
      </c>
      <c r="G1322" s="48" t="s">
        <v>150</v>
      </c>
      <c r="H1322" s="1"/>
      <c r="I1322" s="48"/>
      <c r="J1322" s="48"/>
      <c r="W1322" s="168" t="str">
        <f t="shared" ref="W1322:W1328" si="25">CONCATENATE(Y1322,Z1322,AA1322)</f>
        <v>placeholder</v>
      </c>
      <c r="X1322" s="48" t="s">
        <v>150</v>
      </c>
      <c r="Y1322" s="1" t="s">
        <v>651</v>
      </c>
      <c r="AD1322" s="48" t="s">
        <v>150</v>
      </c>
      <c r="AE1322" s="168" t="str">
        <f t="shared" ref="AE1322:AE1328" si="26">CONCATENATE(AG1322,AH1322,AI1322,AL1322,AM1322,AN1322)</f>
        <v>placeholderADEF</v>
      </c>
      <c r="AF1322" s="48" t="s">
        <v>150</v>
      </c>
      <c r="AG1322" s="1" t="s">
        <v>651</v>
      </c>
      <c r="AH1322" s="48" t="s">
        <v>150</v>
      </c>
      <c r="AI1322" s="295" t="s">
        <v>1236</v>
      </c>
      <c r="AJ1322" s="295" t="s">
        <v>1237</v>
      </c>
      <c r="AK1322" s="295" t="s">
        <v>1238</v>
      </c>
      <c r="AL1322" s="295" t="s">
        <v>1239</v>
      </c>
      <c r="AM1322" s="295" t="s">
        <v>1240</v>
      </c>
      <c r="AN1322" s="295" t="s">
        <v>1241</v>
      </c>
    </row>
    <row r="1323" spans="2:41" hidden="1" x14ac:dyDescent="0.3">
      <c r="E1323" s="290" t="s">
        <v>1157</v>
      </c>
      <c r="F1323" s="1" t="s">
        <v>1231</v>
      </c>
      <c r="G1323" s="48" t="s">
        <v>150</v>
      </c>
      <c r="P1323" s="1" t="s">
        <v>635</v>
      </c>
      <c r="Q1323" s="1" t="s">
        <v>1233</v>
      </c>
      <c r="W1323" s="168"/>
      <c r="X1323" s="48"/>
      <c r="AD1323" s="48"/>
      <c r="AE1323" s="168"/>
      <c r="AF1323" s="48"/>
      <c r="AH1323" s="48" t="s">
        <v>150</v>
      </c>
      <c r="AI1323" s="1" t="s">
        <v>1261</v>
      </c>
      <c r="AJ1323" s="1" t="s">
        <v>1261</v>
      </c>
      <c r="AK1323" s="1" t="s">
        <v>1257</v>
      </c>
      <c r="AL1323" s="1" t="s">
        <v>1242</v>
      </c>
      <c r="AM1323" s="1" t="s">
        <v>1251</v>
      </c>
      <c r="AN1323" s="1" t="s">
        <v>1246</v>
      </c>
      <c r="AO1323" s="48" t="s">
        <v>150</v>
      </c>
    </row>
    <row r="1324" spans="2:41" hidden="1" x14ac:dyDescent="0.3">
      <c r="P1324" s="1" t="s">
        <v>636</v>
      </c>
      <c r="Q1324" s="1" t="s">
        <v>641</v>
      </c>
      <c r="W1324" s="292" t="str">
        <f t="shared" si="25"/>
        <v>placeholder</v>
      </c>
      <c r="X1324" s="294" t="s">
        <v>150</v>
      </c>
      <c r="Y1324" s="293" t="s">
        <v>651</v>
      </c>
      <c r="Z1324" s="293"/>
      <c r="AA1324" s="293"/>
      <c r="AB1324" s="293"/>
      <c r="AD1324" s="48" t="s">
        <v>150</v>
      </c>
      <c r="AE1324" s="168" t="str">
        <f t="shared" si="26"/>
        <v>placeholderI'll consider thisI might benefit from such impact dataI might be interested in such helpI might use such a testimonial</v>
      </c>
      <c r="AF1324" s="48" t="s">
        <v>150</v>
      </c>
      <c r="AG1324" s="1" t="s">
        <v>651</v>
      </c>
      <c r="AH1324" s="48" t="s">
        <v>150</v>
      </c>
      <c r="AI1324" s="1" t="s">
        <v>1262</v>
      </c>
      <c r="AJ1324" s="1" t="s">
        <v>1262</v>
      </c>
      <c r="AK1324" s="1" t="s">
        <v>1260</v>
      </c>
      <c r="AL1324" s="1" t="s">
        <v>1243</v>
      </c>
      <c r="AM1324" s="1" t="s">
        <v>1252</v>
      </c>
      <c r="AN1324" s="1" t="s">
        <v>1247</v>
      </c>
      <c r="AO1324" s="48" t="s">
        <v>150</v>
      </c>
    </row>
    <row r="1325" spans="2:41" hidden="1" x14ac:dyDescent="0.3">
      <c r="B1325" s="36" t="str">
        <f>IF($B$40=$B$37,F1325,IF($B$40=$H$37,F1326,IF($B$40="",F1326)))</f>
        <v>We incentivize the professional to support your wellness needs. You provide social proof to the professional of their helpful support, to boost their branding. Win-win.</v>
      </c>
      <c r="E1325" s="289" t="s">
        <v>1136</v>
      </c>
      <c r="F1325" s="1" t="s">
        <v>415</v>
      </c>
      <c r="N1325" s="232" t="s">
        <v>150</v>
      </c>
      <c r="P1325" s="1" t="s">
        <v>637</v>
      </c>
      <c r="Q1325" s="1" t="s">
        <v>642</v>
      </c>
      <c r="W1325" s="292" t="str">
        <f t="shared" si="25"/>
        <v>placeholder</v>
      </c>
      <c r="X1325" s="294" t="s">
        <v>150</v>
      </c>
      <c r="Y1325" s="293" t="s">
        <v>651</v>
      </c>
      <c r="Z1325" s="293"/>
      <c r="AA1325" s="293"/>
      <c r="AB1325" s="293"/>
      <c r="AD1325" s="48" t="s">
        <v>150</v>
      </c>
      <c r="AE1325" s="168" t="str">
        <f t="shared" si="26"/>
        <v>placeholderI'm not sureI'm uncertain if I'd use such impact dataI may or may not be interestedI may or may not use any testimonial</v>
      </c>
      <c r="AF1325" s="48" t="s">
        <v>150</v>
      </c>
      <c r="AG1325" s="1" t="s">
        <v>651</v>
      </c>
      <c r="AH1325" s="48" t="s">
        <v>150</v>
      </c>
      <c r="AI1325" s="1" t="s">
        <v>1263</v>
      </c>
      <c r="AJ1325" s="1" t="s">
        <v>1263</v>
      </c>
      <c r="AK1325" s="1" t="s">
        <v>1256</v>
      </c>
      <c r="AL1325" s="1" t="s">
        <v>1268</v>
      </c>
      <c r="AM1325" s="1" t="s">
        <v>1256</v>
      </c>
      <c r="AN1325" s="1" t="s">
        <v>1248</v>
      </c>
      <c r="AO1325" s="48" t="s">
        <v>150</v>
      </c>
    </row>
    <row r="1326" spans="2:41" hidden="1" x14ac:dyDescent="0.3">
      <c r="E1326" s="290" t="s">
        <v>1157</v>
      </c>
      <c r="F1326" s="1" t="str">
        <f>CONCATENATE(H1326,I1326,J1326)</f>
        <v>We incentivize you as the professional to support the sender's wellness needs. They provide you social proof of your helpful support, to boost your professional branding. Win-win.</v>
      </c>
      <c r="G1326" s="48" t="s">
        <v>150</v>
      </c>
      <c r="H1326" s="1" t="s">
        <v>1135</v>
      </c>
      <c r="I1326" s="48" t="str">
        <f>IF($H$1005=0,"the sender",$H$1005)</f>
        <v>the sender</v>
      </c>
      <c r="J1326" s="48" t="s">
        <v>1137</v>
      </c>
      <c r="N1326" s="232" t="s">
        <v>150</v>
      </c>
      <c r="P1326" s="1" t="s">
        <v>638</v>
      </c>
      <c r="Q1326" s="1" t="s">
        <v>643</v>
      </c>
      <c r="W1326" s="292" t="str">
        <f t="shared" si="25"/>
        <v>If leaving the sender to rely on laws or the legal system, we step up this process with the next responsive tool: Powerfully Responsive.</v>
      </c>
      <c r="X1326" s="294" t="s">
        <v>150</v>
      </c>
      <c r="Y1326" s="293" t="s">
        <v>649</v>
      </c>
      <c r="Z1326" s="293" t="str">
        <f>IF(H1005=0,"the sender",H1005)</f>
        <v>the sender</v>
      </c>
      <c r="AA1326" s="293" t="s">
        <v>650</v>
      </c>
      <c r="AB1326" s="293"/>
      <c r="AD1326" s="48" t="s">
        <v>150</v>
      </c>
      <c r="AE1326" s="168" t="str">
        <f t="shared" si="26"/>
        <v>If you must rely on laws or the legal system, we can step up this process with the next responsive tool: Powerfully Responsive.I have some doubtsI doubt if I will need such impact dataI doubt if I will take interestI doubt if I will need any testimonials</v>
      </c>
      <c r="AF1326" s="48" t="s">
        <v>150</v>
      </c>
      <c r="AG1326" s="1" t="s">
        <v>652</v>
      </c>
      <c r="AH1326" s="48" t="s">
        <v>150</v>
      </c>
      <c r="AI1326" s="1" t="s">
        <v>1264</v>
      </c>
      <c r="AJ1326" s="1" t="s">
        <v>1264</v>
      </c>
      <c r="AK1326" s="1" t="s">
        <v>1258</v>
      </c>
      <c r="AL1326" s="1" t="s">
        <v>1245</v>
      </c>
      <c r="AM1326" s="1" t="s">
        <v>1253</v>
      </c>
      <c r="AN1326" s="1" t="s">
        <v>1249</v>
      </c>
      <c r="AO1326" s="48" t="s">
        <v>150</v>
      </c>
    </row>
    <row r="1327" spans="2:41" hidden="1" x14ac:dyDescent="0.3">
      <c r="G1327" s="48"/>
      <c r="H1327" s="1"/>
      <c r="I1327" s="48"/>
      <c r="J1327" s="48"/>
      <c r="P1327" s="1" t="s">
        <v>639</v>
      </c>
      <c r="Q1327" s="1" t="s">
        <v>644</v>
      </c>
      <c r="W1327" s="292" t="str">
        <f t="shared" si="25"/>
        <v>If leaving the sender to rely on laws or the legal system, we step up this process with the next responsive tool: Powerfully Responsive.</v>
      </c>
      <c r="X1327" s="294" t="s">
        <v>150</v>
      </c>
      <c r="Y1327" s="293" t="s">
        <v>649</v>
      </c>
      <c r="Z1327" s="293" t="str">
        <f>IF(H1006=0,"the sender",H1006)</f>
        <v>the sender</v>
      </c>
      <c r="AA1327" s="293" t="s">
        <v>650</v>
      </c>
      <c r="AB1327" s="293"/>
      <c r="AD1327" s="48" t="s">
        <v>150</v>
      </c>
      <c r="AE1327" s="168" t="str">
        <f t="shared" si="26"/>
        <v>If you must rely on laws or the legal system, we can step up this process with the next responsive tool: Powerfully Responsive.No, count me outNo, I have no use for such impact dataNo, I am not interestedNo, I have no use for any testimonial</v>
      </c>
      <c r="AF1327" s="48" t="s">
        <v>150</v>
      </c>
      <c r="AG1327" s="1" t="s">
        <v>652</v>
      </c>
      <c r="AH1327" s="48" t="s">
        <v>150</v>
      </c>
      <c r="AI1327" s="1" t="s">
        <v>1265</v>
      </c>
      <c r="AJ1327" s="1" t="s">
        <v>1265</v>
      </c>
      <c r="AK1327" s="1" t="s">
        <v>1259</v>
      </c>
      <c r="AL1327" s="1" t="s">
        <v>1244</v>
      </c>
      <c r="AM1327" s="1" t="s">
        <v>1255</v>
      </c>
      <c r="AN1327" s="1" t="s">
        <v>1250</v>
      </c>
      <c r="AO1327" s="48" t="s">
        <v>150</v>
      </c>
    </row>
    <row r="1328" spans="2:41" hidden="1" x14ac:dyDescent="0.3">
      <c r="F1328" s="273" t="s">
        <v>1138</v>
      </c>
      <c r="P1328" s="1" t="s">
        <v>640</v>
      </c>
      <c r="Q1328" s="1" t="s">
        <v>645</v>
      </c>
      <c r="W1328" s="292" t="str">
        <f t="shared" si="25"/>
        <v>If leaving the sender to rely on laws or the legal system, we step up this process with the next responsive tool: Powerfully Responsive.</v>
      </c>
      <c r="X1328" s="48" t="s">
        <v>150</v>
      </c>
      <c r="Y1328" s="293" t="s">
        <v>649</v>
      </c>
      <c r="Z1328" s="293" t="str">
        <f>IF(H1007=0,"the sender",H1007)</f>
        <v>the sender</v>
      </c>
      <c r="AA1328" s="293" t="s">
        <v>650</v>
      </c>
      <c r="AD1328" s="48" t="s">
        <v>150</v>
      </c>
      <c r="AE1328" s="168" t="str">
        <f t="shared" si="26"/>
        <v>If you must rely on laws or the legal system, we can step up this process with the next responsive tool: Powerfully Responsive.Please exclude me from this</v>
      </c>
      <c r="AF1328" s="48" t="s">
        <v>150</v>
      </c>
      <c r="AG1328" s="1" t="s">
        <v>652</v>
      </c>
      <c r="AH1328" s="48" t="s">
        <v>150</v>
      </c>
      <c r="AM1328" s="188" t="s">
        <v>1254</v>
      </c>
    </row>
    <row r="1329" spans="2:34" ht="14" hidden="1" x14ac:dyDescent="0.3">
      <c r="B1329" s="300" t="str">
        <f>IF($B$1025=$J$1025,F1329,IF($B$1025=$I$1025,J1329,IF($B$1025="",J1329)))</f>
        <v>Check my assumption on your professional need</v>
      </c>
      <c r="E1329" s="48" t="s">
        <v>150</v>
      </c>
      <c r="F1329" s="299" t="s">
        <v>1139</v>
      </c>
      <c r="G1329" s="299"/>
      <c r="H1329" s="301"/>
      <c r="I1329" s="299"/>
      <c r="J1329" s="299" t="s">
        <v>634</v>
      </c>
      <c r="W1329" s="291" t="str">
        <f>IF($B$40=$B$1005,W1330,IF($B$40=$H$1005,W1331,IF($B$40="",W1331)))</f>
        <v/>
      </c>
      <c r="AH1329" s="48" t="s">
        <v>150</v>
      </c>
    </row>
    <row r="1330" spans="2:34" hidden="1" x14ac:dyDescent="0.3">
      <c r="B1330" s="297" t="str">
        <f>IF(OR($B$37="",$H$37="",$B$40=""),"Provide a name above for each side",D1330)</f>
        <v>Provide a name above for each side</v>
      </c>
      <c r="C1330" s="298" t="s">
        <v>150</v>
      </c>
      <c r="D1330" s="299" t="str">
        <f>IF($B$40=$B$1005,F1330,IF($B$40=$H$1005,J1330,IF($B$40="",F1330)))</f>
        <v>Response you expected from THEM:</v>
      </c>
      <c r="E1330" s="298" t="s">
        <v>150</v>
      </c>
      <c r="F1330" s="299" t="s">
        <v>653</v>
      </c>
      <c r="G1330" s="299"/>
      <c r="H1330" s="299"/>
      <c r="I1330" s="299"/>
      <c r="J1330" s="299" t="s">
        <v>648</v>
      </c>
      <c r="K1330" s="299"/>
      <c r="P1330" s="1" t="str">
        <f>IF($F$209=P$1323,Q$1323,IF($F$209=P$1324,Q$1324,IF($F$209=P$1325,Q$1325,IF($F$209=P$1326,Q$1326,IF($F$209=P$1327,Q$1327,IF($F$209=P$1328,Q$1328,IF($F$209="","")))))))</f>
        <v/>
      </c>
      <c r="W1330" s="293" t="str">
        <f>IF($F$209=P$1323,W$1322,IF($F$209=P$1324,W$1324,IF($F$209=P$1325,W$1325,IF($F$209=P$1326,W$1326,IF($F$209=P$1327,W$1327,IF($F$209=P$1328,W$1328,IF($F$209="","")))))))</f>
        <v/>
      </c>
    </row>
    <row r="1331" spans="2:34" hidden="1" x14ac:dyDescent="0.3">
      <c r="B1331" s="297" t="str">
        <f>IF(OR($B$37="",$H$37=""),"Provide a name above for each side",D1331)</f>
        <v>Provide a name above for each side</v>
      </c>
      <c r="C1331" s="298" t="s">
        <v>150</v>
      </c>
      <c r="D1331" s="299" t="str">
        <f>IF($B$40=$B$1005,F1331,IF($B$40=$H$1005,J1331,IF($B$40="",F1331)))</f>
        <v>Response I can currently give you:</v>
      </c>
      <c r="E1331" s="298" t="s">
        <v>150</v>
      </c>
      <c r="F1331" s="299" t="s">
        <v>647</v>
      </c>
      <c r="G1331" s="299"/>
      <c r="H1331" s="299"/>
      <c r="I1331" s="299"/>
      <c r="J1331" s="299" t="s">
        <v>646</v>
      </c>
      <c r="K1331" s="299"/>
      <c r="P1331" s="1" t="e">
        <f>IF(#REF!=P$1323,Q$1323,IF(#REF!=P$1324,Q$1324,IF(#REF!=P$1325,Q$1325,IF(#REF!=P$1326,Q$1326,IF(#REF!=P$1327,Q$1327,IF(#REF!=P$1328,Q$1328,IF(#REF!="","")))))))</f>
        <v>#REF!</v>
      </c>
      <c r="W1331" s="293" t="e">
        <f>IF(#REF!=P$1323,AE$1322,IF(#REF!=P$1324,AE$1324,IF(#REF!=P$1325,AE$1325,IF(#REF!=P$1326,AE$1326,IF(#REF!=P$1327,AE$1327,IF(#REF!=P$1328,AE$1328,IF(#REF!="","")))))))</f>
        <v>#REF!</v>
      </c>
    </row>
    <row r="1332" spans="2:34" hidden="1" x14ac:dyDescent="0.3"/>
    <row r="1333" spans="2:34" ht="14" hidden="1" x14ac:dyDescent="0.3">
      <c r="B1333" s="208" t="s">
        <v>1274</v>
      </c>
    </row>
    <row r="1334" spans="2:34" hidden="1" x14ac:dyDescent="0.3">
      <c r="B1334" s="1" t="str">
        <f>F1334</f>
        <v xml:space="preserve">Have this professional assess each of the six items above. But keep in mind this a work in progress. With your helpful feedback and theirs, this will likely change to better fit what each of you actually require. For now, the process assumes they will seek what this service currently offers. And you will benefit from their attention to your cited needs. Win-win. </v>
      </c>
      <c r="E1334" s="48" t="s">
        <v>150</v>
      </c>
      <c r="F1334" s="1" t="str">
        <f>IF(OR(J202="",J203="",J204="",J205="",J206="",J207=""),CONCATENATE(H1334,I1334,J1334),H1335)</f>
        <v xml:space="preserve">Have this professional assess each of the six items above. But keep in mind this a work in progress. With your helpful feedback and theirs, this will likely change to better fit what each of you actually require. For now, the process assumes they will seek what this service currently offers. And you will benefit from their attention to your cited needs. Win-win. </v>
      </c>
      <c r="G1334" s="302" t="s">
        <v>1272</v>
      </c>
      <c r="H1334" s="47" t="s">
        <v>1275</v>
      </c>
      <c r="I1334" s="1" t="str">
        <f>I1338</f>
        <v>this professional</v>
      </c>
      <c r="J1334" s="1" t="s">
        <v>1276</v>
      </c>
    </row>
    <row r="1335" spans="2:34" hidden="1" x14ac:dyDescent="0.3">
      <c r="G1335" s="302" t="s">
        <v>1273</v>
      </c>
      <c r="H1335" s="1" t="s">
        <v>1277</v>
      </c>
    </row>
    <row r="1336" spans="2:34" hidden="1" x14ac:dyDescent="0.3"/>
    <row r="1337" spans="2:34" ht="14" hidden="1" x14ac:dyDescent="0.3">
      <c r="B1337" s="208" t="str">
        <f>IF($B$1025=$J$1025,F1338,IF($B$1025=$I$1025,F1337,IF($B$1025="",F1337)))</f>
        <v xml:space="preserve">Professional, what is your biggest need of the sender? </v>
      </c>
      <c r="E1337" s="48" t="s">
        <v>150</v>
      </c>
      <c r="F1337" s="1" t="str">
        <f>CONCATENATE(H1337,I1337,J1337,K1337)</f>
        <v xml:space="preserve">Professional, what is your biggest need of the sender? </v>
      </c>
      <c r="G1337" s="48" t="s">
        <v>150</v>
      </c>
      <c r="H1337" s="1" t="str">
        <f>IF($B$1005=0,"Professional",$B$1005)</f>
        <v>Professional</v>
      </c>
      <c r="I1337" s="1" t="s">
        <v>1269</v>
      </c>
      <c r="J1337" s="1" t="str">
        <f>IF($H$1005=0,"the sender",$H$1005)</f>
        <v>the sender</v>
      </c>
      <c r="K1337" s="1" t="s">
        <v>1270</v>
      </c>
    </row>
    <row r="1338" spans="2:34" hidden="1" x14ac:dyDescent="0.3">
      <c r="F1338" s="1" t="str">
        <f>CONCATENATE(H1338,I1338,J1338,K1338)</f>
        <v>Invite this professional to share their biggest need of you.</v>
      </c>
      <c r="G1338" s="48" t="s">
        <v>150</v>
      </c>
      <c r="H1338" s="1" t="s">
        <v>427</v>
      </c>
      <c r="I1338" s="1" t="str">
        <f>IF(B1005=0,"this professional",B1005)</f>
        <v>this professional</v>
      </c>
      <c r="J1338" s="1" t="s">
        <v>1271</v>
      </c>
    </row>
    <row r="1339" spans="2:34" hidden="1" x14ac:dyDescent="0.3"/>
    <row r="1340" spans="2:34" ht="14" hidden="1" x14ac:dyDescent="0.3">
      <c r="B1340" s="1" t="str">
        <f>IF(B212="","",D1340)</f>
        <v/>
      </c>
      <c r="D1340" s="208" t="str">
        <f>IF($B$1025=$J$1025,F1341,IF($B$1025=$I$1025,F1340,IF($B$1025="",F1340)))</f>
        <v>Thank you for expressing your need. Now let's proceed with something the sender needs of you. Now we explore some mutual-problem solving.</v>
      </c>
      <c r="E1340" s="48" t="s">
        <v>150</v>
      </c>
      <c r="F1340" s="1" t="str">
        <f>CONCATENATE(H1340,I1340,J1340)</f>
        <v>Thank you for expressing your need. Now let's proceed with something the sender needs of you. Now we explore some mutual-problem solving.</v>
      </c>
      <c r="G1340" s="48" t="s">
        <v>150</v>
      </c>
      <c r="H1340" s="1" t="s">
        <v>1279</v>
      </c>
      <c r="I1340" s="1" t="str">
        <f>J1337</f>
        <v>the sender</v>
      </c>
      <c r="J1340" s="48" t="s">
        <v>1278</v>
      </c>
    </row>
    <row r="1341" spans="2:34" hidden="1" x14ac:dyDescent="0.3">
      <c r="F1341" s="1" t="str">
        <f>CONCATENATE(H1341,I1341,J1341)</f>
        <v>Think you can respond to this professional's expressed need? It will help you as we now segue into mutual problem-solving.</v>
      </c>
      <c r="G1341" s="48" t="s">
        <v>150</v>
      </c>
      <c r="H1341" s="47" t="s">
        <v>1280</v>
      </c>
      <c r="I1341" s="1" t="str">
        <f>I1338</f>
        <v>this professional</v>
      </c>
      <c r="J1341" s="48" t="s">
        <v>1281</v>
      </c>
    </row>
    <row r="1342" spans="2:34" hidden="1" x14ac:dyDescent="0.3"/>
    <row r="1343" spans="2:34" hidden="1" x14ac:dyDescent="0.3"/>
    <row r="1344" spans="2:34" hidden="1" x14ac:dyDescent="0.3"/>
    <row r="1345" spans="2:12" ht="17.5" hidden="1" x14ac:dyDescent="0.35">
      <c r="B1345" s="76" t="str">
        <f>IF(H1005=0,H1345,I1345)</f>
        <v>Instructions for sender</v>
      </c>
      <c r="H1345" s="47" t="s">
        <v>171</v>
      </c>
      <c r="I1345" s="1" t="str">
        <f>CONCATENATE("Instructions for ",H1005)</f>
        <v>Instructions for 0</v>
      </c>
    </row>
    <row r="1346" spans="2:12" hidden="1" x14ac:dyDescent="0.3"/>
    <row r="1347" spans="2:12" hidden="1" x14ac:dyDescent="0.3"/>
    <row r="1348" spans="2:12" hidden="1" x14ac:dyDescent="0.3"/>
    <row r="1349" spans="2:12" hidden="1" x14ac:dyDescent="0.3">
      <c r="B1349" s="187" t="str">
        <f>CONCATENATE(H1349,I1349,J1349)</f>
        <v>Apply one of 20 character traits to add depth to your offering. After reading its description, try to apply it to your message to the recipient. This optional step may make all the difference.</v>
      </c>
      <c r="C1349" s="188"/>
      <c r="D1349" s="188"/>
      <c r="E1349" s="188"/>
      <c r="F1349" s="188"/>
      <c r="G1349" s="189" t="s">
        <v>150</v>
      </c>
      <c r="H1349" s="190" t="s">
        <v>207</v>
      </c>
      <c r="I1349" s="188" t="str">
        <f>IF(B1005=0,"the recipient",B1005)</f>
        <v>the recipient</v>
      </c>
      <c r="J1349" s="188" t="s">
        <v>208</v>
      </c>
      <c r="K1349" s="188"/>
    </row>
    <row r="1350" spans="2:12" hidden="1" x14ac:dyDescent="0.3"/>
    <row r="1351" spans="2:12" hidden="1" x14ac:dyDescent="0.3"/>
    <row r="1352" spans="2:12" ht="17.5" hidden="1" x14ac:dyDescent="0.35">
      <c r="B1352" s="191" t="str">
        <f>IF(B1005=0,H1352,I1352)</f>
        <v>Instructions for recipient</v>
      </c>
      <c r="C1352" s="188"/>
      <c r="D1352" s="188"/>
      <c r="E1352" s="188"/>
      <c r="F1352" s="188"/>
      <c r="G1352" s="188"/>
      <c r="H1352" s="190" t="s">
        <v>172</v>
      </c>
      <c r="I1352" s="188" t="str">
        <f>CONCATENATE("Instructions for ",B1005)</f>
        <v>Instructions for 0</v>
      </c>
      <c r="J1352" s="188"/>
      <c r="K1352" s="188"/>
    </row>
    <row r="1353" spans="2:12" hidden="1" x14ac:dyDescent="0.3"/>
    <row r="1354" spans="2:12" hidden="1" x14ac:dyDescent="0.3"/>
    <row r="1355" spans="2:12" hidden="1" x14ac:dyDescent="0.3">
      <c r="B1355" s="291" t="str">
        <f>CONCATENATE(H1355,I1355,K1355)</f>
        <v>Welcome to a new kind of service. You are receiving this because the sender prefers to cultivate mutual support over mutual hostilities of their legal options. Instead of reacting in anger to your apparent insensitivities to them, this seeks to respond to the needs on all sides.</v>
      </c>
      <c r="G1355" s="48" t="s">
        <v>150</v>
      </c>
      <c r="H1355" s="47" t="s">
        <v>203</v>
      </c>
      <c r="I1355" s="1" t="str">
        <f>IF($H$1005=0,"the sender",$H$1005)</f>
        <v>the sender</v>
      </c>
      <c r="J1355" s="47" t="s">
        <v>202</v>
      </c>
      <c r="K1355" s="48" t="s">
        <v>416</v>
      </c>
    </row>
    <row r="1356" spans="2:12" hidden="1" x14ac:dyDescent="0.3">
      <c r="B1356" s="187" t="str">
        <f>CONCATENATE(H1356,I1356,J1356,K1356)</f>
        <v>The sender aims to turn over a new leaf, per se. To replace alienation with a better understanding of each other's needs. To improve relations. Thank you for your participation. May you find this a meaningful blessing to your life.</v>
      </c>
      <c r="C1356" s="188"/>
      <c r="D1356" s="188"/>
      <c r="E1356" s="188"/>
      <c r="F1356" s="188"/>
      <c r="G1356" s="188"/>
      <c r="H1356" s="47" t="str">
        <f>IF($H$1005=0,"The sender",$H$1005)</f>
        <v>The sender</v>
      </c>
      <c r="I1356" s="188" t="s">
        <v>204</v>
      </c>
      <c r="J1356" s="188" t="str">
        <f>IF(B1005=0,"Thank you for your participation.",CONCATENATE("Thank you, ",B1005,", for your participation."))</f>
        <v>Thank you for your participation.</v>
      </c>
      <c r="K1356" s="188" t="s">
        <v>205</v>
      </c>
      <c r="L1356" s="188"/>
    </row>
    <row r="1357" spans="2:12" hidden="1" x14ac:dyDescent="0.3"/>
    <row r="1358" spans="2:12" hidden="1" x14ac:dyDescent="0.3"/>
    <row r="1359" spans="2:12" hidden="1" x14ac:dyDescent="0.3">
      <c r="B1359" s="291" t="str">
        <f>CONCATENATE(H1359,I1359,J1359,K1359)</f>
        <v>The sender wants to know…</v>
      </c>
      <c r="H1359" s="47" t="str">
        <f>H1356</f>
        <v>The sender</v>
      </c>
      <c r="I1359" s="1" t="s">
        <v>206</v>
      </c>
    </row>
    <row r="1360" spans="2:12" hidden="1" x14ac:dyDescent="0.3">
      <c r="B1360" s="36"/>
    </row>
    <row r="1361" spans="2:20" hidden="1" x14ac:dyDescent="0.3">
      <c r="B1361" s="36"/>
    </row>
    <row r="1362" spans="2:20" ht="17.5" hidden="1" x14ac:dyDescent="0.35">
      <c r="B1362" s="76" t="str">
        <f>B215</f>
        <v>Mutual Problem-Solving</v>
      </c>
    </row>
    <row r="1363" spans="2:20" hidden="1" x14ac:dyDescent="0.3">
      <c r="B1363" s="56" t="s">
        <v>630</v>
      </c>
    </row>
    <row r="1364" spans="2:20" hidden="1" x14ac:dyDescent="0.3">
      <c r="B1364" s="56" t="s">
        <v>982</v>
      </c>
    </row>
    <row r="1365" spans="2:20" hidden="1" x14ac:dyDescent="0.3">
      <c r="B1365" s="56" t="s">
        <v>983</v>
      </c>
    </row>
    <row r="1366" spans="2:20" hidden="1" x14ac:dyDescent="0.3">
      <c r="B1366" s="56" t="s">
        <v>984</v>
      </c>
    </row>
    <row r="1367" spans="2:20" hidden="1" x14ac:dyDescent="0.3">
      <c r="B1367" s="56" t="s">
        <v>985</v>
      </c>
    </row>
    <row r="1368" spans="2:20" hidden="1" x14ac:dyDescent="0.3"/>
    <row r="1369" spans="2:20" hidden="1" x14ac:dyDescent="0.3">
      <c r="B1369" s="274" t="str">
        <f>B216</f>
        <v>This is mainly for identifying vulnerable needs overlooked by laws or social customs.</v>
      </c>
    </row>
    <row r="1370" spans="2:20" ht="22" hidden="1" x14ac:dyDescent="0.65">
      <c r="B1370" s="74"/>
      <c r="T1370" s="1" t="s">
        <v>156</v>
      </c>
    </row>
    <row r="1371" spans="2:20" ht="17" hidden="1" x14ac:dyDescent="0.5">
      <c r="B1371" s="62"/>
    </row>
    <row r="1372" spans="2:20" ht="14" hidden="1" x14ac:dyDescent="0.3">
      <c r="B1372" s="63" t="str">
        <f>IF(B1025=I1025,D1374,IF(B1025=J1025,D1373,IF(B1025="",D1373)))</f>
        <v>The selected issue then serves as a subtitle to this section.</v>
      </c>
      <c r="I1372" s="1" t="s">
        <v>209</v>
      </c>
      <c r="T1372" s="63" t="s">
        <v>157</v>
      </c>
    </row>
    <row r="1373" spans="2:20" ht="14" hidden="1" x14ac:dyDescent="0.3">
      <c r="B1373" s="63"/>
      <c r="D1373" s="1" t="str">
        <f>IF(B218="",G1373,I1373)</f>
        <v>The selected issue then serves as a subtitle to this section.</v>
      </c>
      <c r="F1373" s="48" t="s">
        <v>150</v>
      </c>
      <c r="G1373" s="1" t="s">
        <v>954</v>
      </c>
      <c r="H1373" s="57" t="s">
        <v>150</v>
      </c>
      <c r="I1373" s="1" t="s">
        <v>978</v>
      </c>
      <c r="T1373" s="63"/>
    </row>
    <row r="1374" spans="2:20" ht="14" hidden="1" x14ac:dyDescent="0.3">
      <c r="B1374" s="63"/>
      <c r="D1374" s="1" t="s">
        <v>977</v>
      </c>
      <c r="T1374" s="63"/>
    </row>
    <row r="1375" spans="2:20" ht="14" hidden="1" x14ac:dyDescent="0.3">
      <c r="B1375" s="63"/>
      <c r="T1375" s="63"/>
    </row>
    <row r="1376" spans="2:20" ht="14" hidden="1" x14ac:dyDescent="0.3">
      <c r="B1376" s="275" t="str">
        <f>B218</f>
        <v>click to pick a subheader from this dropdown list</v>
      </c>
      <c r="S1376" s="188" t="s">
        <v>980</v>
      </c>
      <c r="T1376" s="63"/>
    </row>
    <row r="1377" spans="2:28" ht="14" hidden="1" x14ac:dyDescent="0.3">
      <c r="B1377" s="63"/>
      <c r="C1377" s="1" t="s">
        <v>1226</v>
      </c>
      <c r="I1377" s="1" t="s">
        <v>1227</v>
      </c>
      <c r="T1377" s="63"/>
    </row>
    <row r="1378" spans="2:28" hidden="1" x14ac:dyDescent="0.3">
      <c r="C1378" s="1" t="s">
        <v>968</v>
      </c>
      <c r="D1378" s="48" t="s">
        <v>150</v>
      </c>
      <c r="E1378" s="36" t="str">
        <f t="shared" ref="E1378:E1385" si="27">IF($B$1025=$J$1025,$G$1378,IF($B$1025=$I$1025,Q1378,IF($B$1025="",G1378)))</f>
        <v>Enter in the space below the specific situation affected by the professional impacting your productivity. Include actionable steps how the professional can help resolve this. Consider how you will affirm their responsiveness in a follow-up testimonial.</v>
      </c>
      <c r="F1378" s="48" t="s">
        <v>150</v>
      </c>
      <c r="G1378" s="168" t="str">
        <f>CONCATENATE(I1378,J1378,K1378,L1378,M1378,N1378,O1378,P1378)</f>
        <v>Enter in the space below the specific situation affected by the professional impacting your productivity. Include actionable steps how the professional can help resolve this. Consider how you will affirm their responsiveness in a follow-up testimonial.</v>
      </c>
      <c r="H1378" s="57" t="s">
        <v>150</v>
      </c>
      <c r="I1378" s="1" t="s">
        <v>654</v>
      </c>
      <c r="J1378" s="48" t="str">
        <f>IF(B1005=0,"the professional",B1005)</f>
        <v>the professional</v>
      </c>
      <c r="K1378" s="1" t="s">
        <v>655</v>
      </c>
      <c r="L1378" s="1" t="s">
        <v>947</v>
      </c>
      <c r="M1378" s="1" t="s">
        <v>656</v>
      </c>
      <c r="N1378" s="1" t="str">
        <f>J1378</f>
        <v>the professional</v>
      </c>
      <c r="O1378" s="1" t="s">
        <v>657</v>
      </c>
      <c r="P1378" s="48" t="s">
        <v>150</v>
      </c>
      <c r="Q1378" s="168" t="str">
        <f>CONCATENATE(S1378,T1378,U1378,V1378)</f>
        <v>The sender invites you to recognize this issue about their productivity  that you likely have some significant impact.</v>
      </c>
      <c r="R1378" s="48" t="s">
        <v>150</v>
      </c>
      <c r="S1378" s="48" t="str">
        <f>IF($H$1005=0,"The sender",$H$1005)</f>
        <v>The sender</v>
      </c>
      <c r="T1378" s="1" t="s">
        <v>956</v>
      </c>
      <c r="U1378" s="260" t="s">
        <v>957</v>
      </c>
      <c r="V1378" s="1" t="s">
        <v>955</v>
      </c>
      <c r="W1378" s="48" t="s">
        <v>150</v>
      </c>
      <c r="X1378" s="271" t="str">
        <f>CONCATENATE(Z1378,AA1378,AB1378)</f>
        <v>Your apparent impact on The sender's productivity</v>
      </c>
      <c r="Y1378" s="272" t="s">
        <v>150</v>
      </c>
      <c r="Z1378" s="273" t="s">
        <v>961</v>
      </c>
      <c r="AA1378" s="273" t="str">
        <f>S1378</f>
        <v>The sender</v>
      </c>
      <c r="AB1378" s="272" t="s">
        <v>960</v>
      </c>
    </row>
    <row r="1379" spans="2:28" hidden="1" x14ac:dyDescent="0.3">
      <c r="C1379" s="1" t="s">
        <v>969</v>
      </c>
      <c r="D1379" s="48" t="s">
        <v>150</v>
      </c>
      <c r="E1379" s="36" t="str">
        <f t="shared" si="27"/>
        <v>Enter in the space below the specific situation affected by the professional impacting workplace safety. Include actionable steps how the professional can help resolve this. Consider how you will affirm their responsiveness in a follow-up testimonial.</v>
      </c>
      <c r="F1379" s="48" t="s">
        <v>150</v>
      </c>
      <c r="G1379" s="168" t="str">
        <f t="shared" ref="G1379:G1385" si="28">CONCATENATE(I1379,J1379,K1379,L1379,M1379,N1379,O1379,P1379)</f>
        <v>Enter in the space below the specific situation affected by the professional impacting workplace safety. Include actionable steps how the professional can help resolve this. Consider how you will affirm their responsiveness in a follow-up testimonial.</v>
      </c>
      <c r="H1379" s="57" t="s">
        <v>150</v>
      </c>
      <c r="I1379" s="1" t="str">
        <f>I1378</f>
        <v xml:space="preserve">Enter in the space below the specific situation affected by </v>
      </c>
      <c r="J1379" s="1" t="str">
        <f>J1378</f>
        <v>the professional</v>
      </c>
      <c r="K1379" s="1" t="str">
        <f>K1378</f>
        <v xml:space="preserve"> impacting </v>
      </c>
      <c r="L1379" s="1" t="s">
        <v>948</v>
      </c>
      <c r="M1379" s="1" t="str">
        <f>M1378</f>
        <v xml:space="preserve">. Include actionable steps how </v>
      </c>
      <c r="N1379" s="1" t="str">
        <f>N1378</f>
        <v>the professional</v>
      </c>
      <c r="O1379" s="1" t="str">
        <f>O1378</f>
        <v xml:space="preserve"> can help resolve this. Consider how you will affirm their responsiveness in a follow-up testimonial.</v>
      </c>
      <c r="P1379" s="48" t="s">
        <v>150</v>
      </c>
      <c r="Q1379" s="168" t="str">
        <f t="shared" ref="Q1379:Q1385" si="29">CONCATENATE(S1379,T1379,U1379,V1379)</f>
        <v>The sender invites you to recognize this issue about workplace safety that you likely have some significant impact.</v>
      </c>
      <c r="R1379" s="48" t="s">
        <v>150</v>
      </c>
      <c r="S1379" s="1" t="str">
        <f>S1378</f>
        <v>The sender</v>
      </c>
      <c r="T1379" s="1" t="str">
        <f>T1378</f>
        <v xml:space="preserve"> invites you to recognize this issue about </v>
      </c>
      <c r="U1379" s="260" t="s">
        <v>948</v>
      </c>
      <c r="V1379" s="1" t="str">
        <f>V1378</f>
        <v xml:space="preserve"> that you likely have some significant impact.</v>
      </c>
      <c r="W1379" s="48" t="s">
        <v>150</v>
      </c>
      <c r="X1379" s="271" t="str">
        <f t="shared" ref="X1379:X1385" si="30">CONCATENATE(Z1379,AA1379,AB1379)</f>
        <v>Your apparent impact on The sender's workplace safety</v>
      </c>
      <c r="Y1379" s="272" t="s">
        <v>150</v>
      </c>
      <c r="Z1379" s="273" t="str">
        <f>Z1378</f>
        <v xml:space="preserve">Your apparent impact on </v>
      </c>
      <c r="AA1379" s="273" t="str">
        <f>AA1378</f>
        <v>The sender</v>
      </c>
      <c r="AB1379" s="272" t="s">
        <v>962</v>
      </c>
    </row>
    <row r="1380" spans="2:28" hidden="1" x14ac:dyDescent="0.3">
      <c r="C1380" s="1" t="s">
        <v>970</v>
      </c>
      <c r="D1380" s="48" t="s">
        <v>150</v>
      </c>
      <c r="E1380" s="36" t="str">
        <f t="shared" si="27"/>
        <v>Enter in the space below the specific situation affected by the professional impacting workplace compliance. Include actionable steps how the professional can help resolve this. Consider how you will affirm their responsiveness in a follow-up testimonial.</v>
      </c>
      <c r="F1380" s="48" t="s">
        <v>150</v>
      </c>
      <c r="G1380" s="168" t="str">
        <f t="shared" si="28"/>
        <v>Enter in the space below the specific situation affected by the professional impacting workplace compliance. Include actionable steps how the professional can help resolve this. Consider how you will affirm their responsiveness in a follow-up testimonial.</v>
      </c>
      <c r="H1380" s="57" t="s">
        <v>150</v>
      </c>
      <c r="I1380" s="1" t="str">
        <f t="shared" ref="I1380:I1385" si="31">I1379</f>
        <v xml:space="preserve">Enter in the space below the specific situation affected by </v>
      </c>
      <c r="J1380" s="1" t="str">
        <f t="shared" ref="J1380:J1385" si="32">J1379</f>
        <v>the professional</v>
      </c>
      <c r="K1380" s="1" t="str">
        <f t="shared" ref="K1380:K1385" si="33">K1379</f>
        <v xml:space="preserve"> impacting </v>
      </c>
      <c r="L1380" s="1" t="s">
        <v>951</v>
      </c>
      <c r="M1380" s="1" t="str">
        <f t="shared" ref="M1380:M1385" si="34">M1379</f>
        <v xml:space="preserve">. Include actionable steps how </v>
      </c>
      <c r="N1380" s="1" t="str">
        <f t="shared" ref="N1380:N1385" si="35">N1379</f>
        <v>the professional</v>
      </c>
      <c r="O1380" s="1" t="str">
        <f t="shared" ref="O1380:O1385" si="36">O1379</f>
        <v xml:space="preserve"> can help resolve this. Consider how you will affirm their responsiveness in a follow-up testimonial.</v>
      </c>
      <c r="P1380" s="48" t="s">
        <v>150</v>
      </c>
      <c r="Q1380" s="168" t="str">
        <f t="shared" si="29"/>
        <v>The sender invites you to recognize this issue about workplace compliance that you likely have some significant impact.</v>
      </c>
      <c r="R1380" s="48" t="s">
        <v>150</v>
      </c>
      <c r="S1380" s="1" t="str">
        <f t="shared" ref="S1380:S1385" si="37">S1379</f>
        <v>The sender</v>
      </c>
      <c r="T1380" s="1" t="str">
        <f t="shared" ref="T1380:T1385" si="38">T1379</f>
        <v xml:space="preserve"> invites you to recognize this issue about </v>
      </c>
      <c r="U1380" s="260" t="s">
        <v>951</v>
      </c>
      <c r="V1380" s="1" t="str">
        <f t="shared" ref="V1380:V1385" si="39">V1379</f>
        <v xml:space="preserve"> that you likely have some significant impact.</v>
      </c>
      <c r="W1380" s="48" t="s">
        <v>150</v>
      </c>
      <c r="X1380" s="271" t="str">
        <f t="shared" si="30"/>
        <v>Your apparent impact on The sender's workplace compliance</v>
      </c>
      <c r="Y1380" s="272" t="s">
        <v>150</v>
      </c>
      <c r="Z1380" s="273" t="str">
        <f t="shared" ref="Z1380:Z1385" si="40">Z1379</f>
        <v xml:space="preserve">Your apparent impact on </v>
      </c>
      <c r="AA1380" s="273" t="str">
        <f t="shared" ref="AA1380:AA1385" si="41">AA1379</f>
        <v>The sender</v>
      </c>
      <c r="AB1380" s="272" t="s">
        <v>963</v>
      </c>
    </row>
    <row r="1381" spans="2:28" hidden="1" x14ac:dyDescent="0.3">
      <c r="C1381" s="1" t="s">
        <v>971</v>
      </c>
      <c r="D1381" s="48" t="s">
        <v>150</v>
      </c>
      <c r="E1381" s="36" t="str">
        <f t="shared" si="27"/>
        <v>Enter in the space below the specific situation affected by the professional impacting quality outcomes. Include actionable steps how the professional can help resolve this. Consider how you will affirm their responsiveness in a follow-up testimonial.</v>
      </c>
      <c r="F1381" s="48" t="s">
        <v>150</v>
      </c>
      <c r="G1381" s="168" t="str">
        <f t="shared" si="28"/>
        <v>Enter in the space below the specific situation affected by the professional impacting quality outcomes. Include actionable steps how the professional can help resolve this. Consider how you will affirm their responsiveness in a follow-up testimonial.</v>
      </c>
      <c r="H1381" s="57" t="s">
        <v>150</v>
      </c>
      <c r="I1381" s="1" t="str">
        <f t="shared" si="31"/>
        <v xml:space="preserve">Enter in the space below the specific situation affected by </v>
      </c>
      <c r="J1381" s="1" t="str">
        <f t="shared" si="32"/>
        <v>the professional</v>
      </c>
      <c r="K1381" s="1" t="str">
        <f t="shared" si="33"/>
        <v xml:space="preserve"> impacting </v>
      </c>
      <c r="L1381" s="1" t="s">
        <v>952</v>
      </c>
      <c r="M1381" s="1" t="str">
        <f t="shared" si="34"/>
        <v xml:space="preserve">. Include actionable steps how </v>
      </c>
      <c r="N1381" s="1" t="str">
        <f t="shared" si="35"/>
        <v>the professional</v>
      </c>
      <c r="O1381" s="1" t="str">
        <f t="shared" si="36"/>
        <v xml:space="preserve"> can help resolve this. Consider how you will affirm their responsiveness in a follow-up testimonial.</v>
      </c>
      <c r="P1381" s="48" t="s">
        <v>150</v>
      </c>
      <c r="Q1381" s="168" t="str">
        <f t="shared" si="29"/>
        <v>The sender invites you to recognize this issue about quality outcomes that you likely have some significant impact.</v>
      </c>
      <c r="R1381" s="48" t="s">
        <v>150</v>
      </c>
      <c r="S1381" s="1" t="str">
        <f t="shared" si="37"/>
        <v>The sender</v>
      </c>
      <c r="T1381" s="1" t="str">
        <f t="shared" si="38"/>
        <v xml:space="preserve"> invites you to recognize this issue about </v>
      </c>
      <c r="U1381" s="260" t="s">
        <v>952</v>
      </c>
      <c r="V1381" s="1" t="str">
        <f t="shared" si="39"/>
        <v xml:space="preserve"> that you likely have some significant impact.</v>
      </c>
      <c r="W1381" s="48" t="s">
        <v>150</v>
      </c>
      <c r="X1381" s="271" t="str">
        <f t="shared" si="30"/>
        <v>Your apparent impact on The sender's quality performace</v>
      </c>
      <c r="Y1381" s="272" t="s">
        <v>150</v>
      </c>
      <c r="Z1381" s="273" t="str">
        <f t="shared" si="40"/>
        <v xml:space="preserve">Your apparent impact on </v>
      </c>
      <c r="AA1381" s="273" t="str">
        <f t="shared" si="41"/>
        <v>The sender</v>
      </c>
      <c r="AB1381" s="272" t="s">
        <v>964</v>
      </c>
    </row>
    <row r="1382" spans="2:28" hidden="1" x14ac:dyDescent="0.3">
      <c r="C1382" s="1" t="s">
        <v>972</v>
      </c>
      <c r="D1382" s="48" t="s">
        <v>150</v>
      </c>
      <c r="E1382" s="36" t="str">
        <f t="shared" si="27"/>
        <v>Enter in the space below the specific situation affected by the professional impacting team cohesion. Include actionable steps how the professional can help resolve this. Consider how you will affirm their responsiveness in a follow-up testimonial.</v>
      </c>
      <c r="F1382" s="48" t="s">
        <v>150</v>
      </c>
      <c r="G1382" s="168" t="str">
        <f t="shared" si="28"/>
        <v>Enter in the space below the specific situation affected by the professional impacting team cohesion. Include actionable steps how the professional can help resolve this. Consider how you will affirm their responsiveness in a follow-up testimonial.</v>
      </c>
      <c r="H1382" s="57" t="s">
        <v>150</v>
      </c>
      <c r="I1382" s="1" t="str">
        <f t="shared" si="31"/>
        <v xml:space="preserve">Enter in the space below the specific situation affected by </v>
      </c>
      <c r="J1382" s="1" t="str">
        <f t="shared" si="32"/>
        <v>the professional</v>
      </c>
      <c r="K1382" s="1" t="str">
        <f t="shared" si="33"/>
        <v xml:space="preserve"> impacting </v>
      </c>
      <c r="L1382" s="1" t="s">
        <v>573</v>
      </c>
      <c r="M1382" s="1" t="str">
        <f t="shared" si="34"/>
        <v xml:space="preserve">. Include actionable steps how </v>
      </c>
      <c r="N1382" s="1" t="str">
        <f t="shared" si="35"/>
        <v>the professional</v>
      </c>
      <c r="O1382" s="1" t="str">
        <f t="shared" si="36"/>
        <v xml:space="preserve"> can help resolve this. Consider how you will affirm their responsiveness in a follow-up testimonial.</v>
      </c>
      <c r="P1382" s="48" t="s">
        <v>150</v>
      </c>
      <c r="Q1382" s="168" t="str">
        <f t="shared" si="29"/>
        <v>The sender invites you to recognize this issue about team cohesion that you likely have some significant impact.</v>
      </c>
      <c r="R1382" s="48" t="s">
        <v>150</v>
      </c>
      <c r="S1382" s="1" t="str">
        <f t="shared" si="37"/>
        <v>The sender</v>
      </c>
      <c r="T1382" s="1" t="str">
        <f t="shared" si="38"/>
        <v xml:space="preserve"> invites you to recognize this issue about </v>
      </c>
      <c r="U1382" s="260" t="s">
        <v>573</v>
      </c>
      <c r="V1382" s="1" t="str">
        <f t="shared" si="39"/>
        <v xml:space="preserve"> that you likely have some significant impact.</v>
      </c>
      <c r="W1382" s="48" t="s">
        <v>150</v>
      </c>
      <c r="X1382" s="271" t="str">
        <f t="shared" si="30"/>
        <v>Your apparent impact on The sender's team effectiveness</v>
      </c>
      <c r="Y1382" s="272" t="s">
        <v>150</v>
      </c>
      <c r="Z1382" s="273" t="str">
        <f t="shared" si="40"/>
        <v xml:space="preserve">Your apparent impact on </v>
      </c>
      <c r="AA1382" s="273" t="str">
        <f t="shared" si="41"/>
        <v>The sender</v>
      </c>
      <c r="AB1382" s="272" t="s">
        <v>965</v>
      </c>
    </row>
    <row r="1383" spans="2:28" hidden="1" x14ac:dyDescent="0.3">
      <c r="C1383" s="1" t="s">
        <v>973</v>
      </c>
      <c r="D1383" s="48" t="s">
        <v>150</v>
      </c>
      <c r="E1383" s="36" t="str">
        <f t="shared" si="27"/>
        <v>Enter in the space below the specific situation affected by the professional impacting workplace morale. Include actionable steps how the professional can help resolve this. Consider how you will affirm their responsiveness in a follow-up testimonial.</v>
      </c>
      <c r="F1383" s="48" t="s">
        <v>150</v>
      </c>
      <c r="G1383" s="168" t="str">
        <f t="shared" si="28"/>
        <v>Enter in the space below the specific situation affected by the professional impacting workplace morale. Include actionable steps how the professional can help resolve this. Consider how you will affirm their responsiveness in a follow-up testimonial.</v>
      </c>
      <c r="H1383" s="57" t="s">
        <v>150</v>
      </c>
      <c r="I1383" s="1" t="str">
        <f t="shared" si="31"/>
        <v xml:space="preserve">Enter in the space below the specific situation affected by </v>
      </c>
      <c r="J1383" s="1" t="str">
        <f t="shared" si="32"/>
        <v>the professional</v>
      </c>
      <c r="K1383" s="1" t="str">
        <f t="shared" si="33"/>
        <v xml:space="preserve"> impacting </v>
      </c>
      <c r="L1383" s="1" t="s">
        <v>953</v>
      </c>
      <c r="M1383" s="1" t="str">
        <f t="shared" si="34"/>
        <v xml:space="preserve">. Include actionable steps how </v>
      </c>
      <c r="N1383" s="1" t="str">
        <f t="shared" si="35"/>
        <v>the professional</v>
      </c>
      <c r="O1383" s="1" t="str">
        <f t="shared" si="36"/>
        <v xml:space="preserve"> can help resolve this. Consider how you will affirm their responsiveness in a follow-up testimonial.</v>
      </c>
      <c r="P1383" s="48" t="s">
        <v>150</v>
      </c>
      <c r="Q1383" s="168" t="str">
        <f t="shared" si="29"/>
        <v>The sender invites you to recognize this issue about workplace morale that you likely have some significant impact.</v>
      </c>
      <c r="R1383" s="48" t="s">
        <v>150</v>
      </c>
      <c r="S1383" s="1" t="str">
        <f t="shared" si="37"/>
        <v>The sender</v>
      </c>
      <c r="T1383" s="1" t="str">
        <f t="shared" si="38"/>
        <v xml:space="preserve"> invites you to recognize this issue about </v>
      </c>
      <c r="U1383" s="260" t="s">
        <v>953</v>
      </c>
      <c r="V1383" s="1" t="str">
        <f t="shared" si="39"/>
        <v xml:space="preserve"> that you likely have some significant impact.</v>
      </c>
      <c r="W1383" s="48" t="s">
        <v>150</v>
      </c>
      <c r="X1383" s="271" t="str">
        <f t="shared" si="30"/>
        <v>Your apparent impact on The sender's morale</v>
      </c>
      <c r="Y1383" s="272" t="s">
        <v>150</v>
      </c>
      <c r="Z1383" s="273" t="str">
        <f t="shared" si="40"/>
        <v xml:space="preserve">Your apparent impact on </v>
      </c>
      <c r="AA1383" s="273" t="str">
        <f t="shared" si="41"/>
        <v>The sender</v>
      </c>
      <c r="AB1383" s="272" t="s">
        <v>966</v>
      </c>
    </row>
    <row r="1384" spans="2:28" hidden="1" x14ac:dyDescent="0.3">
      <c r="C1384" s="1" t="s">
        <v>974</v>
      </c>
      <c r="D1384" s="48" t="s">
        <v>150</v>
      </c>
      <c r="E1384" s="36" t="str">
        <f t="shared" si="27"/>
        <v>Enter in the space below the specific situation affected by the professional impacting your wellbeing. Include actionable steps how the professional can help resolve this. Consider how you will affirm their responsiveness in a follow-up testimonial.</v>
      </c>
      <c r="F1384" s="48" t="s">
        <v>150</v>
      </c>
      <c r="G1384" s="168" t="str">
        <f t="shared" si="28"/>
        <v>Enter in the space below the specific situation affected by the professional impacting your wellbeing. Include actionable steps how the professional can help resolve this. Consider how you will affirm their responsiveness in a follow-up testimonial.</v>
      </c>
      <c r="H1384" s="57" t="s">
        <v>150</v>
      </c>
      <c r="I1384" s="1" t="str">
        <f t="shared" si="31"/>
        <v xml:space="preserve">Enter in the space below the specific situation affected by </v>
      </c>
      <c r="J1384" s="1" t="str">
        <f t="shared" si="32"/>
        <v>the professional</v>
      </c>
      <c r="K1384" s="1" t="str">
        <f t="shared" si="33"/>
        <v xml:space="preserve"> impacting </v>
      </c>
      <c r="L1384" s="1" t="s">
        <v>949</v>
      </c>
      <c r="M1384" s="1" t="str">
        <f t="shared" si="34"/>
        <v xml:space="preserve">. Include actionable steps how </v>
      </c>
      <c r="N1384" s="1" t="str">
        <f t="shared" si="35"/>
        <v>the professional</v>
      </c>
      <c r="O1384" s="1" t="str">
        <f t="shared" si="36"/>
        <v xml:space="preserve"> can help resolve this. Consider how you will affirm their responsiveness in a follow-up testimonial.</v>
      </c>
      <c r="P1384" s="48" t="s">
        <v>150</v>
      </c>
      <c r="Q1384" s="168" t="str">
        <f t="shared" si="29"/>
        <v>The sender invites you to recognize this issue about their wellbeing that you likely have some significant impact.</v>
      </c>
      <c r="R1384" s="48" t="s">
        <v>150</v>
      </c>
      <c r="S1384" s="1" t="str">
        <f t="shared" si="37"/>
        <v>The sender</v>
      </c>
      <c r="T1384" s="1" t="str">
        <f t="shared" si="38"/>
        <v xml:space="preserve"> invites you to recognize this issue about </v>
      </c>
      <c r="U1384" s="260" t="s">
        <v>958</v>
      </c>
      <c r="V1384" s="1" t="str">
        <f t="shared" si="39"/>
        <v xml:space="preserve"> that you likely have some significant impact.</v>
      </c>
      <c r="W1384" s="48" t="s">
        <v>150</v>
      </c>
      <c r="X1384" s="271" t="str">
        <f t="shared" si="30"/>
        <v>Your apparent impact on The sender's wellbeing</v>
      </c>
      <c r="Y1384" s="272" t="s">
        <v>150</v>
      </c>
      <c r="Z1384" s="273" t="str">
        <f t="shared" si="40"/>
        <v xml:space="preserve">Your apparent impact on </v>
      </c>
      <c r="AA1384" s="273" t="str">
        <f t="shared" si="41"/>
        <v>The sender</v>
      </c>
      <c r="AB1384" s="272" t="s">
        <v>967</v>
      </c>
    </row>
    <row r="1385" spans="2:28" hidden="1" x14ac:dyDescent="0.3">
      <c r="C1385" s="1" t="s">
        <v>975</v>
      </c>
      <c r="D1385" s="48" t="s">
        <v>150</v>
      </c>
      <c r="E1385" s="36" t="str">
        <f t="shared" si="27"/>
        <v>Enter in the space below the specific situation affected by the professional impacting something not listed here. Include actionable steps how the professional can help resolve this. Consider how you will affirm their responsiveness in a follow-up testimonial.</v>
      </c>
      <c r="F1385" s="48" t="s">
        <v>150</v>
      </c>
      <c r="G1385" s="168" t="str">
        <f t="shared" si="28"/>
        <v>Enter in the space below the specific situation affected by the professional impacting something not listed here. Include actionable steps how the professional can help resolve this. Consider how you will affirm their responsiveness in a follow-up testimonial.</v>
      </c>
      <c r="H1385" s="57" t="s">
        <v>150</v>
      </c>
      <c r="I1385" s="1" t="str">
        <f t="shared" si="31"/>
        <v xml:space="preserve">Enter in the space below the specific situation affected by </v>
      </c>
      <c r="J1385" s="1" t="str">
        <f t="shared" si="32"/>
        <v>the professional</v>
      </c>
      <c r="K1385" s="1" t="str">
        <f t="shared" si="33"/>
        <v xml:space="preserve"> impacting </v>
      </c>
      <c r="L1385" s="1" t="s">
        <v>950</v>
      </c>
      <c r="M1385" s="1" t="str">
        <f t="shared" si="34"/>
        <v xml:space="preserve">. Include actionable steps how </v>
      </c>
      <c r="N1385" s="1" t="str">
        <f t="shared" si="35"/>
        <v>the professional</v>
      </c>
      <c r="O1385" s="1" t="str">
        <f t="shared" si="36"/>
        <v xml:space="preserve"> can help resolve this. Consider how you will affirm their responsiveness in a follow-up testimonial.</v>
      </c>
      <c r="P1385" s="48" t="s">
        <v>150</v>
      </c>
      <c r="Q1385" s="168" t="str">
        <f t="shared" si="29"/>
        <v>The sender invites you to recognize this issue about something specific that you likely have some significant impact.</v>
      </c>
      <c r="R1385" s="48" t="s">
        <v>150</v>
      </c>
      <c r="S1385" s="1" t="str">
        <f t="shared" si="37"/>
        <v>The sender</v>
      </c>
      <c r="T1385" s="1" t="str">
        <f t="shared" si="38"/>
        <v xml:space="preserve"> invites you to recognize this issue about </v>
      </c>
      <c r="U1385" s="260" t="s">
        <v>959</v>
      </c>
      <c r="V1385" s="1" t="str">
        <f t="shared" si="39"/>
        <v xml:space="preserve"> that you likely have some significant impact.</v>
      </c>
      <c r="W1385" s="48" t="s">
        <v>150</v>
      </c>
      <c r="X1385" s="271" t="str">
        <f t="shared" si="30"/>
        <v>Your apparent impact on The sender</v>
      </c>
      <c r="Y1385" s="272" t="s">
        <v>150</v>
      </c>
      <c r="Z1385" s="273" t="str">
        <f t="shared" si="40"/>
        <v xml:space="preserve">Your apparent impact on </v>
      </c>
      <c r="AA1385" s="273" t="str">
        <f t="shared" si="41"/>
        <v>The sender</v>
      </c>
      <c r="AB1385" s="272"/>
    </row>
    <row r="1386" spans="2:28" hidden="1" x14ac:dyDescent="0.3">
      <c r="D1386" s="1" t="str">
        <f>G1378</f>
        <v>Enter in the space below the specific situation affected by the professional impacting your productivity. Include actionable steps how the professional can help resolve this. Consider how you will affirm their responsiveness in a follow-up testimonial.</v>
      </c>
      <c r="P1386" s="48" t="s">
        <v>150</v>
      </c>
    </row>
    <row r="1387" spans="2:28" hidden="1" x14ac:dyDescent="0.3">
      <c r="I1387" s="1" t="str">
        <f>IF(B1376=C1377,I1377,IF(B1376=0,I1372,IF(B1376=C1378,G1378,IF(B1376=C1379,G1379,IF(B1376=C1380,G1380,IF(B1376=C1381,G1381,IF(B1376=C1382,G1382,IF(B1376=C1383,G1383,IF(B1376=C1384,G1384,IF(B1376=C1385,G1385))))))))))</f>
        <v>First select the topic of your situation. Then indicate how this impacts you. Include actionable steps. Consider how you will affirm their responsiveness with the social proof of a helpful testimonial.</v>
      </c>
      <c r="P1387" s="48" t="s">
        <v>150</v>
      </c>
    </row>
    <row r="1388" spans="2:28" hidden="1" x14ac:dyDescent="0.3">
      <c r="R1388" s="1" t="str">
        <f>Q1427</f>
        <v>Professionals like the recipient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v>
      </c>
    </row>
    <row r="1389" spans="2:28" hidden="1" x14ac:dyDescent="0.3"/>
    <row r="1390" spans="2:28" hidden="1" x14ac:dyDescent="0.3"/>
    <row r="1391" spans="2:28" hidden="1" x14ac:dyDescent="0.3">
      <c r="B1391" s="275" t="str">
        <f>B222</f>
        <v>click to pick a subheader from this dropdown list</v>
      </c>
    </row>
    <row r="1392" spans="2:28" hidden="1" x14ac:dyDescent="0.3">
      <c r="B1392" s="275"/>
      <c r="C1392" s="1" t="s">
        <v>1226</v>
      </c>
    </row>
    <row r="1393" spans="2:10" hidden="1" x14ac:dyDescent="0.3">
      <c r="C1393" s="58" t="str">
        <f>CONCATENATE(I1393,J1393)</f>
        <v>Actionable response requested from this professional</v>
      </c>
      <c r="H1393" s="1"/>
      <c r="I1393" s="1" t="s">
        <v>986</v>
      </c>
      <c r="J1393" s="48" t="str">
        <f>IF(B1005=0,"this professional",B1005)</f>
        <v>this professional</v>
      </c>
    </row>
    <row r="1394" spans="2:10" hidden="1" x14ac:dyDescent="0.3">
      <c r="C1394" s="58" t="str">
        <f t="shared" ref="C1394:C1397" si="42">CONCATENATE(I1394,J1394)</f>
        <v>Actionable response invited from this professional</v>
      </c>
      <c r="H1394" s="1"/>
      <c r="I1394" s="1" t="s">
        <v>987</v>
      </c>
      <c r="J1394" s="47" t="str">
        <f>J1393</f>
        <v>this professional</v>
      </c>
    </row>
    <row r="1395" spans="2:10" hidden="1" x14ac:dyDescent="0.3">
      <c r="C1395" s="58" t="str">
        <f t="shared" si="42"/>
        <v>Actionable response recommended from this professional</v>
      </c>
      <c r="H1395" s="1"/>
      <c r="I1395" s="1" t="s">
        <v>988</v>
      </c>
      <c r="J1395" s="47" t="str">
        <f t="shared" ref="J1395:J1397" si="43">J1394</f>
        <v>this professional</v>
      </c>
    </row>
    <row r="1396" spans="2:10" hidden="1" x14ac:dyDescent="0.3">
      <c r="C1396" s="58" t="str">
        <f t="shared" si="42"/>
        <v>Actionable response desired from this professional</v>
      </c>
      <c r="H1396" s="1"/>
      <c r="I1396" s="1" t="s">
        <v>989</v>
      </c>
      <c r="J1396" s="47" t="str">
        <f t="shared" si="43"/>
        <v>this professional</v>
      </c>
    </row>
    <row r="1397" spans="2:10" hidden="1" x14ac:dyDescent="0.3">
      <c r="C1397" s="58" t="str">
        <f t="shared" si="42"/>
        <v>Actionable response needed from this professional</v>
      </c>
      <c r="H1397" s="1"/>
      <c r="I1397" s="1" t="s">
        <v>990</v>
      </c>
      <c r="J1397" s="47" t="str">
        <f t="shared" si="43"/>
        <v>this professional</v>
      </c>
    </row>
    <row r="1398" spans="2:10" hidden="1" x14ac:dyDescent="0.3">
      <c r="C1398" s="58"/>
      <c r="H1398" s="1"/>
      <c r="J1398" s="47"/>
    </row>
    <row r="1399" spans="2:10" hidden="1" x14ac:dyDescent="0.3">
      <c r="B1399" s="36" t="str">
        <f>IF($B$1025=$J$1025,C1400,IF($B$1025=$I$1025,C1401,IF($B$1025="",C1400)))</f>
        <v xml:space="preserve">As a mutually beneficial process, you grant this professional the opportunity here to respond to your cited need(s). The more actionable, the more likely this professional can follow through. </v>
      </c>
      <c r="C1399" s="58"/>
      <c r="H1399" s="1"/>
      <c r="J1399" s="47"/>
    </row>
    <row r="1400" spans="2:10" hidden="1" x14ac:dyDescent="0.3">
      <c r="C1400" s="58" t="str">
        <f>CONCATENATE(F1400,G1400,H1400,I1400,J1400)</f>
        <v xml:space="preserve">As a mutually beneficial process, you grant this professional the opportunity here to respond to your cited need(s). The more actionable, the more likely this professional can follow through. </v>
      </c>
      <c r="D1400" s="48"/>
      <c r="E1400" s="48" t="s">
        <v>150</v>
      </c>
      <c r="F1400" s="1" t="s">
        <v>1220</v>
      </c>
      <c r="G1400" s="1" t="str">
        <f>J1393</f>
        <v>this professional</v>
      </c>
      <c r="H1400" s="1" t="s">
        <v>1216</v>
      </c>
      <c r="I1400" s="1" t="str">
        <f>G1400</f>
        <v>this professional</v>
      </c>
      <c r="J1400" s="47" t="s">
        <v>1217</v>
      </c>
    </row>
    <row r="1401" spans="2:10" hidden="1" x14ac:dyDescent="0.3">
      <c r="C1401" s="58" t="str">
        <f>CONCATENATE(F1401,G1401,H1401,I1401,J1401)</f>
        <v xml:space="preserve">As a mutually beneficial process, the sender encourages you to take these actionable steps to address the cited need. Do let the sender know if these steps are doable or not. </v>
      </c>
      <c r="E1401" s="48" t="s">
        <v>150</v>
      </c>
      <c r="F1401" s="1" t="s">
        <v>1221</v>
      </c>
      <c r="G1401" s="48" t="str">
        <f>IF($H$1005=0,"the sender",$H$1005)</f>
        <v>the sender</v>
      </c>
      <c r="H1401" s="1" t="s">
        <v>1218</v>
      </c>
      <c r="I1401" s="1" t="str">
        <f>G1401</f>
        <v>the sender</v>
      </c>
      <c r="J1401" s="47" t="s">
        <v>1219</v>
      </c>
    </row>
    <row r="1402" spans="2:10" hidden="1" x14ac:dyDescent="0.3">
      <c r="C1402" s="58"/>
      <c r="H1402" s="1"/>
      <c r="J1402" s="47"/>
    </row>
    <row r="1403" spans="2:10" hidden="1" x14ac:dyDescent="0.3">
      <c r="B1403" s="275" t="str">
        <f>B226</f>
        <v>click to pick a subheader from this dropdown list</v>
      </c>
    </row>
    <row r="1404" spans="2:10" hidden="1" x14ac:dyDescent="0.3">
      <c r="B1404" s="275"/>
      <c r="C1404" s="1" t="s">
        <v>1226</v>
      </c>
    </row>
    <row r="1405" spans="2:10" hidden="1" x14ac:dyDescent="0.3">
      <c r="C1405" s="58" t="s">
        <v>979</v>
      </c>
      <c r="H1405" s="48" t="s">
        <v>150</v>
      </c>
    </row>
    <row r="1406" spans="2:10" hidden="1" x14ac:dyDescent="0.3">
      <c r="C1406" s="58" t="s">
        <v>991</v>
      </c>
      <c r="H1406" s="48" t="s">
        <v>150</v>
      </c>
    </row>
    <row r="1407" spans="2:10" hidden="1" x14ac:dyDescent="0.3">
      <c r="C1407" s="58" t="s">
        <v>1339</v>
      </c>
      <c r="H1407" s="48" t="s">
        <v>150</v>
      </c>
    </row>
    <row r="1408" spans="2:10" hidden="1" x14ac:dyDescent="0.3">
      <c r="C1408" s="58" t="s">
        <v>992</v>
      </c>
      <c r="H1408" s="48" t="s">
        <v>150</v>
      </c>
    </row>
    <row r="1409" spans="2:14" hidden="1" x14ac:dyDescent="0.3">
      <c r="C1409" s="58" t="s">
        <v>993</v>
      </c>
      <c r="H1409" s="48" t="s">
        <v>150</v>
      </c>
    </row>
    <row r="1410" spans="2:14" hidden="1" x14ac:dyDescent="0.3">
      <c r="C1410" s="58" t="s">
        <v>1209</v>
      </c>
      <c r="H1410" s="1"/>
      <c r="J1410" s="47"/>
    </row>
    <row r="1411" spans="2:14" hidden="1" x14ac:dyDescent="0.3">
      <c r="C1411" s="58" t="s">
        <v>1210</v>
      </c>
      <c r="H1411" s="1"/>
      <c r="J1411" s="47"/>
    </row>
    <row r="1412" spans="2:14" hidden="1" x14ac:dyDescent="0.3"/>
    <row r="1413" spans="2:14" hidden="1" x14ac:dyDescent="0.3">
      <c r="B1413" s="36" t="str">
        <f>IF($B$1025=$J$1025,C1414,IF($B$1025=$I$1025,C1415,IF($B$1025="",C1414)))</f>
        <v xml:space="preserve">As a sensitive matter, give this professional some additional context to help appreciate why you still feel powerless and vulnerable to forces beyond your personal control. </v>
      </c>
      <c r="C1413" s="58"/>
      <c r="H1413" s="1"/>
      <c r="J1413" s="47"/>
    </row>
    <row r="1414" spans="2:14" hidden="1" x14ac:dyDescent="0.3">
      <c r="C1414" s="58" t="str">
        <f>CONCATENATE(F1414,G1414,H1414)</f>
        <v xml:space="preserve">As a sensitive matter, give this professional some additional context to help appreciate why you still feel powerless and vulnerable to forces beyond your personal control. </v>
      </c>
      <c r="D1414" s="48"/>
      <c r="E1414" s="48" t="s">
        <v>150</v>
      </c>
      <c r="F1414" s="1" t="s">
        <v>1223</v>
      </c>
      <c r="G1414" s="1" t="str">
        <f>J1393</f>
        <v>this professional</v>
      </c>
      <c r="H1414" s="1" t="s">
        <v>1224</v>
      </c>
      <c r="I1414" s="188" t="str">
        <f>G1414</f>
        <v>this professional</v>
      </c>
      <c r="J1414" s="190" t="s">
        <v>1217</v>
      </c>
    </row>
    <row r="1415" spans="2:14" hidden="1" x14ac:dyDescent="0.3">
      <c r="C1415" s="58" t="str">
        <f>CONCATENATE(F1415,G1415,H1415)</f>
        <v xml:space="preserve">As a sensitive matter, the sender provides you some additional context to help you appreciate why they still feel powerless and vulnerable to forces beyond their personal control. </v>
      </c>
      <c r="E1415" s="48" t="s">
        <v>150</v>
      </c>
      <c r="F1415" s="1" t="s">
        <v>1222</v>
      </c>
      <c r="G1415" s="48" t="str">
        <f>IF($H$1005=0,"the sender",$H$1005)</f>
        <v>the sender</v>
      </c>
      <c r="H1415" s="1" t="s">
        <v>1225</v>
      </c>
      <c r="I1415" s="188" t="str">
        <f>G1415</f>
        <v>the sender</v>
      </c>
      <c r="J1415" s="190" t="s">
        <v>1219</v>
      </c>
    </row>
    <row r="1416" spans="2:14" hidden="1" x14ac:dyDescent="0.3">
      <c r="B1416" s="1" t="str">
        <f>C1414</f>
        <v xml:space="preserve">As a sensitive matter, give this professional some additional context to help appreciate why you still feel powerless and vulnerable to forces beyond your personal control. </v>
      </c>
    </row>
    <row r="1417" spans="2:14" hidden="1" x14ac:dyDescent="0.3">
      <c r="B1417" s="1" t="str">
        <f>C1415</f>
        <v xml:space="preserve">As a sensitive matter, the sender provides you some additional context to help you appreciate why they still feel powerless and vulnerable to forces beyond their personal control. </v>
      </c>
    </row>
    <row r="1418" spans="2:14" ht="18" hidden="1" x14ac:dyDescent="0.4">
      <c r="B1418" s="286" t="str">
        <f>B231</f>
        <v>Wellness Impact on Affected Needs</v>
      </c>
    </row>
    <row r="1419" spans="2:14" hidden="1" x14ac:dyDescent="0.3"/>
    <row r="1420" spans="2:14" hidden="1" x14ac:dyDescent="0.3">
      <c r="B1420" s="36" t="str">
        <f>F1420</f>
        <v>Problems tend to evoke some strong emotions. Emotions point to affected needs. The more we overlook or neglect those needs, the more such emotions intensify. And our wellness suffers. Instead of suppressing such emotions in the name of rationality, this process engages each affected emotion to learn more about the situation-affected needs.</v>
      </c>
      <c r="E1420" s="48" t="s">
        <v>150</v>
      </c>
      <c r="F1420" s="1" t="s">
        <v>914</v>
      </c>
    </row>
    <row r="1421" spans="2:14" hidden="1" x14ac:dyDescent="0.3">
      <c r="B1421" s="36" t="str">
        <f>F1421</f>
        <v>The more you seek to resolve needs that demand some uncomfortable discipline, the more any resistance may betray attachment to familiar yet unhealthy norms, privileged by law. Such norms are trusted to ease the pain of neglected needs, but do little if anything to help resolve those needs. The less a need resolves, the more emotional pain in sends to warn of this threat to wellness. That typically results in poor wellness outcomes under color of law, for which most of us have become acclimated. This also provides useful impact data.</v>
      </c>
      <c r="E1421" s="48" t="s">
        <v>150</v>
      </c>
      <c r="F1421" s="1" t="str">
        <f>CONCATENATE(H1421,I1421,J1421,K1421)</f>
        <v>The more you seek to resolve needs that demand some uncomfortable discipline, the more any resistance may betray attachment to familiar yet unhealthy norms, privileged by law. Such norms are trusted to ease the pain of neglected needs, but do little if anything to help resolve those needs. The less a need resolves, the more emotional pain in sends to warn of this threat to wellness. That typically results in poor wellness outcomes under color of law, for which most of us have become acclimated. This also provides useful impact data.</v>
      </c>
      <c r="G1421" s="48" t="s">
        <v>150</v>
      </c>
      <c r="H1421" s="1" t="s">
        <v>598</v>
      </c>
      <c r="I1421" s="1" t="str">
        <f>IF(B1025=J1025,"you",IF(B1025=I1025,J1025,IF(B1025="","you")))</f>
        <v>you</v>
      </c>
      <c r="J1421" s="1" t="str">
        <f>IF(I1421="you"," seek"," seeks")</f>
        <v xml:space="preserve"> seek</v>
      </c>
      <c r="K1421" s="1" t="s">
        <v>1212</v>
      </c>
    </row>
    <row r="1422" spans="2:14" hidden="1" x14ac:dyDescent="0.3">
      <c r="B1422" s="36" t="str">
        <f>F1422</f>
        <v>This alternative process seeks to resolve needs to remove their cause for emotional pain, and improve overall wellness. Click on the white field below to report the key emotion this situation evokes in you.</v>
      </c>
      <c r="E1422" s="48" t="s">
        <v>150</v>
      </c>
      <c r="F1422" s="1" t="str">
        <f>CONCATENATE(H1422,I1422)</f>
        <v>This alternative process seeks to resolve needs to remove their cause for emotional pain, and improve overall wellness. Click on the white field below to report the key emotion this situation evokes in you.</v>
      </c>
      <c r="G1422" s="48" t="s">
        <v>150</v>
      </c>
      <c r="H1422" s="1" t="s">
        <v>1211</v>
      </c>
      <c r="I1422" s="48" t="str">
        <f>IF(B1025=J1025,K1422,IF(B1025=I1025,M1422,IF(B1025="",K1422)))</f>
        <v>Click on the white field below to report the key emotion this situation evokes in you.</v>
      </c>
      <c r="J1422" s="48" t="s">
        <v>150</v>
      </c>
      <c r="K1422" s="1" t="s">
        <v>1213</v>
      </c>
      <c r="L1422" s="48" t="s">
        <v>150</v>
      </c>
      <c r="M1422" s="1" t="s">
        <v>1215</v>
      </c>
      <c r="N1422" s="232" t="s">
        <v>150</v>
      </c>
    </row>
    <row r="1423" spans="2:14" hidden="1" x14ac:dyDescent="0.3">
      <c r="L1423" s="188" t="s">
        <v>1214</v>
      </c>
    </row>
    <row r="1424" spans="2:14" hidden="1" x14ac:dyDescent="0.3">
      <c r="L1424" s="188" t="s">
        <v>1213</v>
      </c>
    </row>
    <row r="1425" spans="2:56" hidden="1" x14ac:dyDescent="0.3">
      <c r="AW1425" s="281" t="s">
        <v>847</v>
      </c>
    </row>
    <row r="1426" spans="2:56" hidden="1" x14ac:dyDescent="0.3">
      <c r="B1426" s="36" t="str">
        <f>IF(B40=B1008,G1426,IF(B40=B1007,I1426,IF(B40="",G1426)))</f>
        <v>Key emotion this situation brings up in you:</v>
      </c>
      <c r="F1426" s="273" t="str">
        <f>IF(J236="",H1426,I236)</f>
        <v>Select a key emotion this situation elicits.</v>
      </c>
      <c r="G1426" s="1" t="s">
        <v>1132</v>
      </c>
      <c r="H1426" s="57" t="s">
        <v>1133</v>
      </c>
      <c r="I1426" s="1" t="str">
        <f>CONCATENATE(K1426,L1426,M1426)</f>
        <v>Top emotion the sender reports this situation evokes</v>
      </c>
      <c r="J1426" s="48" t="s">
        <v>150</v>
      </c>
      <c r="K1426" s="1" t="s">
        <v>742</v>
      </c>
      <c r="L1426" s="1" t="str">
        <f>IF(H1005=0,"the sender",H1005)</f>
        <v>the sender</v>
      </c>
      <c r="M1426" s="1" t="s">
        <v>660</v>
      </c>
      <c r="N1426" s="1"/>
      <c r="O1426" s="46"/>
      <c r="R1426" s="1" t="s">
        <v>743</v>
      </c>
      <c r="AA1426" s="58" t="str">
        <f>CONCATENATE(AC1426,AD1426,AE1426)</f>
        <v>Professionals like the recipient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v>
      </c>
      <c r="AB1426" s="48" t="s">
        <v>150</v>
      </c>
      <c r="AC1426" s="1" t="s">
        <v>776</v>
      </c>
      <c r="AD1426" s="1" t="str">
        <f>IF(B1005=0,"the recipient",B1005)</f>
        <v>the recipient</v>
      </c>
      <c r="AE1426" s="1" t="s">
        <v>848</v>
      </c>
    </row>
    <row r="1427" spans="2:56" hidden="1" x14ac:dyDescent="0.3">
      <c r="C1427" s="334" t="str">
        <f>IF(J236="","",J236)</f>
        <v/>
      </c>
      <c r="D1427" s="335"/>
      <c r="E1427" s="253" t="s">
        <v>1111</v>
      </c>
      <c r="F1427" s="254" t="str">
        <f>CONCATENATE(H1427,I1427,J1427,K1427,L1427,M1427,N1427)</f>
        <v xml:space="preserve">Apart from unresolved needs, the sender feels no emotional pain. </v>
      </c>
      <c r="G1427" s="254" t="s">
        <v>150</v>
      </c>
      <c r="H1427" s="255" t="s">
        <v>850</v>
      </c>
      <c r="I1427" s="256" t="str">
        <f>I1428</f>
        <v>the sender</v>
      </c>
      <c r="J1427" s="255" t="s">
        <v>849</v>
      </c>
      <c r="K1427" s="252"/>
      <c r="L1427" s="252"/>
      <c r="M1427" s="252"/>
      <c r="P1427" s="251" t="s">
        <v>775</v>
      </c>
      <c r="Q1427" s="252" t="str">
        <f>AA1426</f>
        <v>Professionals like the recipient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v>
      </c>
      <c r="R1427" s="251" t="s">
        <v>1000</v>
      </c>
      <c r="S1427" s="252" t="s">
        <v>782</v>
      </c>
      <c r="T1427" s="252" t="s">
        <v>786</v>
      </c>
      <c r="U1427" s="252" t="s">
        <v>787</v>
      </c>
      <c r="V1427" s="251" t="s">
        <v>1003</v>
      </c>
      <c r="W1427" s="252" t="s">
        <v>783</v>
      </c>
      <c r="X1427" s="252" t="s">
        <v>1131</v>
      </c>
      <c r="Y1427" s="251" t="s">
        <v>1009</v>
      </c>
      <c r="Z1427" s="252" t="s">
        <v>777</v>
      </c>
      <c r="AA1427" s="252" t="s">
        <v>778</v>
      </c>
      <c r="AB1427" s="252" t="s">
        <v>779</v>
      </c>
      <c r="AC1427" s="252" t="s">
        <v>1010</v>
      </c>
      <c r="AD1427" s="251" t="s">
        <v>1011</v>
      </c>
      <c r="AE1427" s="252" t="s">
        <v>1025</v>
      </c>
      <c r="AF1427" s="252" t="s">
        <v>1026</v>
      </c>
      <c r="AG1427" s="252" t="s">
        <v>1027</v>
      </c>
      <c r="AH1427" s="252" t="s">
        <v>1028</v>
      </c>
      <c r="AI1427" s="252" t="s">
        <v>1029</v>
      </c>
      <c r="AJ1427" s="251" t="s">
        <v>1053</v>
      </c>
      <c r="AK1427" s="252" t="s">
        <v>1054</v>
      </c>
      <c r="AL1427" s="252" t="s">
        <v>1055</v>
      </c>
      <c r="AM1427" s="252" t="s">
        <v>1056</v>
      </c>
      <c r="AN1427" s="252" t="s">
        <v>1057</v>
      </c>
      <c r="AO1427" s="252" t="s">
        <v>1058</v>
      </c>
      <c r="AP1427" s="251" t="s">
        <v>1084</v>
      </c>
      <c r="AQ1427" s="252" t="s">
        <v>784</v>
      </c>
      <c r="AR1427" s="252" t="s">
        <v>785</v>
      </c>
      <c r="AS1427" s="251" t="s">
        <v>1090</v>
      </c>
      <c r="AT1427" s="252" t="s">
        <v>1091</v>
      </c>
      <c r="AU1427" s="252" t="s">
        <v>780</v>
      </c>
      <c r="AV1427" s="252" t="s">
        <v>1092</v>
      </c>
      <c r="AW1427" s="252" t="s">
        <v>781</v>
      </c>
      <c r="AX1427" s="252" t="s">
        <v>1093</v>
      </c>
      <c r="AY1427" s="251" t="s">
        <v>1094</v>
      </c>
      <c r="AZ1427" s="252" t="s">
        <v>1095</v>
      </c>
      <c r="BA1427" s="252" t="s">
        <v>1096</v>
      </c>
      <c r="BB1427" s="252" t="s">
        <v>1097</v>
      </c>
      <c r="BC1427" s="254" t="s">
        <v>150</v>
      </c>
      <c r="BD1427" s="48" t="s">
        <v>150</v>
      </c>
    </row>
    <row r="1428" spans="2:56" hidden="1" x14ac:dyDescent="0.3">
      <c r="B1428" s="236">
        <v>1</v>
      </c>
      <c r="C1428" s="235" t="s">
        <v>661</v>
      </c>
      <c r="E1428" s="235" t="s">
        <v>1114</v>
      </c>
      <c r="F1428" s="48" t="str">
        <f>CONCATENATE(H1428,I1428,J1428,K1428,L1428,M1428,N1428)</f>
        <v>Apart from a need to connect more deeply with others, the sender feels no alienation. the sender reports this situation provokes some alienation.</v>
      </c>
      <c r="G1428" s="48" t="s">
        <v>150</v>
      </c>
      <c r="H1428" s="237" t="s">
        <v>702</v>
      </c>
      <c r="I1428" s="238" t="str">
        <f>IF(H1005=0,"the sender",H1005)</f>
        <v>the sender</v>
      </c>
      <c r="J1428" s="237" t="s">
        <v>704</v>
      </c>
      <c r="K1428" s="1" t="str">
        <f>I1428</f>
        <v>the sender</v>
      </c>
      <c r="L1428" s="1" t="s">
        <v>703</v>
      </c>
      <c r="M1428" s="1" t="str">
        <f>C1428</f>
        <v>alienation</v>
      </c>
      <c r="N1428" s="46" t="s">
        <v>215</v>
      </c>
      <c r="P1428" s="242" t="s">
        <v>729</v>
      </c>
      <c r="Q1428" s="1" t="s">
        <v>699</v>
      </c>
      <c r="R1428" s="168" t="s">
        <v>995</v>
      </c>
      <c r="S1428" s="1" t="s">
        <v>700</v>
      </c>
      <c r="T1428" s="1" t="s">
        <v>1001</v>
      </c>
      <c r="U1428" s="1" t="s">
        <v>740</v>
      </c>
      <c r="V1428" s="168" t="s">
        <v>1004</v>
      </c>
      <c r="W1428" s="1" t="s">
        <v>701</v>
      </c>
      <c r="X1428" s="1" t="s">
        <v>1013</v>
      </c>
      <c r="Y1428" s="168" t="s">
        <v>1016</v>
      </c>
      <c r="Z1428" s="1" t="s">
        <v>731</v>
      </c>
      <c r="AA1428" s="1" t="s">
        <v>732</v>
      </c>
      <c r="AB1428" s="1" t="s">
        <v>733</v>
      </c>
      <c r="AC1428" s="1" t="s">
        <v>1012</v>
      </c>
      <c r="AD1428" s="168" t="s">
        <v>1020</v>
      </c>
      <c r="AE1428" s="1" t="s">
        <v>1030</v>
      </c>
      <c r="AF1428" s="48" t="s">
        <v>1031</v>
      </c>
      <c r="AG1428" s="280" t="s">
        <v>1032</v>
      </c>
      <c r="AH1428" s="280" t="s">
        <v>1033</v>
      </c>
      <c r="AI1428" s="1" t="s">
        <v>1034</v>
      </c>
      <c r="AJ1428" s="168" t="s">
        <v>1059</v>
      </c>
      <c r="AK1428" s="1" t="s">
        <v>1060</v>
      </c>
      <c r="AL1428" s="1" t="s">
        <v>1061</v>
      </c>
      <c r="AM1428" s="1" t="s">
        <v>1062</v>
      </c>
      <c r="AN1428" s="1" t="s">
        <v>1063</v>
      </c>
      <c r="AO1428" s="1" t="s">
        <v>1064</v>
      </c>
      <c r="AP1428" s="168" t="s">
        <v>1085</v>
      </c>
      <c r="AQ1428" s="1" t="s">
        <v>738</v>
      </c>
      <c r="AR1428" s="1" t="s">
        <v>739</v>
      </c>
      <c r="AS1428" s="168" t="s">
        <v>1098</v>
      </c>
      <c r="AT1428" s="1" t="s">
        <v>734</v>
      </c>
      <c r="AU1428" s="1" t="s">
        <v>735</v>
      </c>
      <c r="AV1428" s="1" t="s">
        <v>736</v>
      </c>
      <c r="AW1428" s="1" t="s">
        <v>1099</v>
      </c>
      <c r="AX1428" s="1" t="s">
        <v>737</v>
      </c>
      <c r="AY1428" s="168" t="s">
        <v>1100</v>
      </c>
      <c r="AZ1428" s="1" t="s">
        <v>741</v>
      </c>
      <c r="BA1428" s="1" t="str">
        <f>BA1427</f>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28" s="1" t="str">
        <f>BB1427</f>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28" s="48" t="s">
        <v>150</v>
      </c>
      <c r="BD1428" s="48" t="s">
        <v>150</v>
      </c>
    </row>
    <row r="1429" spans="2:56" hidden="1" x14ac:dyDescent="0.3">
      <c r="B1429" s="236">
        <v>2</v>
      </c>
      <c r="C1429" s="235" t="s">
        <v>662</v>
      </c>
      <c r="E1429" s="235" t="s">
        <v>1112</v>
      </c>
      <c r="F1429" s="48" t="str">
        <f t="shared" ref="F1429:F1447" si="44">CONCATENATE(H1429,I1429,J1429,K1429,L1429,M1429,N1429)</f>
        <v>Apart from a need to reject something unacceptable, the sender feels no anger. the sender reports this situation provokes some anger.</v>
      </c>
      <c r="G1429" s="48" t="s">
        <v>150</v>
      </c>
      <c r="H1429" s="237" t="s">
        <v>994</v>
      </c>
      <c r="I1429" s="238" t="str">
        <f>I1428</f>
        <v>the sender</v>
      </c>
      <c r="J1429" s="237" t="s">
        <v>705</v>
      </c>
      <c r="K1429" s="1" t="str">
        <f>K1428</f>
        <v>the sender</v>
      </c>
      <c r="L1429" s="1" t="str">
        <f t="shared" ref="L1429:L1444" si="45">L1428</f>
        <v xml:space="preserve"> reports this situation provokes some </v>
      </c>
      <c r="M1429" s="1" t="str">
        <f>C1429</f>
        <v>anger</v>
      </c>
      <c r="N1429" s="46" t="s">
        <v>215</v>
      </c>
      <c r="P1429" s="242" t="s">
        <v>730</v>
      </c>
      <c r="Q1429" s="48" t="s">
        <v>765</v>
      </c>
      <c r="R1429" s="168" t="s">
        <v>996</v>
      </c>
      <c r="S1429" s="1" t="s">
        <v>819</v>
      </c>
      <c r="T1429" s="1" t="s">
        <v>835</v>
      </c>
      <c r="U1429" s="1" t="s">
        <v>1002</v>
      </c>
      <c r="V1429" s="168" t="s">
        <v>1005</v>
      </c>
      <c r="W1429" s="1" t="s">
        <v>823</v>
      </c>
      <c r="X1429" s="1" t="s">
        <v>1014</v>
      </c>
      <c r="Y1429" s="168" t="s">
        <v>1015</v>
      </c>
      <c r="Z1429" s="1" t="s">
        <v>788</v>
      </c>
      <c r="AA1429" s="1" t="s">
        <v>792</v>
      </c>
      <c r="AB1429" s="1" t="s">
        <v>796</v>
      </c>
      <c r="AC1429" s="1" t="s">
        <v>1012</v>
      </c>
      <c r="AD1429" s="168" t="s">
        <v>1021</v>
      </c>
      <c r="AE1429" s="1" t="s">
        <v>1035</v>
      </c>
      <c r="AF1429" s="48" t="s">
        <v>1036</v>
      </c>
      <c r="AG1429" s="280" t="s">
        <v>1037</v>
      </c>
      <c r="AH1429" s="1" t="s">
        <v>1038</v>
      </c>
      <c r="AI1429" s="1" t="s">
        <v>1039</v>
      </c>
      <c r="AJ1429" s="168" t="s">
        <v>1065</v>
      </c>
      <c r="AK1429" s="1" t="s">
        <v>1066</v>
      </c>
      <c r="AL1429" s="1" t="s">
        <v>1067</v>
      </c>
      <c r="AM1429" s="1" t="s">
        <v>1068</v>
      </c>
      <c r="AN1429" s="1" t="s">
        <v>1069</v>
      </c>
      <c r="AO1429" s="1" t="s">
        <v>1070</v>
      </c>
      <c r="AP1429" s="168" t="s">
        <v>1086</v>
      </c>
      <c r="AQ1429" s="1" t="s">
        <v>827</v>
      </c>
      <c r="AR1429" s="1" t="s">
        <v>831</v>
      </c>
      <c r="AS1429" s="168" t="s">
        <v>1103</v>
      </c>
      <c r="AT1429" s="1" t="s">
        <v>800</v>
      </c>
      <c r="AU1429" s="1" t="s">
        <v>1101</v>
      </c>
      <c r="AV1429" s="1" t="s">
        <v>807</v>
      </c>
      <c r="AW1429" s="1" t="s">
        <v>811</v>
      </c>
      <c r="AX1429" s="1" t="s">
        <v>815</v>
      </c>
      <c r="AY1429" s="168" t="s">
        <v>1102</v>
      </c>
      <c r="AZ1429" s="1" t="s">
        <v>844</v>
      </c>
      <c r="BA1429" s="1" t="str">
        <f>BA1428</f>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29" s="1" t="str">
        <f>BB1428</f>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29" s="48" t="s">
        <v>150</v>
      </c>
      <c r="BD1429" s="48" t="s">
        <v>150</v>
      </c>
    </row>
    <row r="1430" spans="2:56" hidden="1" x14ac:dyDescent="0.3">
      <c r="B1430" s="236">
        <v>3</v>
      </c>
      <c r="C1430" s="235" t="s">
        <v>663</v>
      </c>
      <c r="E1430" s="235" t="s">
        <v>1115</v>
      </c>
      <c r="F1430" s="48" t="str">
        <f t="shared" si="44"/>
        <v>Apart from a need to make sense of something, the sender feels no confusion. the sender reports this situation provokes some confusion.</v>
      </c>
      <c r="G1430" s="48" t="s">
        <v>150</v>
      </c>
      <c r="H1430" s="237" t="s">
        <v>681</v>
      </c>
      <c r="I1430" s="238" t="str">
        <f t="shared" ref="I1430:I1447" si="46">I1429</f>
        <v>the sender</v>
      </c>
      <c r="J1430" s="237" t="s">
        <v>706</v>
      </c>
      <c r="K1430" s="1" t="str">
        <f t="shared" ref="K1430:K1447" si="47">K1429</f>
        <v>the sender</v>
      </c>
      <c r="L1430" s="1" t="str">
        <f t="shared" si="45"/>
        <v xml:space="preserve"> reports this situation provokes some </v>
      </c>
      <c r="M1430" s="1" t="str">
        <f t="shared" ref="M1430:M1447" si="48">C1430</f>
        <v>confusion</v>
      </c>
      <c r="N1430" s="46" t="s">
        <v>215</v>
      </c>
      <c r="P1430" s="242" t="s">
        <v>767</v>
      </c>
      <c r="Q1430" s="1" t="s">
        <v>766</v>
      </c>
      <c r="R1430" s="168" t="s">
        <v>997</v>
      </c>
      <c r="S1430" s="1" t="s">
        <v>820</v>
      </c>
      <c r="T1430" s="1" t="s">
        <v>836</v>
      </c>
      <c r="U1430" s="1" t="s">
        <v>839</v>
      </c>
      <c r="V1430" s="168" t="s">
        <v>1006</v>
      </c>
      <c r="W1430" s="1" t="s">
        <v>824</v>
      </c>
      <c r="X1430" s="1" t="s">
        <v>841</v>
      </c>
      <c r="Y1430" s="168" t="s">
        <v>1019</v>
      </c>
      <c r="Z1430" s="1" t="s">
        <v>789</v>
      </c>
      <c r="AA1430" s="1" t="s">
        <v>793</v>
      </c>
      <c r="AB1430" s="1" t="s">
        <v>797</v>
      </c>
      <c r="AC1430" s="1" t="s">
        <v>1012</v>
      </c>
      <c r="AD1430" s="168" t="s">
        <v>1022</v>
      </c>
      <c r="AE1430" s="48" t="s">
        <v>1040</v>
      </c>
      <c r="AF1430" s="48" t="s">
        <v>1041</v>
      </c>
      <c r="AG1430" s="280" t="s">
        <v>1042</v>
      </c>
      <c r="AH1430" s="1" t="s">
        <v>1033</v>
      </c>
      <c r="AI1430" s="1" t="s">
        <v>1043</v>
      </c>
      <c r="AJ1430" s="168" t="s">
        <v>1071</v>
      </c>
      <c r="AK1430" s="1" t="s">
        <v>1054</v>
      </c>
      <c r="AL1430" s="1" t="s">
        <v>1055</v>
      </c>
      <c r="AM1430" s="1" t="s">
        <v>1056</v>
      </c>
      <c r="AN1430" s="1" t="s">
        <v>1057</v>
      </c>
      <c r="AO1430" s="1" t="s">
        <v>1058</v>
      </c>
      <c r="AP1430" s="168" t="s">
        <v>1087</v>
      </c>
      <c r="AQ1430" s="1" t="s">
        <v>828</v>
      </c>
      <c r="AR1430" s="1" t="s">
        <v>832</v>
      </c>
      <c r="AS1430" s="168" t="s">
        <v>1104</v>
      </c>
      <c r="AT1430" s="1" t="s">
        <v>801</v>
      </c>
      <c r="AU1430" s="1" t="s">
        <v>804</v>
      </c>
      <c r="AV1430" s="1" t="s">
        <v>808</v>
      </c>
      <c r="AW1430" s="1" t="s">
        <v>812</v>
      </c>
      <c r="AX1430" s="1" t="s">
        <v>816</v>
      </c>
      <c r="AY1430" s="168" t="s">
        <v>1105</v>
      </c>
      <c r="AZ1430" s="1" t="s">
        <v>845</v>
      </c>
      <c r="BA1430" s="1" t="str">
        <f t="shared" ref="BA1430:BA1447" si="49">BA1429</f>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0" s="1" t="str">
        <f t="shared" ref="BB1430:BB1447" si="50">BB1429</f>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0" s="48" t="s">
        <v>150</v>
      </c>
      <c r="BD1430" s="48" t="s">
        <v>150</v>
      </c>
    </row>
    <row r="1431" spans="2:56" hidden="1" x14ac:dyDescent="0.3">
      <c r="B1431" s="236">
        <v>4</v>
      </c>
      <c r="C1431" s="235" t="s">
        <v>664</v>
      </c>
      <c r="E1431" s="235" t="s">
        <v>1113</v>
      </c>
      <c r="F1431" s="48" t="str">
        <f t="shared" si="44"/>
        <v>Apart from a need to redirect your energies, the sender feels no depression. the sender reports this situation provokes some depression.</v>
      </c>
      <c r="G1431" s="48" t="s">
        <v>150</v>
      </c>
      <c r="H1431" s="237" t="s">
        <v>682</v>
      </c>
      <c r="I1431" s="238" t="str">
        <f t="shared" si="46"/>
        <v>the sender</v>
      </c>
      <c r="J1431" s="237" t="s">
        <v>707</v>
      </c>
      <c r="K1431" s="1" t="str">
        <f t="shared" si="47"/>
        <v>the sender</v>
      </c>
      <c r="L1431" s="1" t="str">
        <f t="shared" si="45"/>
        <v xml:space="preserve"> reports this situation provokes some </v>
      </c>
      <c r="M1431" s="1" t="str">
        <f t="shared" si="48"/>
        <v>depression</v>
      </c>
      <c r="N1431" s="46" t="s">
        <v>215</v>
      </c>
      <c r="P1431" s="242" t="s">
        <v>768</v>
      </c>
      <c r="Q1431" s="1" t="s">
        <v>771</v>
      </c>
      <c r="R1431" s="168" t="s">
        <v>998</v>
      </c>
      <c r="S1431" s="1" t="s">
        <v>821</v>
      </c>
      <c r="T1431" s="1" t="s">
        <v>837</v>
      </c>
      <c r="U1431" s="279"/>
      <c r="V1431" s="168" t="s">
        <v>1007</v>
      </c>
      <c r="W1431" s="1" t="s">
        <v>825</v>
      </c>
      <c r="X1431" s="1" t="s">
        <v>842</v>
      </c>
      <c r="Y1431" s="168" t="s">
        <v>1017</v>
      </c>
      <c r="Z1431" s="1" t="s">
        <v>790</v>
      </c>
      <c r="AA1431" s="1" t="s">
        <v>794</v>
      </c>
      <c r="AB1431" s="1" t="s">
        <v>798</v>
      </c>
      <c r="AC1431" s="1" t="s">
        <v>1012</v>
      </c>
      <c r="AD1431" s="168" t="s">
        <v>1023</v>
      </c>
      <c r="AE1431" s="48" t="s">
        <v>1044</v>
      </c>
      <c r="AF1431" s="48" t="s">
        <v>1045</v>
      </c>
      <c r="AG1431" s="280" t="s">
        <v>1046</v>
      </c>
      <c r="AH1431" s="1" t="s">
        <v>1046</v>
      </c>
      <c r="AI1431" s="1" t="s">
        <v>1047</v>
      </c>
      <c r="AJ1431" s="168" t="s">
        <v>1072</v>
      </c>
      <c r="AK1431" s="1" t="s">
        <v>1073</v>
      </c>
      <c r="AL1431" s="1" t="s">
        <v>1074</v>
      </c>
      <c r="AM1431" s="1" t="s">
        <v>1075</v>
      </c>
      <c r="AN1431" s="1" t="s">
        <v>1076</v>
      </c>
      <c r="AO1431" s="1" t="s">
        <v>1077</v>
      </c>
      <c r="AP1431" s="168" t="s">
        <v>1088</v>
      </c>
      <c r="AQ1431" s="1" t="s">
        <v>829</v>
      </c>
      <c r="AR1431" s="1" t="s">
        <v>833</v>
      </c>
      <c r="AS1431" s="168" t="s">
        <v>1106</v>
      </c>
      <c r="AT1431" s="1" t="s">
        <v>802</v>
      </c>
      <c r="AU1431" s="1" t="s">
        <v>805</v>
      </c>
      <c r="AV1431" s="1" t="s">
        <v>809</v>
      </c>
      <c r="AW1431" s="1" t="s">
        <v>813</v>
      </c>
      <c r="AX1431" s="1" t="s">
        <v>817</v>
      </c>
      <c r="AY1431" s="168" t="s">
        <v>1107</v>
      </c>
      <c r="AZ1431" s="1" t="s">
        <v>1108</v>
      </c>
      <c r="BA1431"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1"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1" s="48" t="s">
        <v>150</v>
      </c>
      <c r="BD1431" s="48" t="s">
        <v>150</v>
      </c>
    </row>
    <row r="1432" spans="2:56" hidden="1" x14ac:dyDescent="0.3">
      <c r="B1432" s="236">
        <v>5</v>
      </c>
      <c r="C1432" s="235" t="s">
        <v>665</v>
      </c>
      <c r="E1432" s="235" t="s">
        <v>1116</v>
      </c>
      <c r="F1432" s="48" t="str">
        <f t="shared" si="44"/>
        <v>Apart from a need for others to be trustworthy, the sender feels no disappointment. the sender reports this situation provokes some disappointment.</v>
      </c>
      <c r="G1432" s="48" t="s">
        <v>150</v>
      </c>
      <c r="H1432" s="237" t="s">
        <v>683</v>
      </c>
      <c r="I1432" s="238" t="str">
        <f t="shared" si="46"/>
        <v>the sender</v>
      </c>
      <c r="J1432" s="237" t="s">
        <v>708</v>
      </c>
      <c r="K1432" s="1" t="str">
        <f t="shared" si="47"/>
        <v>the sender</v>
      </c>
      <c r="L1432" s="1" t="str">
        <f t="shared" si="45"/>
        <v xml:space="preserve"> reports this situation provokes some </v>
      </c>
      <c r="M1432" s="1" t="str">
        <f t="shared" si="48"/>
        <v>disappointment</v>
      </c>
      <c r="N1432" s="46" t="s">
        <v>215</v>
      </c>
      <c r="P1432" s="242" t="s">
        <v>769</v>
      </c>
      <c r="Q1432" s="1" t="s">
        <v>770</v>
      </c>
      <c r="R1432" s="168" t="s">
        <v>999</v>
      </c>
      <c r="S1432" s="1" t="s">
        <v>822</v>
      </c>
      <c r="T1432" s="1" t="s">
        <v>838</v>
      </c>
      <c r="U1432" s="1" t="s">
        <v>840</v>
      </c>
      <c r="V1432" s="168" t="s">
        <v>1008</v>
      </c>
      <c r="W1432" s="1" t="s">
        <v>826</v>
      </c>
      <c r="X1432" s="1" t="s">
        <v>843</v>
      </c>
      <c r="Y1432" s="168" t="s">
        <v>1018</v>
      </c>
      <c r="Z1432" s="1" t="s">
        <v>791</v>
      </c>
      <c r="AA1432" s="1" t="s">
        <v>795</v>
      </c>
      <c r="AB1432" s="1" t="s">
        <v>799</v>
      </c>
      <c r="AC1432" s="1" t="s">
        <v>1012</v>
      </c>
      <c r="AD1432" s="168" t="s">
        <v>1024</v>
      </c>
      <c r="AE1432" s="48" t="s">
        <v>1048</v>
      </c>
      <c r="AF1432" s="48" t="s">
        <v>1049</v>
      </c>
      <c r="AG1432" s="280" t="s">
        <v>1050</v>
      </c>
      <c r="AH1432" s="1" t="s">
        <v>1051</v>
      </c>
      <c r="AI1432" s="1" t="s">
        <v>1052</v>
      </c>
      <c r="AJ1432" s="168" t="s">
        <v>1078</v>
      </c>
      <c r="AK1432" s="1" t="s">
        <v>1079</v>
      </c>
      <c r="AL1432" s="1" t="s">
        <v>1080</v>
      </c>
      <c r="AM1432" s="1" t="s">
        <v>1081</v>
      </c>
      <c r="AN1432" s="1" t="s">
        <v>1082</v>
      </c>
      <c r="AO1432" s="1" t="s">
        <v>1083</v>
      </c>
      <c r="AP1432" s="168" t="s">
        <v>1089</v>
      </c>
      <c r="AQ1432" s="1" t="s">
        <v>830</v>
      </c>
      <c r="AR1432" s="1" t="s">
        <v>834</v>
      </c>
      <c r="AS1432" s="168" t="s">
        <v>1109</v>
      </c>
      <c r="AT1432" s="1" t="s">
        <v>803</v>
      </c>
      <c r="AU1432" s="1" t="s">
        <v>806</v>
      </c>
      <c r="AV1432" s="1" t="s">
        <v>810</v>
      </c>
      <c r="AW1432" s="1" t="s">
        <v>814</v>
      </c>
      <c r="AX1432" s="1" t="s">
        <v>818</v>
      </c>
      <c r="AY1432" s="168" t="s">
        <v>1110</v>
      </c>
      <c r="AZ1432" s="1" t="s">
        <v>846</v>
      </c>
      <c r="BA1432"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2"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2" s="48" t="s">
        <v>150</v>
      </c>
      <c r="BD1432" s="48" t="s">
        <v>150</v>
      </c>
    </row>
    <row r="1433" spans="2:56" hidden="1" x14ac:dyDescent="0.3">
      <c r="B1433" s="236">
        <v>6</v>
      </c>
      <c r="C1433" s="235" t="s">
        <v>666</v>
      </c>
      <c r="E1433" s="235" t="s">
        <v>680</v>
      </c>
      <c r="F1433" s="48" t="str">
        <f t="shared" si="44"/>
        <v>Apart from a need to remove something offensive, the sender feels no disgust. the sender reports this situation provokes some disgust.</v>
      </c>
      <c r="G1433" s="48" t="s">
        <v>150</v>
      </c>
      <c r="H1433" s="237" t="s">
        <v>684</v>
      </c>
      <c r="I1433" s="238" t="str">
        <f t="shared" si="46"/>
        <v>the sender</v>
      </c>
      <c r="J1433" s="237" t="s">
        <v>709</v>
      </c>
      <c r="K1433" s="1" t="str">
        <f t="shared" si="47"/>
        <v>the sender</v>
      </c>
      <c r="L1433" s="1" t="str">
        <f t="shared" si="45"/>
        <v xml:space="preserve"> reports this situation provokes some </v>
      </c>
      <c r="M1433" s="1" t="str">
        <f t="shared" si="48"/>
        <v>disgust</v>
      </c>
      <c r="N1433" s="46" t="s">
        <v>215</v>
      </c>
      <c r="P1433" s="1" t="s">
        <v>851</v>
      </c>
      <c r="Q1433" s="1" t="str">
        <f t="shared" ref="Q1433:Q1447" si="51">P1433</f>
        <v>to be added later</v>
      </c>
      <c r="R1433" s="1" t="str">
        <f t="shared" ref="R1433:AZ1440" si="52">Q1433</f>
        <v>to be added later</v>
      </c>
      <c r="W1433" s="1">
        <f t="shared" si="52"/>
        <v>0</v>
      </c>
      <c r="X1433" s="1">
        <f t="shared" si="52"/>
        <v>0</v>
      </c>
      <c r="Y1433" s="1">
        <f t="shared" si="52"/>
        <v>0</v>
      </c>
      <c r="Z1433" s="1">
        <f t="shared" si="52"/>
        <v>0</v>
      </c>
      <c r="AA1433" s="1">
        <f t="shared" si="52"/>
        <v>0</v>
      </c>
      <c r="AB1433" s="1">
        <f t="shared" si="52"/>
        <v>0</v>
      </c>
      <c r="AC1433" s="1">
        <f t="shared" si="52"/>
        <v>0</v>
      </c>
      <c r="AD1433" s="1">
        <f t="shared" si="52"/>
        <v>0</v>
      </c>
      <c r="AE1433" s="1">
        <f t="shared" si="52"/>
        <v>0</v>
      </c>
      <c r="AF1433" s="1">
        <f t="shared" si="52"/>
        <v>0</v>
      </c>
      <c r="AG1433" s="1">
        <f t="shared" si="52"/>
        <v>0</v>
      </c>
      <c r="AH1433" s="1">
        <f t="shared" si="52"/>
        <v>0</v>
      </c>
      <c r="AI1433" s="1">
        <f t="shared" si="52"/>
        <v>0</v>
      </c>
      <c r="AJ1433" s="1">
        <f t="shared" si="52"/>
        <v>0</v>
      </c>
      <c r="AK1433" s="1">
        <f t="shared" si="52"/>
        <v>0</v>
      </c>
      <c r="AL1433" s="1">
        <f t="shared" si="52"/>
        <v>0</v>
      </c>
      <c r="AM1433" s="1">
        <f t="shared" si="52"/>
        <v>0</v>
      </c>
      <c r="AN1433" s="1">
        <f t="shared" si="52"/>
        <v>0</v>
      </c>
      <c r="AO1433" s="1">
        <f t="shared" si="52"/>
        <v>0</v>
      </c>
      <c r="AP1433" s="1">
        <f t="shared" si="52"/>
        <v>0</v>
      </c>
      <c r="AQ1433" s="1">
        <f t="shared" si="52"/>
        <v>0</v>
      </c>
      <c r="AR1433" s="1">
        <f t="shared" si="52"/>
        <v>0</v>
      </c>
      <c r="AS1433" s="1">
        <f t="shared" si="52"/>
        <v>0</v>
      </c>
      <c r="AT1433" s="1">
        <f t="shared" si="52"/>
        <v>0</v>
      </c>
      <c r="AU1433" s="1">
        <f t="shared" si="52"/>
        <v>0</v>
      </c>
      <c r="AV1433" s="1">
        <f t="shared" si="52"/>
        <v>0</v>
      </c>
      <c r="AW1433" s="1">
        <f t="shared" si="52"/>
        <v>0</v>
      </c>
      <c r="AX1433" s="1">
        <f t="shared" si="52"/>
        <v>0</v>
      </c>
      <c r="AY1433" s="1">
        <f t="shared" si="52"/>
        <v>0</v>
      </c>
      <c r="AZ1433" s="1">
        <f t="shared" si="52"/>
        <v>0</v>
      </c>
      <c r="BA1433"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3"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3" s="48" t="s">
        <v>150</v>
      </c>
    </row>
    <row r="1434" spans="2:56" hidden="1" x14ac:dyDescent="0.3">
      <c r="B1434" s="236">
        <v>7</v>
      </c>
      <c r="C1434" s="235" t="s">
        <v>667</v>
      </c>
      <c r="E1434" s="235" t="s">
        <v>1117</v>
      </c>
      <c r="F1434" s="48" t="str">
        <f t="shared" si="44"/>
        <v>Apart from a need to cover something exposed, the sender feels no embarrassment. the sender reports this situation provokes some embarrassment.</v>
      </c>
      <c r="G1434" s="48" t="s">
        <v>150</v>
      </c>
      <c r="H1434" s="237" t="s">
        <v>685</v>
      </c>
      <c r="I1434" s="238" t="str">
        <f t="shared" si="46"/>
        <v>the sender</v>
      </c>
      <c r="J1434" s="237" t="s">
        <v>710</v>
      </c>
      <c r="K1434" s="1" t="str">
        <f t="shared" si="47"/>
        <v>the sender</v>
      </c>
      <c r="L1434" s="1" t="str">
        <f t="shared" si="45"/>
        <v xml:space="preserve"> reports this situation provokes some </v>
      </c>
      <c r="M1434" s="1" t="str">
        <f t="shared" si="48"/>
        <v>embarrassment</v>
      </c>
      <c r="N1434" s="46" t="s">
        <v>215</v>
      </c>
      <c r="P1434" s="1" t="str">
        <f>P1433</f>
        <v>to be added later</v>
      </c>
      <c r="Q1434" s="1" t="str">
        <f t="shared" si="51"/>
        <v>to be added later</v>
      </c>
      <c r="R1434" s="1" t="str">
        <f t="shared" ref="R1434:AF1434" si="53">Q1434</f>
        <v>to be added later</v>
      </c>
      <c r="W1434" s="1">
        <f t="shared" si="53"/>
        <v>0</v>
      </c>
      <c r="X1434" s="1">
        <f t="shared" si="53"/>
        <v>0</v>
      </c>
      <c r="Y1434" s="1">
        <f t="shared" si="53"/>
        <v>0</v>
      </c>
      <c r="Z1434" s="1">
        <f t="shared" si="53"/>
        <v>0</v>
      </c>
      <c r="AA1434" s="1">
        <f t="shared" si="53"/>
        <v>0</v>
      </c>
      <c r="AB1434" s="1">
        <f t="shared" si="53"/>
        <v>0</v>
      </c>
      <c r="AC1434" s="1">
        <f t="shared" si="53"/>
        <v>0</v>
      </c>
      <c r="AD1434" s="1">
        <f t="shared" si="53"/>
        <v>0</v>
      </c>
      <c r="AE1434" s="1">
        <f t="shared" si="53"/>
        <v>0</v>
      </c>
      <c r="AF1434" s="1">
        <f t="shared" si="53"/>
        <v>0</v>
      </c>
      <c r="AG1434" s="1">
        <f t="shared" si="52"/>
        <v>0</v>
      </c>
      <c r="AH1434" s="1">
        <f t="shared" si="52"/>
        <v>0</v>
      </c>
      <c r="AI1434" s="1">
        <f t="shared" si="52"/>
        <v>0</v>
      </c>
      <c r="AJ1434" s="1">
        <f t="shared" si="52"/>
        <v>0</v>
      </c>
      <c r="AK1434" s="1">
        <f t="shared" si="52"/>
        <v>0</v>
      </c>
      <c r="AL1434" s="1">
        <f t="shared" si="52"/>
        <v>0</v>
      </c>
      <c r="AM1434" s="1">
        <f t="shared" si="52"/>
        <v>0</v>
      </c>
      <c r="AN1434" s="1">
        <f t="shared" si="52"/>
        <v>0</v>
      </c>
      <c r="AO1434" s="1">
        <f t="shared" si="52"/>
        <v>0</v>
      </c>
      <c r="AP1434" s="1">
        <f t="shared" si="52"/>
        <v>0</v>
      </c>
      <c r="AQ1434" s="1">
        <f t="shared" si="52"/>
        <v>0</v>
      </c>
      <c r="AR1434" s="1">
        <f t="shared" si="52"/>
        <v>0</v>
      </c>
      <c r="AS1434" s="1">
        <f t="shared" si="52"/>
        <v>0</v>
      </c>
      <c r="AT1434" s="1">
        <f t="shared" si="52"/>
        <v>0</v>
      </c>
      <c r="AU1434" s="1">
        <f t="shared" si="52"/>
        <v>0</v>
      </c>
      <c r="AV1434" s="1">
        <f t="shared" si="52"/>
        <v>0</v>
      </c>
      <c r="AW1434" s="1">
        <f t="shared" si="52"/>
        <v>0</v>
      </c>
      <c r="AX1434" s="1">
        <f t="shared" si="52"/>
        <v>0</v>
      </c>
      <c r="AY1434" s="1">
        <f t="shared" si="52"/>
        <v>0</v>
      </c>
      <c r="AZ1434" s="1">
        <f t="shared" si="52"/>
        <v>0</v>
      </c>
      <c r="BA1434"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4"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4" s="48" t="s">
        <v>150</v>
      </c>
    </row>
    <row r="1435" spans="2:56" hidden="1" x14ac:dyDescent="0.3">
      <c r="B1435" s="236">
        <v>8</v>
      </c>
      <c r="C1435" s="235" t="s">
        <v>668</v>
      </c>
      <c r="E1435" s="235" t="s">
        <v>1118</v>
      </c>
      <c r="F1435" s="48" t="str">
        <f t="shared" si="44"/>
        <v>Apart from a need to handle something menacing, the sender feels no fear. the sender reports this situation provokes some fear.</v>
      </c>
      <c r="G1435" s="48" t="s">
        <v>150</v>
      </c>
      <c r="H1435" s="237" t="s">
        <v>686</v>
      </c>
      <c r="I1435" s="238" t="str">
        <f t="shared" si="46"/>
        <v>the sender</v>
      </c>
      <c r="J1435" s="237" t="s">
        <v>711</v>
      </c>
      <c r="K1435" s="1" t="str">
        <f t="shared" si="47"/>
        <v>the sender</v>
      </c>
      <c r="L1435" s="1" t="str">
        <f t="shared" si="45"/>
        <v xml:space="preserve"> reports this situation provokes some </v>
      </c>
      <c r="M1435" s="1" t="str">
        <f t="shared" si="48"/>
        <v>fear</v>
      </c>
      <c r="N1435" s="46" t="s">
        <v>215</v>
      </c>
      <c r="P1435" s="1" t="str">
        <f t="shared" ref="P1435:P1447" si="54">P1434</f>
        <v>to be added later</v>
      </c>
      <c r="Q1435" s="1" t="str">
        <f t="shared" si="51"/>
        <v>to be added later</v>
      </c>
      <c r="R1435" s="1" t="str">
        <f t="shared" si="52"/>
        <v>to be added later</v>
      </c>
      <c r="W1435" s="1">
        <f t="shared" si="52"/>
        <v>0</v>
      </c>
      <c r="X1435" s="1">
        <f t="shared" si="52"/>
        <v>0</v>
      </c>
      <c r="Y1435" s="1">
        <f t="shared" si="52"/>
        <v>0</v>
      </c>
      <c r="Z1435" s="1">
        <f t="shared" si="52"/>
        <v>0</v>
      </c>
      <c r="AA1435" s="1">
        <f t="shared" si="52"/>
        <v>0</v>
      </c>
      <c r="AB1435" s="1">
        <f t="shared" si="52"/>
        <v>0</v>
      </c>
      <c r="AC1435" s="1">
        <f t="shared" si="52"/>
        <v>0</v>
      </c>
      <c r="AD1435" s="1">
        <f t="shared" si="52"/>
        <v>0</v>
      </c>
      <c r="AE1435" s="1">
        <f t="shared" si="52"/>
        <v>0</v>
      </c>
      <c r="AF1435" s="1">
        <f t="shared" si="52"/>
        <v>0</v>
      </c>
      <c r="AG1435" s="1">
        <f t="shared" si="52"/>
        <v>0</v>
      </c>
      <c r="AH1435" s="1">
        <f t="shared" si="52"/>
        <v>0</v>
      </c>
      <c r="AI1435" s="1">
        <f t="shared" si="52"/>
        <v>0</v>
      </c>
      <c r="AJ1435" s="1">
        <f t="shared" si="52"/>
        <v>0</v>
      </c>
      <c r="AK1435" s="1">
        <f t="shared" si="52"/>
        <v>0</v>
      </c>
      <c r="AL1435" s="1">
        <f t="shared" si="52"/>
        <v>0</v>
      </c>
      <c r="AM1435" s="1">
        <f t="shared" si="52"/>
        <v>0</v>
      </c>
      <c r="AN1435" s="1">
        <f t="shared" si="52"/>
        <v>0</v>
      </c>
      <c r="AO1435" s="1">
        <f t="shared" si="52"/>
        <v>0</v>
      </c>
      <c r="AP1435" s="1">
        <f t="shared" si="52"/>
        <v>0</v>
      </c>
      <c r="AQ1435" s="1">
        <f t="shared" si="52"/>
        <v>0</v>
      </c>
      <c r="AR1435" s="1">
        <f t="shared" si="52"/>
        <v>0</v>
      </c>
      <c r="AS1435" s="1">
        <f t="shared" si="52"/>
        <v>0</v>
      </c>
      <c r="AT1435" s="1">
        <f t="shared" si="52"/>
        <v>0</v>
      </c>
      <c r="AU1435" s="1">
        <f t="shared" si="52"/>
        <v>0</v>
      </c>
      <c r="AV1435" s="1">
        <f t="shared" si="52"/>
        <v>0</v>
      </c>
      <c r="AW1435" s="1">
        <f t="shared" si="52"/>
        <v>0</v>
      </c>
      <c r="AX1435" s="1">
        <f t="shared" si="52"/>
        <v>0</v>
      </c>
      <c r="AY1435" s="1">
        <f t="shared" si="52"/>
        <v>0</v>
      </c>
      <c r="AZ1435" s="1">
        <f t="shared" si="52"/>
        <v>0</v>
      </c>
      <c r="BA1435"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5"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5" s="48" t="s">
        <v>150</v>
      </c>
    </row>
    <row r="1436" spans="2:56" hidden="1" x14ac:dyDescent="0.3">
      <c r="B1436" s="236">
        <v>9</v>
      </c>
      <c r="C1436" s="235" t="s">
        <v>669</v>
      </c>
      <c r="E1436" s="235" t="s">
        <v>1119</v>
      </c>
      <c r="F1436" s="48" t="str">
        <f t="shared" si="44"/>
        <v>Apart from a need to have things go as planned, the sender feels no frustration. the sender reports this situation provokes some frustration.</v>
      </c>
      <c r="G1436" s="48" t="s">
        <v>150</v>
      </c>
      <c r="H1436" s="237" t="s">
        <v>687</v>
      </c>
      <c r="I1436" s="238" t="str">
        <f t="shared" si="46"/>
        <v>the sender</v>
      </c>
      <c r="J1436" s="237" t="s">
        <v>712</v>
      </c>
      <c r="K1436" s="1" t="str">
        <f t="shared" si="47"/>
        <v>the sender</v>
      </c>
      <c r="L1436" s="1" t="str">
        <f t="shared" si="45"/>
        <v xml:space="preserve"> reports this situation provokes some </v>
      </c>
      <c r="M1436" s="1" t="str">
        <f t="shared" si="48"/>
        <v>frustration</v>
      </c>
      <c r="N1436" s="46" t="s">
        <v>215</v>
      </c>
      <c r="P1436" s="1" t="str">
        <f t="shared" si="54"/>
        <v>to be added later</v>
      </c>
      <c r="Q1436" s="1" t="str">
        <f t="shared" si="51"/>
        <v>to be added later</v>
      </c>
      <c r="R1436" s="1" t="str">
        <f t="shared" si="52"/>
        <v>to be added later</v>
      </c>
      <c r="W1436" s="1">
        <f t="shared" si="52"/>
        <v>0</v>
      </c>
      <c r="X1436" s="1">
        <f t="shared" si="52"/>
        <v>0</v>
      </c>
      <c r="Y1436" s="1">
        <f t="shared" si="52"/>
        <v>0</v>
      </c>
      <c r="Z1436" s="1">
        <f t="shared" si="52"/>
        <v>0</v>
      </c>
      <c r="AA1436" s="1">
        <f t="shared" si="52"/>
        <v>0</v>
      </c>
      <c r="AB1436" s="1">
        <f t="shared" si="52"/>
        <v>0</v>
      </c>
      <c r="AC1436" s="1">
        <f t="shared" si="52"/>
        <v>0</v>
      </c>
      <c r="AD1436" s="1">
        <f t="shared" si="52"/>
        <v>0</v>
      </c>
      <c r="AE1436" s="1">
        <f t="shared" si="52"/>
        <v>0</v>
      </c>
      <c r="AF1436" s="1">
        <f t="shared" si="52"/>
        <v>0</v>
      </c>
      <c r="AG1436" s="1">
        <f t="shared" si="52"/>
        <v>0</v>
      </c>
      <c r="AH1436" s="1">
        <f t="shared" si="52"/>
        <v>0</v>
      </c>
      <c r="AI1436" s="1">
        <f t="shared" si="52"/>
        <v>0</v>
      </c>
      <c r="AJ1436" s="1">
        <f t="shared" si="52"/>
        <v>0</v>
      </c>
      <c r="AK1436" s="1">
        <f t="shared" si="52"/>
        <v>0</v>
      </c>
      <c r="AL1436" s="1">
        <f t="shared" si="52"/>
        <v>0</v>
      </c>
      <c r="AM1436" s="1">
        <f t="shared" si="52"/>
        <v>0</v>
      </c>
      <c r="AN1436" s="1">
        <f t="shared" si="52"/>
        <v>0</v>
      </c>
      <c r="AO1436" s="1">
        <f t="shared" si="52"/>
        <v>0</v>
      </c>
      <c r="AP1436" s="1">
        <f t="shared" si="52"/>
        <v>0</v>
      </c>
      <c r="AQ1436" s="1">
        <f t="shared" si="52"/>
        <v>0</v>
      </c>
      <c r="AR1436" s="1">
        <f t="shared" si="52"/>
        <v>0</v>
      </c>
      <c r="AS1436" s="1">
        <f t="shared" si="52"/>
        <v>0</v>
      </c>
      <c r="AT1436" s="1">
        <f t="shared" si="52"/>
        <v>0</v>
      </c>
      <c r="AU1436" s="1">
        <f t="shared" si="52"/>
        <v>0</v>
      </c>
      <c r="AV1436" s="1">
        <f t="shared" si="52"/>
        <v>0</v>
      </c>
      <c r="AW1436" s="1">
        <f t="shared" si="52"/>
        <v>0</v>
      </c>
      <c r="AX1436" s="1">
        <f t="shared" si="52"/>
        <v>0</v>
      </c>
      <c r="AY1436" s="1">
        <f t="shared" si="52"/>
        <v>0</v>
      </c>
      <c r="AZ1436" s="1">
        <f t="shared" si="52"/>
        <v>0</v>
      </c>
      <c r="BA1436"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6"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6" s="48" t="s">
        <v>150</v>
      </c>
    </row>
    <row r="1437" spans="2:56" hidden="1" x14ac:dyDescent="0.3">
      <c r="B1437" s="236">
        <v>10</v>
      </c>
      <c r="C1437" s="235" t="s">
        <v>670</v>
      </c>
      <c r="E1437" s="235" t="s">
        <v>1120</v>
      </c>
      <c r="F1437" s="48" t="str">
        <f t="shared" si="44"/>
        <v>Apart from a need to adjust to a deep loss, the sender feels no grief. the sender reports this situation provokes some grief.</v>
      </c>
      <c r="G1437" s="48" t="s">
        <v>150</v>
      </c>
      <c r="H1437" s="237" t="s">
        <v>688</v>
      </c>
      <c r="I1437" s="238" t="str">
        <f t="shared" si="46"/>
        <v>the sender</v>
      </c>
      <c r="J1437" s="237" t="s">
        <v>713</v>
      </c>
      <c r="K1437" s="1" t="str">
        <f t="shared" si="47"/>
        <v>the sender</v>
      </c>
      <c r="L1437" s="1" t="str">
        <f t="shared" si="45"/>
        <v xml:space="preserve"> reports this situation provokes some </v>
      </c>
      <c r="M1437" s="1" t="str">
        <f t="shared" si="48"/>
        <v>grief</v>
      </c>
      <c r="N1437" s="46" t="s">
        <v>215</v>
      </c>
      <c r="P1437" s="1" t="str">
        <f t="shared" si="54"/>
        <v>to be added later</v>
      </c>
      <c r="Q1437" s="1" t="str">
        <f t="shared" si="51"/>
        <v>to be added later</v>
      </c>
      <c r="R1437" s="1" t="str">
        <f t="shared" si="52"/>
        <v>to be added later</v>
      </c>
      <c r="W1437" s="1">
        <f t="shared" si="52"/>
        <v>0</v>
      </c>
      <c r="X1437" s="1">
        <f t="shared" si="52"/>
        <v>0</v>
      </c>
      <c r="Y1437" s="1">
        <f t="shared" si="52"/>
        <v>0</v>
      </c>
      <c r="Z1437" s="1">
        <f t="shared" si="52"/>
        <v>0</v>
      </c>
      <c r="AA1437" s="1">
        <f t="shared" si="52"/>
        <v>0</v>
      </c>
      <c r="AB1437" s="1">
        <f t="shared" si="52"/>
        <v>0</v>
      </c>
      <c r="AC1437" s="1">
        <f t="shared" si="52"/>
        <v>0</v>
      </c>
      <c r="AD1437" s="1">
        <f t="shared" si="52"/>
        <v>0</v>
      </c>
      <c r="AE1437" s="1">
        <f t="shared" si="52"/>
        <v>0</v>
      </c>
      <c r="AF1437" s="1">
        <f t="shared" si="52"/>
        <v>0</v>
      </c>
      <c r="AG1437" s="1">
        <f t="shared" si="52"/>
        <v>0</v>
      </c>
      <c r="AH1437" s="1">
        <f t="shared" si="52"/>
        <v>0</v>
      </c>
      <c r="AI1437" s="1">
        <f t="shared" si="52"/>
        <v>0</v>
      </c>
      <c r="AJ1437" s="1">
        <f t="shared" si="52"/>
        <v>0</v>
      </c>
      <c r="AK1437" s="1">
        <f t="shared" si="52"/>
        <v>0</v>
      </c>
      <c r="AL1437" s="1">
        <f t="shared" si="52"/>
        <v>0</v>
      </c>
      <c r="AM1437" s="1">
        <f t="shared" si="52"/>
        <v>0</v>
      </c>
      <c r="AN1437" s="1">
        <f t="shared" si="52"/>
        <v>0</v>
      </c>
      <c r="AO1437" s="1">
        <f t="shared" si="52"/>
        <v>0</v>
      </c>
      <c r="AP1437" s="1">
        <f t="shared" si="52"/>
        <v>0</v>
      </c>
      <c r="AQ1437" s="1">
        <f t="shared" si="52"/>
        <v>0</v>
      </c>
      <c r="AR1437" s="1">
        <f t="shared" si="52"/>
        <v>0</v>
      </c>
      <c r="AS1437" s="1">
        <f t="shared" si="52"/>
        <v>0</v>
      </c>
      <c r="AT1437" s="1">
        <f t="shared" si="52"/>
        <v>0</v>
      </c>
      <c r="AU1437" s="1">
        <f t="shared" si="52"/>
        <v>0</v>
      </c>
      <c r="AV1437" s="1">
        <f t="shared" si="52"/>
        <v>0</v>
      </c>
      <c r="AW1437" s="1">
        <f t="shared" si="52"/>
        <v>0</v>
      </c>
      <c r="AX1437" s="1">
        <f t="shared" si="52"/>
        <v>0</v>
      </c>
      <c r="AY1437" s="1">
        <f t="shared" si="52"/>
        <v>0</v>
      </c>
      <c r="AZ1437" s="1">
        <f t="shared" si="52"/>
        <v>0</v>
      </c>
      <c r="BA1437"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7"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7" s="48" t="s">
        <v>150</v>
      </c>
    </row>
    <row r="1438" spans="2:56" hidden="1" x14ac:dyDescent="0.3">
      <c r="B1438" s="236">
        <v>11</v>
      </c>
      <c r="C1438" s="235" t="s">
        <v>671</v>
      </c>
      <c r="E1438" s="235" t="s">
        <v>1121</v>
      </c>
      <c r="F1438" s="48" t="str">
        <f t="shared" si="44"/>
        <v>Apart from a need to restore your respect for others, the sender feels no guilt. the sender reports this situation provokes some guilt.</v>
      </c>
      <c r="G1438" s="48" t="s">
        <v>150</v>
      </c>
      <c r="H1438" s="237" t="s">
        <v>689</v>
      </c>
      <c r="I1438" s="238" t="str">
        <f t="shared" si="46"/>
        <v>the sender</v>
      </c>
      <c r="J1438" s="237" t="s">
        <v>714</v>
      </c>
      <c r="K1438" s="1" t="str">
        <f t="shared" si="47"/>
        <v>the sender</v>
      </c>
      <c r="L1438" s="1" t="str">
        <f t="shared" si="45"/>
        <v xml:space="preserve"> reports this situation provokes some </v>
      </c>
      <c r="M1438" s="1" t="str">
        <f t="shared" si="48"/>
        <v>guilt</v>
      </c>
      <c r="N1438" s="46" t="s">
        <v>215</v>
      </c>
      <c r="P1438" s="1" t="str">
        <f t="shared" si="54"/>
        <v>to be added later</v>
      </c>
      <c r="Q1438" s="1" t="str">
        <f t="shared" si="51"/>
        <v>to be added later</v>
      </c>
      <c r="R1438" s="1" t="str">
        <f t="shared" si="52"/>
        <v>to be added later</v>
      </c>
      <c r="W1438" s="1">
        <f t="shared" si="52"/>
        <v>0</v>
      </c>
      <c r="X1438" s="1">
        <f t="shared" si="52"/>
        <v>0</v>
      </c>
      <c r="Y1438" s="1">
        <f t="shared" si="52"/>
        <v>0</v>
      </c>
      <c r="Z1438" s="1">
        <f t="shared" si="52"/>
        <v>0</v>
      </c>
      <c r="AA1438" s="1">
        <f t="shared" si="52"/>
        <v>0</v>
      </c>
      <c r="AB1438" s="1">
        <f t="shared" si="52"/>
        <v>0</v>
      </c>
      <c r="AC1438" s="1">
        <f t="shared" si="52"/>
        <v>0</v>
      </c>
      <c r="AD1438" s="1">
        <f t="shared" si="52"/>
        <v>0</v>
      </c>
      <c r="AE1438" s="1">
        <f t="shared" si="52"/>
        <v>0</v>
      </c>
      <c r="AF1438" s="1">
        <f t="shared" si="52"/>
        <v>0</v>
      </c>
      <c r="AG1438" s="1">
        <f t="shared" si="52"/>
        <v>0</v>
      </c>
      <c r="AH1438" s="1">
        <f t="shared" si="52"/>
        <v>0</v>
      </c>
      <c r="AI1438" s="1">
        <f t="shared" si="52"/>
        <v>0</v>
      </c>
      <c r="AJ1438" s="1">
        <f t="shared" si="52"/>
        <v>0</v>
      </c>
      <c r="AK1438" s="1">
        <f t="shared" si="52"/>
        <v>0</v>
      </c>
      <c r="AL1438" s="1">
        <f t="shared" si="52"/>
        <v>0</v>
      </c>
      <c r="AM1438" s="1">
        <f t="shared" si="52"/>
        <v>0</v>
      </c>
      <c r="AN1438" s="1">
        <f t="shared" si="52"/>
        <v>0</v>
      </c>
      <c r="AO1438" s="1">
        <f t="shared" si="52"/>
        <v>0</v>
      </c>
      <c r="AP1438" s="1">
        <f t="shared" si="52"/>
        <v>0</v>
      </c>
      <c r="AQ1438" s="1">
        <f t="shared" si="52"/>
        <v>0</v>
      </c>
      <c r="AR1438" s="1">
        <f t="shared" si="52"/>
        <v>0</v>
      </c>
      <c r="AS1438" s="1">
        <f t="shared" si="52"/>
        <v>0</v>
      </c>
      <c r="AT1438" s="1">
        <f t="shared" si="52"/>
        <v>0</v>
      </c>
      <c r="AU1438" s="1">
        <f t="shared" si="52"/>
        <v>0</v>
      </c>
      <c r="AV1438" s="1">
        <f t="shared" si="52"/>
        <v>0</v>
      </c>
      <c r="AW1438" s="1">
        <f t="shared" si="52"/>
        <v>0</v>
      </c>
      <c r="AX1438" s="1">
        <f t="shared" si="52"/>
        <v>0</v>
      </c>
      <c r="AY1438" s="1">
        <f t="shared" si="52"/>
        <v>0</v>
      </c>
      <c r="AZ1438" s="1">
        <f t="shared" si="52"/>
        <v>0</v>
      </c>
      <c r="BA1438"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8"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8" s="48" t="s">
        <v>150</v>
      </c>
    </row>
    <row r="1439" spans="2:56" hidden="1" x14ac:dyDescent="0.3">
      <c r="B1439" s="236">
        <v>12</v>
      </c>
      <c r="C1439" s="235" t="s">
        <v>672</v>
      </c>
      <c r="E1439" s="235" t="s">
        <v>1122</v>
      </c>
      <c r="F1439" s="48" t="str">
        <f t="shared" si="44"/>
        <v>Apart from a need to avoid any risk of harm, the sender feels no insecurity. the sender reports this situation provokes some insecurity.</v>
      </c>
      <c r="G1439" s="48" t="s">
        <v>150</v>
      </c>
      <c r="H1439" s="237" t="s">
        <v>690</v>
      </c>
      <c r="I1439" s="238" t="str">
        <f t="shared" si="46"/>
        <v>the sender</v>
      </c>
      <c r="J1439" s="237" t="s">
        <v>715</v>
      </c>
      <c r="K1439" s="1" t="str">
        <f t="shared" si="47"/>
        <v>the sender</v>
      </c>
      <c r="L1439" s="1" t="str">
        <f t="shared" si="45"/>
        <v xml:space="preserve"> reports this situation provokes some </v>
      </c>
      <c r="M1439" s="1" t="str">
        <f t="shared" si="48"/>
        <v>insecurity</v>
      </c>
      <c r="N1439" s="46" t="s">
        <v>215</v>
      </c>
      <c r="P1439" s="1" t="str">
        <f t="shared" si="54"/>
        <v>to be added later</v>
      </c>
      <c r="Q1439" s="1" t="str">
        <f t="shared" si="51"/>
        <v>to be added later</v>
      </c>
      <c r="R1439" s="1" t="str">
        <f t="shared" si="52"/>
        <v>to be added later</v>
      </c>
      <c r="W1439" s="1">
        <f t="shared" si="52"/>
        <v>0</v>
      </c>
      <c r="X1439" s="1">
        <f t="shared" si="52"/>
        <v>0</v>
      </c>
      <c r="Y1439" s="1">
        <f t="shared" si="52"/>
        <v>0</v>
      </c>
      <c r="Z1439" s="1">
        <f t="shared" si="52"/>
        <v>0</v>
      </c>
      <c r="AA1439" s="1">
        <f t="shared" si="52"/>
        <v>0</v>
      </c>
      <c r="AB1439" s="1">
        <f t="shared" si="52"/>
        <v>0</v>
      </c>
      <c r="AC1439" s="1">
        <f t="shared" si="52"/>
        <v>0</v>
      </c>
      <c r="AD1439" s="1">
        <f t="shared" si="52"/>
        <v>0</v>
      </c>
      <c r="AE1439" s="1">
        <f t="shared" si="52"/>
        <v>0</v>
      </c>
      <c r="AF1439" s="1">
        <f t="shared" si="52"/>
        <v>0</v>
      </c>
      <c r="AG1439" s="1">
        <f t="shared" si="52"/>
        <v>0</v>
      </c>
      <c r="AH1439" s="1">
        <f t="shared" si="52"/>
        <v>0</v>
      </c>
      <c r="AI1439" s="1">
        <f t="shared" si="52"/>
        <v>0</v>
      </c>
      <c r="AJ1439" s="1">
        <f t="shared" si="52"/>
        <v>0</v>
      </c>
      <c r="AK1439" s="1">
        <f t="shared" si="52"/>
        <v>0</v>
      </c>
      <c r="AL1439" s="1">
        <f t="shared" si="52"/>
        <v>0</v>
      </c>
      <c r="AM1439" s="1">
        <f t="shared" si="52"/>
        <v>0</v>
      </c>
      <c r="AN1439" s="1">
        <f t="shared" si="52"/>
        <v>0</v>
      </c>
      <c r="AO1439" s="1">
        <f t="shared" si="52"/>
        <v>0</v>
      </c>
      <c r="AP1439" s="1">
        <f t="shared" si="52"/>
        <v>0</v>
      </c>
      <c r="AQ1439" s="1">
        <f t="shared" si="52"/>
        <v>0</v>
      </c>
      <c r="AR1439" s="1">
        <f t="shared" si="52"/>
        <v>0</v>
      </c>
      <c r="AS1439" s="1">
        <f t="shared" si="52"/>
        <v>0</v>
      </c>
      <c r="AT1439" s="1">
        <f t="shared" si="52"/>
        <v>0</v>
      </c>
      <c r="AU1439" s="1">
        <f t="shared" si="52"/>
        <v>0</v>
      </c>
      <c r="AV1439" s="1">
        <f t="shared" si="52"/>
        <v>0</v>
      </c>
      <c r="AW1439" s="1">
        <f t="shared" si="52"/>
        <v>0</v>
      </c>
      <c r="AX1439" s="1">
        <f t="shared" si="52"/>
        <v>0</v>
      </c>
      <c r="AY1439" s="1">
        <f t="shared" si="52"/>
        <v>0</v>
      </c>
      <c r="AZ1439" s="1">
        <f t="shared" si="52"/>
        <v>0</v>
      </c>
      <c r="BA1439"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39"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39" s="48" t="s">
        <v>150</v>
      </c>
    </row>
    <row r="1440" spans="2:56" hidden="1" x14ac:dyDescent="0.3">
      <c r="B1440" s="236">
        <v>13</v>
      </c>
      <c r="C1440" s="235" t="s">
        <v>673</v>
      </c>
      <c r="E1440" s="235" t="s">
        <v>1123</v>
      </c>
      <c r="F1440" s="48" t="str">
        <f t="shared" si="44"/>
        <v>Apart from a need to enjoy what others enjoy, the sender feels no jealousy. the sender reports this situation provokes some jealousy.</v>
      </c>
      <c r="G1440" s="48" t="s">
        <v>150</v>
      </c>
      <c r="H1440" s="237" t="s">
        <v>691</v>
      </c>
      <c r="I1440" s="238" t="str">
        <f t="shared" si="46"/>
        <v>the sender</v>
      </c>
      <c r="J1440" s="237" t="s">
        <v>716</v>
      </c>
      <c r="K1440" s="1" t="str">
        <f t="shared" si="47"/>
        <v>the sender</v>
      </c>
      <c r="L1440" s="1" t="str">
        <f t="shared" si="45"/>
        <v xml:space="preserve"> reports this situation provokes some </v>
      </c>
      <c r="M1440" s="1" t="str">
        <f t="shared" si="48"/>
        <v>jealousy</v>
      </c>
      <c r="N1440" s="46" t="s">
        <v>215</v>
      </c>
      <c r="P1440" s="1" t="str">
        <f t="shared" si="54"/>
        <v>to be added later</v>
      </c>
      <c r="Q1440" s="1" t="str">
        <f t="shared" si="51"/>
        <v>to be added later</v>
      </c>
      <c r="R1440" s="1" t="str">
        <f t="shared" si="52"/>
        <v>to be added later</v>
      </c>
      <c r="W1440" s="1">
        <f t="shared" ref="R1440:AZ1446" si="55">V1440</f>
        <v>0</v>
      </c>
      <c r="X1440" s="1">
        <f t="shared" si="55"/>
        <v>0</v>
      </c>
      <c r="Y1440" s="1">
        <f t="shared" si="55"/>
        <v>0</v>
      </c>
      <c r="Z1440" s="1">
        <f t="shared" si="55"/>
        <v>0</v>
      </c>
      <c r="AA1440" s="1">
        <f t="shared" si="55"/>
        <v>0</v>
      </c>
      <c r="AB1440" s="1">
        <f t="shared" si="55"/>
        <v>0</v>
      </c>
      <c r="AC1440" s="1">
        <f t="shared" si="55"/>
        <v>0</v>
      </c>
      <c r="AD1440" s="1">
        <f t="shared" si="55"/>
        <v>0</v>
      </c>
      <c r="AE1440" s="1">
        <f t="shared" si="55"/>
        <v>0</v>
      </c>
      <c r="AF1440" s="1">
        <f t="shared" si="55"/>
        <v>0</v>
      </c>
      <c r="AG1440" s="1">
        <f t="shared" si="55"/>
        <v>0</v>
      </c>
      <c r="AH1440" s="1">
        <f t="shared" si="55"/>
        <v>0</v>
      </c>
      <c r="AI1440" s="1">
        <f t="shared" si="55"/>
        <v>0</v>
      </c>
      <c r="AJ1440" s="1">
        <f t="shared" si="55"/>
        <v>0</v>
      </c>
      <c r="AK1440" s="1">
        <f t="shared" si="55"/>
        <v>0</v>
      </c>
      <c r="AL1440" s="1">
        <f t="shared" si="55"/>
        <v>0</v>
      </c>
      <c r="AM1440" s="1">
        <f t="shared" si="55"/>
        <v>0</v>
      </c>
      <c r="AN1440" s="1">
        <f t="shared" si="55"/>
        <v>0</v>
      </c>
      <c r="AO1440" s="1">
        <f t="shared" si="55"/>
        <v>0</v>
      </c>
      <c r="AP1440" s="1">
        <f t="shared" si="55"/>
        <v>0</v>
      </c>
      <c r="AQ1440" s="1">
        <f t="shared" si="55"/>
        <v>0</v>
      </c>
      <c r="AR1440" s="1">
        <f t="shared" si="55"/>
        <v>0</v>
      </c>
      <c r="AS1440" s="1">
        <f t="shared" si="55"/>
        <v>0</v>
      </c>
      <c r="AT1440" s="1">
        <f t="shared" si="55"/>
        <v>0</v>
      </c>
      <c r="AU1440" s="1">
        <f t="shared" si="55"/>
        <v>0</v>
      </c>
      <c r="AV1440" s="1">
        <f t="shared" si="55"/>
        <v>0</v>
      </c>
      <c r="AW1440" s="1">
        <f t="shared" si="55"/>
        <v>0</v>
      </c>
      <c r="AX1440" s="1">
        <f t="shared" si="55"/>
        <v>0</v>
      </c>
      <c r="AY1440" s="1">
        <f t="shared" si="55"/>
        <v>0</v>
      </c>
      <c r="AZ1440" s="1">
        <f t="shared" si="55"/>
        <v>0</v>
      </c>
      <c r="BA1440"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0"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0" s="48" t="s">
        <v>150</v>
      </c>
    </row>
    <row r="1441" spans="2:56" hidden="1" x14ac:dyDescent="0.3">
      <c r="B1441" s="236">
        <v>14</v>
      </c>
      <c r="C1441" s="235" t="s">
        <v>674</v>
      </c>
      <c r="E1441" s="235" t="s">
        <v>1124</v>
      </c>
      <c r="F1441" s="48" t="str">
        <f t="shared" si="44"/>
        <v>Apart from a need to connect with someone, the sender feels no loneliness. the sender reports this situation provokes some loneliness.</v>
      </c>
      <c r="G1441" s="48" t="s">
        <v>150</v>
      </c>
      <c r="H1441" s="237" t="s">
        <v>692</v>
      </c>
      <c r="I1441" s="238" t="str">
        <f t="shared" si="46"/>
        <v>the sender</v>
      </c>
      <c r="J1441" s="237" t="s">
        <v>717</v>
      </c>
      <c r="K1441" s="1" t="str">
        <f t="shared" si="47"/>
        <v>the sender</v>
      </c>
      <c r="L1441" s="1" t="str">
        <f t="shared" si="45"/>
        <v xml:space="preserve"> reports this situation provokes some </v>
      </c>
      <c r="M1441" s="1" t="str">
        <f t="shared" si="48"/>
        <v>loneliness</v>
      </c>
      <c r="N1441" s="46" t="s">
        <v>215</v>
      </c>
      <c r="P1441" s="1" t="str">
        <f t="shared" si="54"/>
        <v>to be added later</v>
      </c>
      <c r="Q1441" s="1" t="str">
        <f t="shared" si="51"/>
        <v>to be added later</v>
      </c>
      <c r="R1441" s="1" t="str">
        <f t="shared" si="55"/>
        <v>to be added later</v>
      </c>
      <c r="W1441" s="1">
        <f t="shared" si="55"/>
        <v>0</v>
      </c>
      <c r="X1441" s="1">
        <f t="shared" si="55"/>
        <v>0</v>
      </c>
      <c r="Y1441" s="1">
        <f t="shared" si="55"/>
        <v>0</v>
      </c>
      <c r="Z1441" s="1">
        <f t="shared" si="55"/>
        <v>0</v>
      </c>
      <c r="AA1441" s="1">
        <f t="shared" si="55"/>
        <v>0</v>
      </c>
      <c r="AB1441" s="1">
        <f t="shared" si="55"/>
        <v>0</v>
      </c>
      <c r="AC1441" s="1">
        <f t="shared" si="55"/>
        <v>0</v>
      </c>
      <c r="AD1441" s="1">
        <f t="shared" si="55"/>
        <v>0</v>
      </c>
      <c r="AE1441" s="1">
        <f t="shared" si="55"/>
        <v>0</v>
      </c>
      <c r="AF1441" s="1">
        <f t="shared" si="55"/>
        <v>0</v>
      </c>
      <c r="AG1441" s="1">
        <f t="shared" si="55"/>
        <v>0</v>
      </c>
      <c r="AH1441" s="1">
        <f t="shared" si="55"/>
        <v>0</v>
      </c>
      <c r="AI1441" s="1">
        <f t="shared" si="55"/>
        <v>0</v>
      </c>
      <c r="AJ1441" s="1">
        <f t="shared" si="55"/>
        <v>0</v>
      </c>
      <c r="AK1441" s="1">
        <f t="shared" si="55"/>
        <v>0</v>
      </c>
      <c r="AL1441" s="1">
        <f t="shared" si="55"/>
        <v>0</v>
      </c>
      <c r="AM1441" s="1">
        <f t="shared" si="55"/>
        <v>0</v>
      </c>
      <c r="AN1441" s="1">
        <f t="shared" si="55"/>
        <v>0</v>
      </c>
      <c r="AO1441" s="1">
        <f t="shared" si="55"/>
        <v>0</v>
      </c>
      <c r="AP1441" s="1">
        <f t="shared" si="55"/>
        <v>0</v>
      </c>
      <c r="AQ1441" s="1">
        <f t="shared" si="55"/>
        <v>0</v>
      </c>
      <c r="AR1441" s="1">
        <f t="shared" si="55"/>
        <v>0</v>
      </c>
      <c r="AS1441" s="1">
        <f t="shared" si="55"/>
        <v>0</v>
      </c>
      <c r="AT1441" s="1">
        <f t="shared" si="55"/>
        <v>0</v>
      </c>
      <c r="AU1441" s="1">
        <f t="shared" si="55"/>
        <v>0</v>
      </c>
      <c r="AV1441" s="1">
        <f t="shared" si="55"/>
        <v>0</v>
      </c>
      <c r="AW1441" s="1">
        <f t="shared" si="55"/>
        <v>0</v>
      </c>
      <c r="AX1441" s="1">
        <f t="shared" si="55"/>
        <v>0</v>
      </c>
      <c r="AY1441" s="1">
        <f t="shared" si="55"/>
        <v>0</v>
      </c>
      <c r="AZ1441" s="1">
        <f t="shared" si="55"/>
        <v>0</v>
      </c>
      <c r="BA1441"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1"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1" s="48" t="s">
        <v>150</v>
      </c>
    </row>
    <row r="1442" spans="2:56" hidden="1" x14ac:dyDescent="0.3">
      <c r="B1442" s="236">
        <v>15</v>
      </c>
      <c r="C1442" s="235" t="s">
        <v>675</v>
      </c>
      <c r="E1442" s="235" t="s">
        <v>1125</v>
      </c>
      <c r="F1442" s="48" t="str">
        <f t="shared" si="44"/>
        <v>Apart from a need to control your situation, the sender feels no powerlessness. the sender reports this situation provokes some powerlessness.</v>
      </c>
      <c r="G1442" s="48" t="s">
        <v>150</v>
      </c>
      <c r="H1442" s="237" t="s">
        <v>693</v>
      </c>
      <c r="I1442" s="238" t="str">
        <f t="shared" si="46"/>
        <v>the sender</v>
      </c>
      <c r="J1442" s="237" t="s">
        <v>718</v>
      </c>
      <c r="K1442" s="1" t="str">
        <f t="shared" si="47"/>
        <v>the sender</v>
      </c>
      <c r="L1442" s="1" t="str">
        <f t="shared" si="45"/>
        <v xml:space="preserve"> reports this situation provokes some </v>
      </c>
      <c r="M1442" s="1" t="str">
        <f t="shared" si="48"/>
        <v>powerlessness</v>
      </c>
      <c r="N1442" s="46" t="s">
        <v>215</v>
      </c>
      <c r="P1442" s="1" t="str">
        <f t="shared" si="54"/>
        <v>to be added later</v>
      </c>
      <c r="Q1442" s="1" t="str">
        <f t="shared" si="51"/>
        <v>to be added later</v>
      </c>
      <c r="R1442" s="1" t="str">
        <f t="shared" si="55"/>
        <v>to be added later</v>
      </c>
      <c r="W1442" s="1">
        <f t="shared" si="55"/>
        <v>0</v>
      </c>
      <c r="X1442" s="1">
        <f t="shared" si="55"/>
        <v>0</v>
      </c>
      <c r="Y1442" s="1">
        <f t="shared" si="55"/>
        <v>0</v>
      </c>
      <c r="Z1442" s="1">
        <f t="shared" si="55"/>
        <v>0</v>
      </c>
      <c r="AA1442" s="1">
        <f t="shared" si="55"/>
        <v>0</v>
      </c>
      <c r="AB1442" s="1">
        <f t="shared" si="55"/>
        <v>0</v>
      </c>
      <c r="AC1442" s="1">
        <f t="shared" si="55"/>
        <v>0</v>
      </c>
      <c r="AD1442" s="1">
        <f t="shared" si="55"/>
        <v>0</v>
      </c>
      <c r="AE1442" s="1">
        <f t="shared" si="55"/>
        <v>0</v>
      </c>
      <c r="AF1442" s="1">
        <f t="shared" si="55"/>
        <v>0</v>
      </c>
      <c r="AG1442" s="1">
        <f t="shared" si="55"/>
        <v>0</v>
      </c>
      <c r="AH1442" s="1">
        <f t="shared" si="55"/>
        <v>0</v>
      </c>
      <c r="AI1442" s="1">
        <f t="shared" si="55"/>
        <v>0</v>
      </c>
      <c r="AJ1442" s="1">
        <f t="shared" si="55"/>
        <v>0</v>
      </c>
      <c r="AK1442" s="1">
        <f t="shared" si="55"/>
        <v>0</v>
      </c>
      <c r="AL1442" s="1">
        <f t="shared" si="55"/>
        <v>0</v>
      </c>
      <c r="AM1442" s="1">
        <f t="shared" si="55"/>
        <v>0</v>
      </c>
      <c r="AN1442" s="1">
        <f t="shared" si="55"/>
        <v>0</v>
      </c>
      <c r="AO1442" s="1">
        <f t="shared" si="55"/>
        <v>0</v>
      </c>
      <c r="AP1442" s="1">
        <f t="shared" si="55"/>
        <v>0</v>
      </c>
      <c r="AQ1442" s="1">
        <f t="shared" si="55"/>
        <v>0</v>
      </c>
      <c r="AR1442" s="1">
        <f t="shared" si="55"/>
        <v>0</v>
      </c>
      <c r="AS1442" s="1">
        <f t="shared" si="55"/>
        <v>0</v>
      </c>
      <c r="AT1442" s="1">
        <f t="shared" si="55"/>
        <v>0</v>
      </c>
      <c r="AU1442" s="1">
        <f t="shared" si="55"/>
        <v>0</v>
      </c>
      <c r="AV1442" s="1">
        <f t="shared" si="55"/>
        <v>0</v>
      </c>
      <c r="AW1442" s="1">
        <f t="shared" si="55"/>
        <v>0</v>
      </c>
      <c r="AX1442" s="1">
        <f t="shared" si="55"/>
        <v>0</v>
      </c>
      <c r="AY1442" s="1">
        <f t="shared" si="55"/>
        <v>0</v>
      </c>
      <c r="AZ1442" s="1">
        <f t="shared" si="55"/>
        <v>0</v>
      </c>
      <c r="BA1442"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2"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2" s="48" t="s">
        <v>150</v>
      </c>
    </row>
    <row r="1443" spans="2:56" hidden="1" x14ac:dyDescent="0.3">
      <c r="B1443" s="236">
        <v>16</v>
      </c>
      <c r="C1443" s="235" t="s">
        <v>676</v>
      </c>
      <c r="E1443" s="235" t="s">
        <v>1126</v>
      </c>
      <c r="F1443" s="48" t="str">
        <f t="shared" si="44"/>
        <v>Apart from a need to rethink your actions, the sender feels no regret. the sender reports this situation provokes some regret.</v>
      </c>
      <c r="G1443" s="48" t="s">
        <v>150</v>
      </c>
      <c r="H1443" s="237" t="s">
        <v>694</v>
      </c>
      <c r="I1443" s="238" t="str">
        <f t="shared" si="46"/>
        <v>the sender</v>
      </c>
      <c r="J1443" s="237" t="s">
        <v>719</v>
      </c>
      <c r="K1443" s="1" t="str">
        <f t="shared" si="47"/>
        <v>the sender</v>
      </c>
      <c r="L1443" s="1" t="str">
        <f t="shared" si="45"/>
        <v xml:space="preserve"> reports this situation provokes some </v>
      </c>
      <c r="M1443" s="1" t="str">
        <f t="shared" si="48"/>
        <v>regret</v>
      </c>
      <c r="N1443" s="46" t="s">
        <v>215</v>
      </c>
      <c r="P1443" s="1" t="str">
        <f t="shared" si="54"/>
        <v>to be added later</v>
      </c>
      <c r="Q1443" s="1" t="str">
        <f t="shared" si="51"/>
        <v>to be added later</v>
      </c>
      <c r="R1443" s="1" t="str">
        <f t="shared" si="55"/>
        <v>to be added later</v>
      </c>
      <c r="W1443" s="1">
        <f t="shared" si="55"/>
        <v>0</v>
      </c>
      <c r="X1443" s="1">
        <f t="shared" si="55"/>
        <v>0</v>
      </c>
      <c r="Y1443" s="1">
        <f t="shared" si="55"/>
        <v>0</v>
      </c>
      <c r="Z1443" s="1">
        <f t="shared" si="55"/>
        <v>0</v>
      </c>
      <c r="AA1443" s="1">
        <f t="shared" si="55"/>
        <v>0</v>
      </c>
      <c r="AB1443" s="1">
        <f t="shared" si="55"/>
        <v>0</v>
      </c>
      <c r="AC1443" s="1">
        <f t="shared" si="55"/>
        <v>0</v>
      </c>
      <c r="AD1443" s="1">
        <f t="shared" si="55"/>
        <v>0</v>
      </c>
      <c r="AE1443" s="1">
        <f t="shared" si="55"/>
        <v>0</v>
      </c>
      <c r="AF1443" s="1">
        <f t="shared" si="55"/>
        <v>0</v>
      </c>
      <c r="AG1443" s="1">
        <f t="shared" si="55"/>
        <v>0</v>
      </c>
      <c r="AH1443" s="1">
        <f t="shared" si="55"/>
        <v>0</v>
      </c>
      <c r="AI1443" s="1">
        <f t="shared" si="55"/>
        <v>0</v>
      </c>
      <c r="AJ1443" s="1">
        <f t="shared" si="55"/>
        <v>0</v>
      </c>
      <c r="AK1443" s="1">
        <f t="shared" si="55"/>
        <v>0</v>
      </c>
      <c r="AL1443" s="1">
        <f t="shared" si="55"/>
        <v>0</v>
      </c>
      <c r="AM1443" s="1">
        <f t="shared" si="55"/>
        <v>0</v>
      </c>
      <c r="AN1443" s="1">
        <f t="shared" si="55"/>
        <v>0</v>
      </c>
      <c r="AO1443" s="1">
        <f t="shared" si="55"/>
        <v>0</v>
      </c>
      <c r="AP1443" s="1">
        <f t="shared" si="55"/>
        <v>0</v>
      </c>
      <c r="AQ1443" s="1">
        <f t="shared" si="55"/>
        <v>0</v>
      </c>
      <c r="AR1443" s="1">
        <f t="shared" si="55"/>
        <v>0</v>
      </c>
      <c r="AS1443" s="1">
        <f t="shared" si="55"/>
        <v>0</v>
      </c>
      <c r="AT1443" s="1">
        <f t="shared" si="55"/>
        <v>0</v>
      </c>
      <c r="AU1443" s="1">
        <f t="shared" si="55"/>
        <v>0</v>
      </c>
      <c r="AV1443" s="1">
        <f t="shared" si="55"/>
        <v>0</v>
      </c>
      <c r="AW1443" s="1">
        <f t="shared" si="55"/>
        <v>0</v>
      </c>
      <c r="AX1443" s="1">
        <f t="shared" si="55"/>
        <v>0</v>
      </c>
      <c r="AY1443" s="1">
        <f t="shared" si="55"/>
        <v>0</v>
      </c>
      <c r="AZ1443" s="1">
        <f t="shared" si="55"/>
        <v>0</v>
      </c>
      <c r="BA1443"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3"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3" s="48" t="s">
        <v>150</v>
      </c>
    </row>
    <row r="1444" spans="2:56" hidden="1" x14ac:dyDescent="0.3">
      <c r="B1444" s="236">
        <v>17</v>
      </c>
      <c r="C1444" s="235" t="s">
        <v>381</v>
      </c>
      <c r="E1444" s="235" t="s">
        <v>1127</v>
      </c>
      <c r="F1444" s="48" t="str">
        <f t="shared" si="44"/>
        <v>Apart from a need to promptly get something done, the sender feels no restlessness. the sender reports this situation provokes some restlessness.</v>
      </c>
      <c r="G1444" s="48" t="s">
        <v>150</v>
      </c>
      <c r="H1444" s="237" t="s">
        <v>695</v>
      </c>
      <c r="I1444" s="238" t="str">
        <f t="shared" si="46"/>
        <v>the sender</v>
      </c>
      <c r="J1444" s="237" t="s">
        <v>720</v>
      </c>
      <c r="K1444" s="1" t="str">
        <f t="shared" si="47"/>
        <v>the sender</v>
      </c>
      <c r="L1444" s="1" t="str">
        <f t="shared" si="45"/>
        <v xml:space="preserve"> reports this situation provokes some </v>
      </c>
      <c r="M1444" s="1" t="str">
        <f t="shared" si="48"/>
        <v>restlessness</v>
      </c>
      <c r="N1444" s="46" t="s">
        <v>215</v>
      </c>
      <c r="P1444" s="1" t="str">
        <f t="shared" si="54"/>
        <v>to be added later</v>
      </c>
      <c r="Q1444" s="1" t="str">
        <f t="shared" si="51"/>
        <v>to be added later</v>
      </c>
      <c r="R1444" s="1" t="str">
        <f t="shared" si="55"/>
        <v>to be added later</v>
      </c>
      <c r="W1444" s="1">
        <f t="shared" si="55"/>
        <v>0</v>
      </c>
      <c r="X1444" s="1">
        <f t="shared" si="55"/>
        <v>0</v>
      </c>
      <c r="Y1444" s="1">
        <f t="shared" si="55"/>
        <v>0</v>
      </c>
      <c r="Z1444" s="1">
        <f t="shared" si="55"/>
        <v>0</v>
      </c>
      <c r="AA1444" s="1">
        <f t="shared" si="55"/>
        <v>0</v>
      </c>
      <c r="AB1444" s="1">
        <f t="shared" si="55"/>
        <v>0</v>
      </c>
      <c r="AC1444" s="1">
        <f t="shared" si="55"/>
        <v>0</v>
      </c>
      <c r="AD1444" s="1">
        <f t="shared" si="55"/>
        <v>0</v>
      </c>
      <c r="AE1444" s="1">
        <f t="shared" si="55"/>
        <v>0</v>
      </c>
      <c r="AF1444" s="1">
        <f t="shared" si="55"/>
        <v>0</v>
      </c>
      <c r="AG1444" s="1">
        <f t="shared" si="55"/>
        <v>0</v>
      </c>
      <c r="AH1444" s="1">
        <f t="shared" si="55"/>
        <v>0</v>
      </c>
      <c r="AI1444" s="1">
        <f t="shared" si="55"/>
        <v>0</v>
      </c>
      <c r="AJ1444" s="1">
        <f t="shared" si="55"/>
        <v>0</v>
      </c>
      <c r="AK1444" s="1">
        <f t="shared" si="55"/>
        <v>0</v>
      </c>
      <c r="AL1444" s="1">
        <f t="shared" si="55"/>
        <v>0</v>
      </c>
      <c r="AM1444" s="1">
        <f t="shared" si="55"/>
        <v>0</v>
      </c>
      <c r="AN1444" s="1">
        <f t="shared" si="55"/>
        <v>0</v>
      </c>
      <c r="AO1444" s="1">
        <f t="shared" si="55"/>
        <v>0</v>
      </c>
      <c r="AP1444" s="1">
        <f t="shared" si="55"/>
        <v>0</v>
      </c>
      <c r="AQ1444" s="1">
        <f t="shared" si="55"/>
        <v>0</v>
      </c>
      <c r="AR1444" s="1">
        <f t="shared" si="55"/>
        <v>0</v>
      </c>
      <c r="AS1444" s="1">
        <f t="shared" si="55"/>
        <v>0</v>
      </c>
      <c r="AT1444" s="1">
        <f t="shared" si="55"/>
        <v>0</v>
      </c>
      <c r="AU1444" s="1">
        <f t="shared" si="55"/>
        <v>0</v>
      </c>
      <c r="AV1444" s="1">
        <f t="shared" si="55"/>
        <v>0</v>
      </c>
      <c r="AW1444" s="1">
        <f t="shared" si="55"/>
        <v>0</v>
      </c>
      <c r="AX1444" s="1">
        <f t="shared" si="55"/>
        <v>0</v>
      </c>
      <c r="AY1444" s="1">
        <f t="shared" si="55"/>
        <v>0</v>
      </c>
      <c r="AZ1444" s="1">
        <f t="shared" si="55"/>
        <v>0</v>
      </c>
      <c r="BA1444"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4"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4" s="48" t="s">
        <v>150</v>
      </c>
    </row>
    <row r="1445" spans="2:56" hidden="1" x14ac:dyDescent="0.3">
      <c r="B1445" s="236">
        <v>18</v>
      </c>
      <c r="C1445" s="235" t="s">
        <v>677</v>
      </c>
      <c r="E1445" s="235" t="s">
        <v>1128</v>
      </c>
      <c r="F1445" s="48" t="str">
        <f t="shared" si="44"/>
        <v>Apart from a need to deal with some loss, the sender feels no sadness. the sender reports this situation provokes some sadness.</v>
      </c>
      <c r="G1445" s="48" t="s">
        <v>150</v>
      </c>
      <c r="H1445" s="237" t="s">
        <v>696</v>
      </c>
      <c r="I1445" s="238" t="str">
        <f t="shared" si="46"/>
        <v>the sender</v>
      </c>
      <c r="J1445" s="237" t="s">
        <v>721</v>
      </c>
      <c r="K1445" s="1" t="str">
        <f t="shared" si="47"/>
        <v>the sender</v>
      </c>
      <c r="L1445" s="1" t="str">
        <f>L1444</f>
        <v xml:space="preserve"> reports this situation provokes some </v>
      </c>
      <c r="M1445" s="1" t="str">
        <f t="shared" si="48"/>
        <v>sadness</v>
      </c>
      <c r="N1445" s="46" t="s">
        <v>215</v>
      </c>
      <c r="P1445" s="1" t="str">
        <f t="shared" si="54"/>
        <v>to be added later</v>
      </c>
      <c r="Q1445" s="1" t="str">
        <f t="shared" si="51"/>
        <v>to be added later</v>
      </c>
      <c r="R1445" s="1" t="str">
        <f t="shared" si="55"/>
        <v>to be added later</v>
      </c>
      <c r="W1445" s="1">
        <f t="shared" si="55"/>
        <v>0</v>
      </c>
      <c r="X1445" s="1">
        <f t="shared" si="55"/>
        <v>0</v>
      </c>
      <c r="Y1445" s="1">
        <f t="shared" si="55"/>
        <v>0</v>
      </c>
      <c r="Z1445" s="1">
        <f t="shared" si="55"/>
        <v>0</v>
      </c>
      <c r="AA1445" s="1">
        <f t="shared" si="55"/>
        <v>0</v>
      </c>
      <c r="AB1445" s="1">
        <f t="shared" si="55"/>
        <v>0</v>
      </c>
      <c r="AC1445" s="1">
        <f t="shared" si="55"/>
        <v>0</v>
      </c>
      <c r="AD1445" s="1">
        <f t="shared" si="55"/>
        <v>0</v>
      </c>
      <c r="AE1445" s="1">
        <f t="shared" si="55"/>
        <v>0</v>
      </c>
      <c r="AF1445" s="1">
        <f t="shared" si="55"/>
        <v>0</v>
      </c>
      <c r="AG1445" s="1">
        <f t="shared" si="55"/>
        <v>0</v>
      </c>
      <c r="AH1445" s="1">
        <f t="shared" si="55"/>
        <v>0</v>
      </c>
      <c r="AI1445" s="1">
        <f t="shared" si="55"/>
        <v>0</v>
      </c>
      <c r="AJ1445" s="1">
        <f t="shared" si="55"/>
        <v>0</v>
      </c>
      <c r="AK1445" s="1">
        <f t="shared" si="55"/>
        <v>0</v>
      </c>
      <c r="AL1445" s="1">
        <f t="shared" si="55"/>
        <v>0</v>
      </c>
      <c r="AM1445" s="1">
        <f t="shared" si="55"/>
        <v>0</v>
      </c>
      <c r="AN1445" s="1">
        <f t="shared" si="55"/>
        <v>0</v>
      </c>
      <c r="AO1445" s="1">
        <f t="shared" si="55"/>
        <v>0</v>
      </c>
      <c r="AP1445" s="1">
        <f t="shared" si="55"/>
        <v>0</v>
      </c>
      <c r="AQ1445" s="1">
        <f t="shared" si="55"/>
        <v>0</v>
      </c>
      <c r="AR1445" s="1">
        <f t="shared" si="55"/>
        <v>0</v>
      </c>
      <c r="AS1445" s="1">
        <f t="shared" si="55"/>
        <v>0</v>
      </c>
      <c r="AT1445" s="1">
        <f t="shared" si="55"/>
        <v>0</v>
      </c>
      <c r="AU1445" s="1">
        <f t="shared" si="55"/>
        <v>0</v>
      </c>
      <c r="AV1445" s="1">
        <f t="shared" si="55"/>
        <v>0</v>
      </c>
      <c r="AW1445" s="1">
        <f t="shared" si="55"/>
        <v>0</v>
      </c>
      <c r="AX1445" s="1">
        <f t="shared" si="55"/>
        <v>0</v>
      </c>
      <c r="AY1445" s="1">
        <f t="shared" si="55"/>
        <v>0</v>
      </c>
      <c r="AZ1445" s="1">
        <f t="shared" si="55"/>
        <v>0</v>
      </c>
      <c r="BA1445"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5"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5" s="48" t="s">
        <v>150</v>
      </c>
    </row>
    <row r="1446" spans="2:56" hidden="1" x14ac:dyDescent="0.3">
      <c r="B1446" s="236">
        <v>19</v>
      </c>
      <c r="C1446" s="235" t="s">
        <v>678</v>
      </c>
      <c r="E1446" s="235" t="s">
        <v>1129</v>
      </c>
      <c r="F1446" s="48" t="str">
        <f t="shared" si="44"/>
        <v>Apart from a need to guard your social image, the sender feels no shame. the sender reports this situation provokes some shame.</v>
      </c>
      <c r="G1446" s="48" t="s">
        <v>150</v>
      </c>
      <c r="H1446" s="237" t="s">
        <v>697</v>
      </c>
      <c r="I1446" s="238" t="str">
        <f t="shared" si="46"/>
        <v>the sender</v>
      </c>
      <c r="J1446" s="237" t="s">
        <v>722</v>
      </c>
      <c r="K1446" s="1" t="str">
        <f t="shared" si="47"/>
        <v>the sender</v>
      </c>
      <c r="L1446" s="1" t="str">
        <f>L1445</f>
        <v xml:space="preserve"> reports this situation provokes some </v>
      </c>
      <c r="M1446" s="1" t="str">
        <f t="shared" si="48"/>
        <v>shame</v>
      </c>
      <c r="N1446" s="46" t="s">
        <v>215</v>
      </c>
      <c r="P1446" s="1" t="str">
        <f t="shared" si="54"/>
        <v>to be added later</v>
      </c>
      <c r="Q1446" s="1" t="str">
        <f t="shared" si="51"/>
        <v>to be added later</v>
      </c>
      <c r="R1446" s="1" t="str">
        <f t="shared" si="55"/>
        <v>to be added later</v>
      </c>
      <c r="W1446" s="1">
        <f t="shared" si="55"/>
        <v>0</v>
      </c>
      <c r="X1446" s="1">
        <f t="shared" si="55"/>
        <v>0</v>
      </c>
      <c r="Y1446" s="1">
        <f t="shared" si="55"/>
        <v>0</v>
      </c>
      <c r="Z1446" s="1">
        <f t="shared" si="55"/>
        <v>0</v>
      </c>
      <c r="AA1446" s="1">
        <f t="shared" si="55"/>
        <v>0</v>
      </c>
      <c r="AB1446" s="1">
        <f t="shared" si="55"/>
        <v>0</v>
      </c>
      <c r="AC1446" s="1">
        <f t="shared" si="55"/>
        <v>0</v>
      </c>
      <c r="AD1446" s="1">
        <f t="shared" si="55"/>
        <v>0</v>
      </c>
      <c r="AE1446" s="1">
        <f t="shared" si="55"/>
        <v>0</v>
      </c>
      <c r="AF1446" s="1">
        <f t="shared" si="55"/>
        <v>0</v>
      </c>
      <c r="AG1446" s="1">
        <f t="shared" si="55"/>
        <v>0</v>
      </c>
      <c r="AH1446" s="1">
        <f t="shared" si="55"/>
        <v>0</v>
      </c>
      <c r="AI1446" s="1">
        <f t="shared" si="55"/>
        <v>0</v>
      </c>
      <c r="AJ1446" s="1">
        <f t="shared" si="55"/>
        <v>0</v>
      </c>
      <c r="AK1446" s="1">
        <f t="shared" si="55"/>
        <v>0</v>
      </c>
      <c r="AL1446" s="1">
        <f t="shared" si="55"/>
        <v>0</v>
      </c>
      <c r="AM1446" s="1">
        <f t="shared" si="55"/>
        <v>0</v>
      </c>
      <c r="AN1446" s="1">
        <f t="shared" si="55"/>
        <v>0</v>
      </c>
      <c r="AO1446" s="1">
        <f t="shared" si="55"/>
        <v>0</v>
      </c>
      <c r="AP1446" s="1">
        <f t="shared" si="55"/>
        <v>0</v>
      </c>
      <c r="AQ1446" s="1">
        <f t="shared" si="55"/>
        <v>0</v>
      </c>
      <c r="AR1446" s="1">
        <f t="shared" si="55"/>
        <v>0</v>
      </c>
      <c r="AS1446" s="1">
        <f t="shared" si="55"/>
        <v>0</v>
      </c>
      <c r="AT1446" s="1">
        <f t="shared" si="55"/>
        <v>0</v>
      </c>
      <c r="AU1446" s="1">
        <f t="shared" si="55"/>
        <v>0</v>
      </c>
      <c r="AV1446" s="1">
        <f t="shared" si="55"/>
        <v>0</v>
      </c>
      <c r="AW1446" s="1">
        <f t="shared" ref="AW1446:AZ1447" si="56">AV1446</f>
        <v>0</v>
      </c>
      <c r="AX1446" s="1">
        <f t="shared" si="56"/>
        <v>0</v>
      </c>
      <c r="AY1446" s="1">
        <f t="shared" si="56"/>
        <v>0</v>
      </c>
      <c r="AZ1446" s="1">
        <f t="shared" si="56"/>
        <v>0</v>
      </c>
      <c r="BA1446"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6"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6" s="48" t="s">
        <v>150</v>
      </c>
    </row>
    <row r="1447" spans="2:56" hidden="1" x14ac:dyDescent="0.3">
      <c r="B1447" s="236">
        <v>20</v>
      </c>
      <c r="C1447" s="235" t="s">
        <v>679</v>
      </c>
      <c r="E1447" s="235" t="s">
        <v>1130</v>
      </c>
      <c r="F1447" s="48" t="str">
        <f t="shared" si="44"/>
        <v>Apart from a need to meet some high expectation, the sender feels no stress. the sender reports this situation provokes some stress.</v>
      </c>
      <c r="G1447" s="48" t="s">
        <v>150</v>
      </c>
      <c r="H1447" s="237" t="s">
        <v>698</v>
      </c>
      <c r="I1447" s="238" t="str">
        <f t="shared" si="46"/>
        <v>the sender</v>
      </c>
      <c r="J1447" s="237" t="s">
        <v>723</v>
      </c>
      <c r="K1447" s="1" t="str">
        <f t="shared" si="47"/>
        <v>the sender</v>
      </c>
      <c r="L1447" s="1" t="str">
        <f>L1446</f>
        <v xml:space="preserve"> reports this situation provokes some </v>
      </c>
      <c r="M1447" s="1" t="str">
        <f t="shared" si="48"/>
        <v>stress</v>
      </c>
      <c r="N1447" s="46" t="s">
        <v>215</v>
      </c>
      <c r="P1447" s="1" t="str">
        <f t="shared" si="54"/>
        <v>to be added later</v>
      </c>
      <c r="Q1447" s="1" t="str">
        <f t="shared" si="51"/>
        <v>to be added later</v>
      </c>
      <c r="R1447" s="1" t="str">
        <f t="shared" ref="R1447:AV1447" si="57">Q1447</f>
        <v>to be added later</v>
      </c>
      <c r="W1447" s="1">
        <f t="shared" si="57"/>
        <v>0</v>
      </c>
      <c r="X1447" s="1">
        <f t="shared" si="57"/>
        <v>0</v>
      </c>
      <c r="Y1447" s="1">
        <f t="shared" si="57"/>
        <v>0</v>
      </c>
      <c r="Z1447" s="1">
        <f t="shared" si="57"/>
        <v>0</v>
      </c>
      <c r="AA1447" s="1">
        <f t="shared" si="57"/>
        <v>0</v>
      </c>
      <c r="AB1447" s="1">
        <f t="shared" si="57"/>
        <v>0</v>
      </c>
      <c r="AC1447" s="1">
        <f t="shared" si="57"/>
        <v>0</v>
      </c>
      <c r="AD1447" s="1">
        <f t="shared" si="57"/>
        <v>0</v>
      </c>
      <c r="AE1447" s="1">
        <f t="shared" si="57"/>
        <v>0</v>
      </c>
      <c r="AF1447" s="1">
        <f t="shared" si="57"/>
        <v>0</v>
      </c>
      <c r="AG1447" s="1">
        <f t="shared" si="57"/>
        <v>0</v>
      </c>
      <c r="AH1447" s="1">
        <f t="shared" si="57"/>
        <v>0</v>
      </c>
      <c r="AI1447" s="1">
        <f t="shared" si="57"/>
        <v>0</v>
      </c>
      <c r="AJ1447" s="1">
        <f t="shared" si="57"/>
        <v>0</v>
      </c>
      <c r="AK1447" s="1">
        <f t="shared" si="57"/>
        <v>0</v>
      </c>
      <c r="AL1447" s="1">
        <f t="shared" si="57"/>
        <v>0</v>
      </c>
      <c r="AM1447" s="1">
        <f t="shared" si="57"/>
        <v>0</v>
      </c>
      <c r="AN1447" s="1">
        <f t="shared" si="57"/>
        <v>0</v>
      </c>
      <c r="AO1447" s="1">
        <f t="shared" si="57"/>
        <v>0</v>
      </c>
      <c r="AP1447" s="1">
        <f t="shared" si="57"/>
        <v>0</v>
      </c>
      <c r="AQ1447" s="1">
        <f t="shared" si="57"/>
        <v>0</v>
      </c>
      <c r="AR1447" s="1">
        <f t="shared" si="57"/>
        <v>0</v>
      </c>
      <c r="AS1447" s="1">
        <f t="shared" si="57"/>
        <v>0</v>
      </c>
      <c r="AT1447" s="1">
        <f t="shared" si="57"/>
        <v>0</v>
      </c>
      <c r="AU1447" s="1">
        <f t="shared" si="57"/>
        <v>0</v>
      </c>
      <c r="AV1447" s="1">
        <f t="shared" si="57"/>
        <v>0</v>
      </c>
      <c r="AW1447" s="1">
        <f t="shared" si="56"/>
        <v>0</v>
      </c>
      <c r="AX1447" s="1">
        <f t="shared" si="56"/>
        <v>0</v>
      </c>
      <c r="AY1447" s="1">
        <f t="shared" si="56"/>
        <v>0</v>
      </c>
      <c r="AZ1447" s="1">
        <f t="shared" si="56"/>
        <v>0</v>
      </c>
      <c r="BA1447" s="1" t="str">
        <f t="shared" si="49"/>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7" s="1" t="str">
        <f t="shared" si="50"/>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7" s="48" t="s">
        <v>150</v>
      </c>
    </row>
    <row r="1448" spans="2:56" hidden="1" x14ac:dyDescent="0.3">
      <c r="E1448" s="168" t="str">
        <f>IF($C$1427=$C1428,E1428,IF($C$1427=$C1429,E1429,IF($C$1427=$C1430,E1430,IF($C$1427=$C1431,E1431,IF($C$1427=$C1432,E1432,IF($C$1427=$C1433,E1433,IF($C$1427=$C1434,E1434,IF($C$1427=$C1435,E1435,IF($C$1427=$C1436,E1436,IF($C$1427=$C1437,E1437,IF($C$1427=$C1438,E1438,IF($C$1427=$C1439,E1439,IF($C$1427=$C1440,E1440,IF($C$1427=$C1441,E1441,IF($C$1427=$C1442,E1442,IF($C$1427=$C1443,E1443,IF($C$1427=$C1444,E1444,IF($C$1427=$C1445,E1445,IF($C$1427=$C1446,E1446,IF($C$1427=$C1447,E1447,IF($C$1427="",E1427)))))))))))))))))))))</f>
        <v>Apart from unresolved needs, you feel no pain. You indicate this power relation prompts some pain.</v>
      </c>
      <c r="F1448" s="168" t="str">
        <f>IF($C$1427=$C1428,F1428,IF($C$1427=$C1429,F1429,IF($C$1427=$C1430,F1430,IF($C$1427=$C1431,F1431,IF($C$1427=$C1432,F1432,IF($C$1427=$C1433,F1433,IF($C$1427=$C1434,F1434,IF($C$1427=$C1435,F1435,IF($C$1427=$C1436,F1436,IF($C$1427=$C1437,F1437,IF($C$1427=$C1438,F1438,IF($C$1427=$C1439,F1439,IF($C$1427=$C1440,F1440,IF($C$1427=$C1441,F1441,IF($C$1427=$C1442,F1442,IF($C$1427=$C1443,F1443,IF($C$1427=$C1444,F1444,IF($C$1427=$C1445,F1445,IF($C$1427=$C1446,F1446,IF($C$1427=$C1447,F1447,IF($C$1427="",F1427)))))))))))))))))))))</f>
        <v xml:space="preserve">Apart from unresolved needs, the sender feels no emotional pain. </v>
      </c>
      <c r="G1448" s="48" t="s">
        <v>150</v>
      </c>
      <c r="H1448" s="110" t="str">
        <f>IF(B40=B1007,F1448,IF(B40=B1008,E1448,IF(B40="",E1448)))</f>
        <v>Apart from unresolved needs, you feel no pain. You indicate this power relation prompts some pain.</v>
      </c>
      <c r="L1448" s="48" t="s">
        <v>150</v>
      </c>
      <c r="P1448" s="36" t="str">
        <f>IF($C$1427=$C1428,P1428,IF($C$1427=$C1429,P1429,IF($C$1427=$C1430,P1430,IF($C$1427=$C1431,P1431,IF($C$1427=$C1432,P1432,IF($C$1427=$C1433,P1433,IF($C$1427=$C1434,P1434,IF($C$1427=$C1435,P1435,IF($C$1427=$C1436,P1436,IF($C$1427=$C1437,P1437,IF($C$1427=$C1438,P1438,IF($C$1427=$C1439,P1439,IF($C$1427=$C1440,P1440,IF($C$1427=$C1441,P1441,IF($C$1427=$C1442,P1442,IF($C$1427=$C1443,P1443,IF($C$1427=$C1444,P1444,IF($C$1427=$C1445,P1445,IF($C$1427=$C1446,P1446,IF($C$1427=$C1447,P1447,IF($C$1427="",P1427)))))))))))))))))))))</f>
        <v>1. Your emotions personally convey your needs affected by a powerful situation.</v>
      </c>
      <c r="Q1448" s="240" t="str">
        <f>IF($C$1427=$C1428,Q1428,IF($C$1427=$C1429,Q1429,IF($C$1427=$C1430,Q1430,IF($C$1427=$C1431,Q1431,IF($C$1427=$C1432,Q1432,IF($C$1427=$C1433,Q1433,IF($C$1427=$C1434,Q1434,IF($C$1427=$C1435,Q1435,IF($C$1427=$C1436,Q1436,IF($C$1427=$C1437,Q1437,IF($C$1427=$C1438,Q1438,IF($C$1427=$C1439,Q1439,IF($C$1427=$C1440,Q1440,IF($C$1427=$C1441,Q1441,IF($C$1427=$C1442,Q1442,IF($C$1427=$C1443,Q1443,IF($C$1427=$C1444,Q1444,IF($C$1427=$C1445,Q1445,IF($C$1427=$C1446,Q1446,IF($C$1427=$C1447,Q1447,IF($C$1427="",Q1427)))))))))))))))))))))</f>
        <v>Professionals like the recipient hold a degree of power over you. Every situation with a professional involves a ‘power relation’. They influence the relation more than you. Their needs and preferences tend to be addressed more than yours. Your overlooked needs evoke strong emotions in you, to urgently address those neglected needs.</v>
      </c>
      <c r="R1448" s="36" t="str">
        <f>IF($C$1427=$C1428,R1428,IF($C$1427=$C1429,R1429,IF($C$1427=$C1430,R1430,IF($C$1427=$C1431,R1431,IF($C$1427=$C1432,R1432,IF($C$1427=$C1433,R1433,IF($C$1427=$C1434,R1434,IF($C$1427=$C1435,R1435,IF($C$1427=$C1436,R1436,IF($C$1427=$C1437,R1437,IF($C$1427=$C1438,R1438,IF($C$1427=$C1439,R1439,IF($C$1427=$C1440,R1440,IF($C$1427=$C1441,R1441,IF($C$1427=$C1442,R1442,IF($C$1427=$C1443,R1443,IF($C$1427=$C1444,R1444,IF($C$1427=$C1445,R1445,IF($C$1427=$C1446,R1446,IF($C$1427=$C1447,R1447,IF($C$1427="",R1427)))))))))))))))))))))</f>
        <v>2. Each feeling warns you of a threat to remove.</v>
      </c>
      <c r="S1448" s="240" t="str">
        <f>IF($C$1427=$C1428,S1428,IF($C$1427=$C1429,S1429,IF($C$1427=$C1430,S1430,IF($C$1427=$C1431,S1431,IF($C$1427=$C1432,S1432,IF($C$1427=$C1433,S1433,IF($C$1427=$C1434,S1434,IF($C$1427=$C1435,S1435,IF($C$1427=$C1436,S1436,IF($C$1427=$C1437,S1437,IF($C$1427=$C1438,S1438,IF($C$1427=$C1439,S1439,IF($C$1427=$C1440,S1440,IF($C$1427=$C1441,S1441,IF($C$1427=$C1442,S1442,IF($C$1427=$C1443,S1443,IF($C$1427=$C1444,S1444,IF($C$1427=$C1445,S1445,IF($C$1427=$C1446,S1446,IF($C$1427=$C1447,S1447,IF($C$1427="",S1427)))))))))))))))))))))</f>
        <v>The more you overlook the threats your feeling warns you to remove, the more those threats can build to provoke more intense emotions. Your body warns you of threats that painfully limit your ability to fully function. Something must give.</v>
      </c>
      <c r="T1448" s="240" t="str">
        <f>IF($C$1432=$C1428,T1428,IF($C$1432=$C1429,T1429,IF($C$1432=$C1430,T1430,IF($C$1432=$C1431,T1431,IF($C$1432=$C1432,T1432,IF($C$1432=$C1433,T1433,IF($C$1432=$C1434,T1434,IF($C$1432=$C1435,T1435,IF($C$1432=$C1436,T1436,IF($C$1432=$C1437,T1437,IF($C$1432=$C1438,T1438,IF($C$1432=$C1439,T1439,IF($C$1432=$C1440,T1440,IF($C$1432=$C1441,T1441,IF($C$1432=$C1442,T1442,IF($C$1432=$C1443,T1443,IF($C$1432=$C1444,T1444,IF($C$1432=$C1445,T1445,IF($C$1432=$C1446,T1446,IF($C$1432=$C1447,T1447,IF($C$1432="",T1427)))))))))))))))))))))</f>
        <v>The more you can reduce your exposure to those repeatedly violating their commitments, the more your disappointment can fade. Removing the threat of exploitation softens the agony of disillusionment.</v>
      </c>
      <c r="U1448" s="240" t="str">
        <f>IF($C$1432=$C1428,U1428,IF($C$1432=$C1429,U1429,IF($C$1432=$C1430,U1430,IF($C$1432=$C1431,U1431,IF($C$1432=$C1432,U1432,IF($C$1432=$C1433,U1433,IF($C$1432=$C1434,U1434,IF($C$1432=$C1435,U1435,IF($C$1432=$C1436,U1436,IF($C$1432=$C1437,U1437,IF($C$1432=$C1438,U1438,IF($C$1432=$C1439,U1439,IF($C$1432=$C1440,U1440,IF($C$1432=$C1441,U1441,IF($C$1432=$C1442,U1442,IF($C$1432=$C1443,U1443,IF($C$1432=$C1444,U1444,IF($C$1432=$C1445,U1445,IF($C$1432=$C1446,U1446,IF($C$1432=$C1447,U1447,IF($C$1432="",U1427)))))))))))))))))))))</f>
        <v>Holding others accountable to their commitments can help disabuse them of assuming they can promise more than they deliver. Your ability to stay true to their expectations relies on their good faith toward you.</v>
      </c>
      <c r="V1448" s="36" t="str">
        <f>IF($C$1432=$C1428,V1428,IF($C$1432=$C1429,V1429,IF($C$1432=$C1430,V1430,IF($C$1432=$C1431,V1431,IF($C$1432=$C1432,V1432,IF($C$1432=$C1433,V1433,IF($C$1432=$C1434,V1434,IF($C$1432=$C1435,V1435,IF($C$1432=$C1436,V1436,IF($C$1432=$C1437,V1437,IF($C$1432=$C1438,V1438,IF($C$1432=$C1439,V1439,IF($C$1432=$C1440,V1440,IF($C$1432=$C1441,V1441,IF($C$1432=$C1442,V1442,IF($C$1432=$C1443,V1443,IF($C$1432=$C1444,V1444,IF($C$1432=$C1445,V1445,IF($C$1432=$C1446,V1446,IF($C$1432=$C1447,V1447,IF($C$1432="",V1427)))))))))))))))))))))</f>
        <v>3. Your disappointment occurs along a spectrum.</v>
      </c>
      <c r="W1448" s="240" t="str">
        <f>IF($C$1427=$C1428,W1428,IF($C$1427=$C1429,W1429,IF($C$1427=$C1430,W1430,IF($C$1427=$C1431,W1431,IF($C$1427=$C1432,W1432,IF($C$1427=$C1433,W1433,IF($C$1427=$C1434,W1434,IF($C$1427=$C1435,W1435,IF($C$1427=$C1436,W1436,IF($C$1427=$C1437,W1437,IF($C$1427=$C1438,W1438,IF($C$1427=$C1439,W1439,IF($C$1427=$C1440,W1440,IF($C$1427=$C1441,W1441,IF($C$1427=$C1442,W1442,IF($C$1427=$C1443,W1443,IF($C$1427=$C1444,W1444,IF($C$1427=$C1445,W1445,IF($C$1427=$C1446,W1446,IF($C$1427=$C1447,W1447,IF($C$1427="",W1427)))))))))))))))))))))</f>
        <v>The less urgent the reported need, then the accompanying feeling tends to be minimal. The more urgent or intense the alarm, the more naturally intense your affected feelings. And the more obsessed to do something to relieve them. Your emotions run the gamut between these polar extremes.</v>
      </c>
      <c r="X1448" s="240" t="str">
        <f>IF($C$1427=$C1428,X1428,IF($C$1427=$C1429,X1429,IF($C$1427=$C1430,X1430,IF($C$1427=$C1431,X1431,IF($C$1427=$C1432,X1432,IF($C$1427=$C1433,X1433,IF($C$1427=$C1434,X1434,IF($C$1427=$C1435,X1435,IF($C$1427=$C1436,X1436,IF($C$1427=$C1437,X1437,IF($C$1427=$C1438,X1438,IF($C$1427=$C1439,X1439,IF($C$1427=$C1440,X1440,IF($C$1427=$C1441,X1441,IF($C$1427=$C1442,X1442,IF($C$1427=$C1443,X1443,IF($C$1427=$C1444,X1444,IF($C$1427=$C1445,X1445,IF($C$1427=$C1446,X1446,IF($C$1427=$C1447,X1447,IF($C$1427="",X1427)))))))))))))))))))))</f>
        <v>Trying to ease its intensity with legal options often backfires. Pitting us against each other ensures we don’t address each other’s emotions or needs. Responsivism encourages mutual regard for each other’s affected emotions.</v>
      </c>
      <c r="Y1448" s="36" t="str">
        <f>IF($C$1427=$C1428,Y1428,IF($C$1427=$C1429,Y1429,IF($C$1427=$C1430,Y1430,IF($C$1427=$C1431,Y1431,IF($C$1427=$C1432,Y1432,IF($C$1427=$C1433,Y1433,IF($C$1427=$C1434,Y1434,IF($C$1427=$C1435,Y1435,IF($C$1427=$C1436,Y1436,IF($C$1427=$C1437,Y1437,IF($C$1427=$C1438,Y1438,IF($C$1427=$C1439,Y1439,IF($C$1427=$C1440,Y1440,IF($C$1427=$C1441,Y1441,IF($C$1427=$C1442,Y1442,IF($C$1427=$C1443,Y1443,IF($C$1427=$C1444,Y1444,IF($C$1427=$C1445,Y1445,IF($C$1427=$C1446,Y1446,IF($C$1427=$C1447,Y1447,IF($C$1427="",Y1427)))))))))))))))))))))</f>
        <v>4. Your need-conveying emotions drive your behavior.</v>
      </c>
      <c r="Z1448" s="240" t="str">
        <f>IF($C$1432=$C1428,Z1428,IF($C$1432=$C1429,Z1429,IF($C$1432=$C1430,Z1430,IF($C$1432=$C1431,Z1431,IF($C$1432=$C1432,Z1432,IF($C$1432=$C1433,Z1433,IF($C$1432=$C1434,Z1434,IF($C$1432=$C1435,Z1435,IF($C$1432=$C1436,Z1436,IF($C$1432=$C1437,Z1437,IF($C$1432=$C1438,Z1438,IF($C$1432=$C1439,Z1439,IF($C$1432=$C1440,Z1440,IF($C$1432=$C1441,Z1441,IF($C$1432=$C1442,Z1442,IF($C$1432=$C1443,Z1443,IF($C$1432=$C1444,Z1444,IF($C$1432=$C1445,Z1445,IF($C$1432=$C1446,Z1446,IF($C$1432=$C1447,Z1447,IF($C$1432="",Z1427)))))))))))))))))))))</f>
        <v>Your emotionally charged need to counter such unreliability compels you to act. The quicker you can promptly adjust your expectations to something more trustworthy, the quicker your disappointment can fade away.</v>
      </c>
      <c r="AA1448" s="240" t="str">
        <f>IF($C$1432=$C1428,AA1428,IF($C$1432=$C1429,AA1429,IF($C$1432=$C1430,AA1430,IF($C$1432=$C1431,AA1431,IF($C$1432=$C1432,AA1432,IF($C$1432=$C1433,AA1433,IF($C$1432=$C1434,AA1434,IF($C$1432=$C1435,AA1435,IF($C$1432=$C1436,AA1436,IF($C$1432=$C1437,AA1437,IF($C$1432=$C1438,AA1438,IF($C$1432=$C1439,AA1439,IF($C$1432=$C1440,AA1440,IF($C$1432=$C1441,AA1441,IF($C$1432=$C1442,AA1442,IF($C$1432=$C1443,AA1443,IF($C$1432=$C1444,AA1444,IF($C$1432=$C1445,AA1445,IF($C$1432=$C1446,AA1446,IF($C$1432=$C1447,AA1447,IF($C$1432="",AA1427)))))))))))))))))))))</f>
        <v>The less you can resolve your need to vulnerable count on others, the more your feelings of disappointment linger. If you can partially ease your need, like lowering your expectations, you feel a little less disappointed.</v>
      </c>
      <c r="AB1448" s="240" t="str">
        <f>IF($C$1427=$C1428,AB1428,IF($C$1427=$C1429,AB1429,IF($C$1427=$C1430,AB1430,IF($C$1427=$C1431,AB1431,IF($C$1427=$C1432,AB1432,IF($C$1427=$C1433,AB1433,IF($C$1427=$C1434,AB1434,IF($C$1427=$C1435,AB1435,IF($C$1427=$C1436,AB1436,IF($C$1427=$C1437,AB1437,IF($C$1427=$C1438,AB1438,IF($C$1427=$C1439,AB1439,IF($C$1427=$C1440,AB1440,IF($C$1427=$C1441,AB1441,IF($C$1427=$C1442,AB1442,IF($C$1427=$C1443,AB1443,IF($C$1427=$C1444,AB1444,IF($C$1427=$C1445,AB1445,IF($C$1427=$C1446,AB1446,IF($C$1427=$C1447,AB1447,IF($C$1427="",AB1427)))))))))))))))))))))</f>
        <v>If hindered from resolving your affected needs, you likely feel compelled to seek relief from the mounting pain. You can get stuck struggling with ever increasing pain. Dysfunction then sets in as your ability to function declines.</v>
      </c>
      <c r="AC1448" s="240" t="str">
        <f>IF($C$1427=$C1428,AC1428,IF($C$1427=$C1429,AC1429,IF($C$1427=$C1430,AC1430,IF($C$1427=$C1431,AC1431,IF($C$1427=$C1432,AC1432,IF($C$1427=$C1433,AC1433,IF($C$1427=$C1434,AC1434,IF($C$1427=$C1435,AC1435,IF($C$1427=$C1436,AC1436,IF($C$1427=$C1437,AC1437,IF($C$1427=$C1438,AC1438,IF($C$1427=$C1439,AC1439,IF($C$1427=$C1440,AC1440,IF($C$1427=$C1441,AC1441,IF($C$1427=$C1442,AC1442,IF($C$1427=$C1443,AC1443,IF($C$1427=$C1444,AC1444,IF($C$1427=$C1445,AC1445,IF($C$1427=$C1446,AC1446,IF($C$1427=$C1447,AC1447,IF($C$1427="",AC1427)))))))))))))))))))))</f>
        <v>The less control over what the situation does to you, the greater your risk of becoming overwhelmed by intensifying emotions.</v>
      </c>
      <c r="AD1448" s="36" t="str">
        <f>IF($C$1427=$C1428,AD1428,IF($C$1427=$C1429,AD1429,IF($C$1427=$C1430,AD1430,IF($C$1427=$C1431,AD1431,IF($C$1427=$C1432,AD1432,IF($C$1427=$C1433,AD1433,IF($C$1427=$C1434,AD1434,IF($C$1427=$C1435,AD1435,IF($C$1427=$C1436,AD1436,IF($C$1427=$C1437,AD1437,IF($C$1427=$C1438,AD1438,IF($C$1427=$C1439,AD1439,IF($C$1427=$C1440,AD1440,IF($C$1427=$C1441,AD1441,IF($C$1427=$C1442,AD1442,IF($C$1427=$C1443,AD1443,IF($C$1427=$C1444,AD1444,IF($C$1427=$C1445,AD1445,IF($C$1427=$C1446,AD1446,IF($C$1427=$C1447,AD1447,IF($C$1427="",AD1427)))))))))))))))))))))</f>
        <v>5. The better you express your feeling, the better the wellness outcomes.</v>
      </c>
      <c r="AE1448" s="240" t="str">
        <f>IF($C$1432=$C1428,AE1428,IF($C$1432=$C1429,AE1429,IF($C$1432=$C1430,AE1430,IF($C$1432=$C1431,AE1431,IF($C$1432=$C1432,AE1432,IF($C$1432=$C1433,AE1433,IF($C$1432=$C1434,AE1434,IF($C$1432=$C1435,AE1435,IF($C$1432=$C1436,AE1436,IF($C$1432=$C1437,AE1437,IF($C$1432=$C1438,AE1438,IF($C$1432=$C1439,AE1439,IF($C$1432=$C1440,AE1440,IF($C$1432=$C1441,AE1441,IF($C$1432=$C1442,AE1442,IF($C$1432=$C1443,AE1443,IF($C$1432=$C1444,AE1444,IF($C$1432=$C1445,AE1445,IF($C$1432=$C1446,AE1446,IF($C$1432=$C1447,AE1447,IF($C$1432="",AE1427)))))))))))))))))))))</f>
        <v>Politely report how the situation, or those in it, disappoint you. Tie your gut reaction to how vulnerable you were, and likely still are, to their dependability. Address what you require of them to be more reliable.</v>
      </c>
      <c r="AF1448" s="240" t="str">
        <f>IF($C$1432=$C1428,AF1428,IF($C$1432=$C1429,AF1429,IF($C$1432=$C1430,AF1430,IF($C$1432=$C1431,AF1431,IF($C$1432=$C1432,AF1432,IF($C$1432=$C1433,AF1433,IF($C$1432=$C1434,AF1434,IF($C$1432=$C1435,AF1435,IF($C$1432=$C1436,AF1436,IF($C$1432=$C1437,AF1437,IF($C$1432=$C1438,AF1438,IF($C$1432=$C1439,AF1439,IF($C$1432=$C1440,AF1440,IF($C$1432=$C1441,AF1441,IF($C$1432=$C1442,AF1442,IF($C$1432=$C1443,AF1443,IF($C$1432=$C1444,AF1444,IF($C$1432=$C1445,AF1445,IF($C$1432=$C1446,AF1446,IF($C$1432=$C1447,AF1447,IF($C$1432="",AF1427)))))))))))))))))))))</f>
        <v>You prioritize your need for dependability ahead of any feelings about it. You can seek temporary relief If you must, but avoid any long-term relief. Address the need more than the feeling.</v>
      </c>
      <c r="AG1448" s="240" t="str">
        <f>IF($C$1427=$C1428,AG1428,IF($C$1427=$C1429,AG1429,IF($C$1427=$C1430,AG1430,IF($C$1427=$C1431,AG1431,IF($C$1427=$C1432,AG1432,IF($C$1427=$C1433,AG1433,IF($C$1427=$C1434,AG1434,IF($C$1427=$C1435,AG1435,IF($C$1427=$C1436,AG1436,IF($C$1427=$C1437,AG1437,IF($C$1427=$C1438,AG1438,IF($C$1427=$C1439,AG1439,IF($C$1427=$C1440,AG1440,IF($C$1427=$C1441,AG1441,IF($C$1427=$C1442,AG1442,IF($C$1427=$C1443,AG1443,IF($C$1427=$C1444,AG1444,IF($C$1427=$C1445,AG1445,IF($C$1427=$C1446,AG1446,IF($C$1427=$C1447,AG1447,IF($C$1427="",AG1427)))))))))))))))))))))</f>
        <v>You own your emotional reaction. You link it to your affected need(s). And then offer actionable steps for others to properly respond to your need, to restore wellness. You simultaneously respect their needs.</v>
      </c>
      <c r="AH1448" s="240" t="str">
        <f>IF($C$1427=$C1428,AH1428,IF($C$1427=$C1429,AH1429,IF($C$1427=$C1430,AH1430,IF($C$1427=$C1431,AH1431,IF($C$1427=$C1432,AH1432,IF($C$1427=$C1433,AH1433,IF($C$1427=$C1434,AH1434,IF($C$1427=$C1435,AH1435,IF($C$1427=$C1436,AH1436,IF($C$1427=$C1437,AH1437,IF($C$1427=$C1438,AH1438,IF($C$1427=$C1439,AH1439,IF($C$1427=$C1440,AH1440,IF($C$1427=$C1441,AH1441,IF($C$1427=$C1442,AH1442,IF($C$1427=$C1443,AH1443,IF($C$1427=$C1444,AH1444,IF($C$1427=$C1445,AH1445,IF($C$1427=$C1446,AH1446,IF($C$1427=$C1447,AH1447,IF($C$1427="",AH1427)))))))))))))))))))))</f>
        <v>You stay open to courteous correction. Let others help you address any misperceptions, blind spots, or overreactions. Encourage others to respond more to your specific need than your immediate generalized reaction.</v>
      </c>
      <c r="AI1448" s="240" t="str">
        <f>IF($C$1432=$C1428,AI1428,IF($C$1432=$C1429,AI1429,IF($C$1432=$C1430,AI1430,IF($C$1432=$C1431,AI1431,IF($C$1432=$C1432,AI1432,IF($C$1432=$C1433,AI1433,IF($C$1432=$C1434,AI1434,IF($C$1432=$C1435,AI1435,IF($C$1432=$C1436,AI1436,IF($C$1432=$C1437,AI1437,IF($C$1432=$C1438,AI1438,IF($C$1432=$C1439,AI1439,IF($C$1432=$C1440,AI1440,IF($C$1432=$C1441,AI1441,IF($C$1432=$C1442,AI1442,IF($C$1432=$C1443,AI1443,IF($C$1432=$C1444,AI1444,IF($C$1432=$C1445,AI1445,IF($C$1432=$C1446,AI1446,IF($C$1432=$C1447,AI1447,IF($C$1432="",AI1427)))))))))))))))))))))</f>
        <v>You encourage mutuality. The less others hold to their commitments to you, the harder for you to follow through on your commitments to them, or to others.</v>
      </c>
      <c r="AJ1448" s="36" t="str">
        <f>IF($C$1432=$C1428,AJ1428,IF($C$1432=$C1429,AJ1429,IF($C$1432=$C1430,AJ1430,IF($C$1432=$C1431,AJ1431,IF($C$1432=$C1432,AJ1432,IF($C$1432=$C1433,AJ1433,IF($C$1432=$C1434,AJ1434,IF($C$1432=$C1435,AJ1435,IF($C$1432=$C1436,AJ1436,IF($C$1432=$C1437,AJ1437,IF($C$1432=$C1438,AJ1438,IF($C$1432=$C1439,AJ1439,IF($C$1432=$C1440,AJ1440,IF($C$1432=$C1441,AJ1441,IF($C$1432=$C1442,AJ1442,IF($C$1432=$C1443,AJ1443,IF($C$1432=$C1444,AJ1444,IF($C$1432=$C1445,AJ1445,IF($C$1432=$C1446,AJ1446,IF($C$1432=$C1447,AJ1447,IF($C$1432="",AJ1427)))))))))))))))))))))</f>
        <v>6. Consider this example for how you responsibly express your disappointment.</v>
      </c>
      <c r="AK1448" s="240" t="str">
        <f>IF($C$1432=$C1428,AK1428,IF($C$1432=$C1429,AK1429,IF($C$1432=$C1430,AK1430,IF($C$1432=$C1431,AK1431,IF($C$1432=$C1432,AK1432,IF($C$1432=$C1433,AK1433,IF($C$1432=$C1434,AK1434,IF($C$1432=$C1435,AK1435,IF($C$1432=$C1436,AK1436,IF($C$1432=$C1437,AK1437,IF($C$1432=$C1438,AK1438,IF($C$1432=$C1439,AK1439,IF($C$1432=$C1440,AK1440,IF($C$1432=$C1441,AK1441,IF($C$1432=$C1442,AK1442,IF($C$1432=$C1443,AK1443,IF($C$1432=$C1444,AK1444,IF($C$1432=$C1445,AK1445,IF($C$1432=$C1446,AK1446,IF($C$1432=$C1447,AK1447,IF($C$1432="",AK1427)))))))))))))))))))))</f>
        <v>You can say to them, “I accept my responsibility to fulfill my commitments, but trust you to follow through with your end of each agreement. Sometimes, that reveals misunderstandings and false expectations to clear up.</v>
      </c>
      <c r="AL1448" s="240" t="str">
        <f>IF($C$1432=$C1428,AL1428,IF($C$1432=$C1429,AL1429,IF($C$1432=$C1430,AL1430,IF($C$1432=$C1431,AL1431,IF($C$1432=$C1432,AL1432,IF($C$1432=$C1433,AL1433,IF($C$1432=$C1434,AL1434,IF($C$1432=$C1435,AL1435,IF($C$1432=$C1436,AL1436,IF($C$1432=$C1437,AL1437,IF($C$1432=$C1438,AL1438,IF($C$1432=$C1439,AL1439,IF($C$1432=$C1440,AL1440,IF($C$1432=$C1441,AL1441,IF($C$1432=$C1442,AL1442,IF($C$1432=$C1443,AL1443,IF($C$1432=$C1444,AL1444,IF($C$1432=$C1445,AL1445,IF($C$1432=$C1446,AL1446,IF($C$1432=$C1447,AL1447,IF($C$1432="",AL1427)))))))))))))))))))))</f>
        <v>“I invite you to graciously point out any misunderstandings. Do we share the same understanding of what we expect of each other? Or what can be reasonably anticipated from this shared situation?</v>
      </c>
      <c r="AM1448" s="240" t="str">
        <f>IF($C$1427=$C1428,AM1428,IF($C$1427=$C1429,AM1429,IF($C$1427=$C1430,AM1430,IF($C$1427=$C1431,AM1431,IF($C$1427=$C1432,AM1432,IF($C$1427=$C1433,AM1433,IF($C$1427=$C1434,AM1434,IF($C$1427=$C1435,AM1435,IF($C$1427=$C1436,AM1436,IF($C$1427=$C1437,AM1437,IF($C$1427=$C1438,AM1438,IF($C$1427=$C1439,AM1439,IF($C$1427=$C1440,AM1440,IF($C$1427=$C1441,AM1441,IF($C$1427=$C1442,AM1442,IF($C$1427=$C1443,AM1443,IF($C$1427=$C1444,AM1444,IF($C$1427=$C1445,AM1445,IF($C$1427=$C1446,AM1446,IF($C$1427=$C1447,AM1447,IF($C$1427="",AM1427)))))))))))))))))))))</f>
        <v>“If something I did or failed to do prompted your feelings, I hold you accountable to express it properly. Your expectation of me to respect the underlying need must be actionable, as my expectations of you must be actionable.</v>
      </c>
      <c r="AN1448" s="240" t="str">
        <f>IF($C$1432=$C1428,AN1428,IF($C$1432=$C1429,AN1429,IF($C$1432=$C1430,AN1430,IF($C$1432=$C1431,AN1431,IF($C$1432=$C1432,AN1432,IF($C$1432=$C1433,AN1433,IF($C$1432=$C1434,AN1434,IF($C$1432=$C1435,AN1435,IF($C$1432=$C1436,AN1436,IF($C$1432=$C1437,AN1437,IF($C$1432=$C1438,AN1438,IF($C$1432=$C1439,AN1439,IF($C$1432=$C1440,AN1440,IF($C$1432=$C1441,AN1441,IF($C$1432=$C1442,AN1442,IF($C$1432=$C1443,AN1443,IF($C$1432=$C1444,AN1444,IF($C$1432=$C1445,AN1445,IF($C$1432=$C1446,AN1446,IF($C$1432=$C1447,AN1447,IF($C$1432="",AN1427)))))))))))))))))))))</f>
        <v>With your cooperation, I aim to improve our responsiveness to each other. Or recognize when we must end any premature agreements. I cannot risk repeated disappointments. Or suffer exploitation.</v>
      </c>
      <c r="AO1448" s="240" t="str">
        <f>IF($C$1427=$C1428,AO1428,IF($C$1427=$C1429,AO1429,IF($C$1427=$C1430,AO1430,IF($C$1427=$C1431,AO1431,IF($C$1427=$C1432,AO1432,IF($C$1427=$C1433,AO1433,IF($C$1427=$C1434,AO1434,IF($C$1427=$C1435,AO1435,IF($C$1427=$C1436,AO1436,IF($C$1427=$C1437,AO1437,IF($C$1427=$C1438,AO1438,IF($C$1427=$C1439,AO1439,IF($C$1427=$C1440,AO1440,IF($C$1427=$C1441,AO1441,IF($C$1427=$C1442,AO1442,IF($C$1427=$C1443,AO1443,IF($C$1427=$C1444,AO1444,IF($C$1427=$C1445,AO1445,IF($C$1427=$C1446,AO1446,IF($C$1427=$C1447,AO1447,IF($C$1427="",AO1427)))))))))))))))))))))</f>
        <v>“I invite you to replace our anti-wellness habits with improved responsiveness to the needs behind our feelings, which are measurably more pro-wellness.”</v>
      </c>
      <c r="AP1448" s="36" t="str">
        <f>IF($C$1432=$C1428,AP1428,IF($C$1432=$C1429,AP1429,IF($C$1432=$C1430,AP1430,IF($C$1432=$C1431,AP1431,IF($C$1432=$C1432,AP1432,IF($C$1432=$C1433,AP1433,IF($C$1432=$C1434,AP1434,IF($C$1432=$C1435,AP1435,IF($C$1432=$C1436,AP1436,IF($C$1432=$C1437,AP1437,IF($C$1432=$C1438,AP1438,IF($C$1432=$C1439,AP1439,IF($C$1432=$C1440,AP1440,IF($C$1432=$C1441,AP1441,IF($C$1432=$C1442,AP1442,IF($C$1432=$C1443,AP1443,IF($C$1432=$C1444,AP1444,IF($C$1432=$C1445,AP1445,IF($C$1432=$C1446,AP1446,IF($C$1432=$C1447,AP1447,IF($C$1432="",AP1427)))))))))))))))))))))</f>
        <v>7. Persistent disappointment affects your wellness level.</v>
      </c>
      <c r="AQ1448" s="240" t="str">
        <f>IF($C$1427=$C1428,AQ1428,IF($C$1427=$C1429,AQ1429,IF($C$1427=$C1430,AQ1430,IF($C$1427=$C1431,AQ1431,IF($C$1427=$C1432,AQ1432,IF($C$1427=$C1433,AQ1433,IF($C$1427=$C1434,AQ1434,IF($C$1427=$C1435,AQ1435,IF($C$1427=$C1436,AQ1436,IF($C$1427=$C1437,AQ1437,IF($C$1427=$C1438,AQ1438,IF($C$1427=$C1439,AQ1439,IF($C$1427=$C1440,AQ1440,IF($C$1427=$C1441,AQ1441,IF($C$1427=$C1442,AQ1442,IF($C$1427=$C1443,AQ1443,IF($C$1427=$C1444,AQ1444,IF($C$1427=$C1445,AQ1445,IF($C$1427=$C1446,AQ1446,IF($C$1427=$C1447,AQ1447,IF($C$1427="",AQ1427)))))))))))))))))))))</f>
        <v>As the pain of your feelings intensify, your ability to function typically declines. The longer you remain unable to resolve your affected needs, the less you can fully function.</v>
      </c>
      <c r="AR1448" s="240" t="str">
        <f>IF($C$1432=$C1428,AR1428,IF($C$1432=$C1429,AR1429,IF($C$1432=$C1430,AR1430,IF($C$1432=$C1431,AR1431,IF($C$1432=$C1432,AR1432,IF($C$1432=$C1433,AR1433,IF($C$1432=$C1434,AR1434,IF($C$1432=$C1435,AR1435,IF($C$1432=$C1436,AR1436,IF($C$1432=$C1437,AR1437,IF($C$1432=$C1438,AR1438,IF($C$1432=$C1439,AR1439,IF($C$1432=$C1440,AR1440,IF($C$1432=$C1441,AR1441,IF($C$1432=$C1442,AR1442,IF($C$1432=$C1443,AR1443,IF($C$1432=$C1444,AR1444,IF($C$1432=$C1445,AR1445,IF($C$1432=$C1446,AR1446,IF($C$1432=$C1447,AR1447,IF($C$1432="",AR1427)))))))))))))))))))))</f>
        <v>Your wellness risks deteriorating into mental health challenges the further you’re exposed to repeated disappointments. You may end up resorting to addictive behaviors to cope with the devastating pain of disenchantment.</v>
      </c>
      <c r="AS1448" s="36" t="str">
        <f>IF($C$1432=$C1428,AS1428,IF($C$1432=$C1429,AS1429,IF($C$1432=$C1430,AS1430,IF($C$1432=$C1431,AS1431,IF($C$1432=$C1432,AS1432,IF($C$1432=$C1433,AS1433,IF($C$1432=$C1434,AS1434,IF($C$1432=$C1435,AS1435,IF($C$1432=$C1436,AS1436,IF($C$1432=$C1437,AS1437,IF($C$1432=$C1438,AS1438,IF($C$1432=$C1439,AS1439,IF($C$1432=$C1440,AS1440,IF($C$1432=$C1441,AS1441,IF($C$1432=$C1442,AS1442,IF($C$1432=$C1443,AS1443,IF($C$1432=$C1444,AS1444,IF($C$1432=$C1445,AS1445,IF($C$1432=$C1446,AS1446,IF($C$1432=$C1447,AS1447,IF($C$1432="",AS1427)))))))))))))))))))))</f>
        <v>8. Power relations with professionals can inhibit healthy processing of your disappointment.</v>
      </c>
      <c r="AT1448" s="240" t="str">
        <f>IF($C$1427=$C1428,AT1428,IF($C$1427=$C1429,AT1429,IF($C$1427=$C1430,AT1430,IF($C$1427=$C1431,AT1431,IF($C$1427=$C1432,AT1432,IF($C$1427=$C1433,AT1433,IF($C$1427=$C1434,AT1434,IF($C$1427=$C1435,AT1435,IF($C$1427=$C1436,AT1436,IF($C$1427=$C1437,AT1437,IF($C$1427=$C1438,AT1438,IF($C$1427=$C1439,AT1439,IF($C$1427=$C1440,AT1440,IF($C$1427=$C1441,AT1441,IF($C$1427=$C1442,AT1442,IF($C$1427=$C1443,AT1443,IF($C$1427=$C1444,AT1444,IF($C$1427=$C1445,AT1445,IF($C$1427=$C1446,AT1446,IF($C$1427=$C1447,AT1447,IF($C$1427="",AT1427)))))))))))))))))))))</f>
        <v>Your feelings of supposed to be your personal responsibility, even in situations beyond your personal control.</v>
      </c>
      <c r="AU1448" s="240" t="str">
        <f>IF($C$1432=$C1428,AU1428,IF($C$1432=$C1429,AU1429,IF($C$1432=$C1430,AU1430,IF($C$1432=$C1431,AU1431,IF($C$1432=$C1432,AU1432,IF($C$1432=$C1433,AU1433,IF($C$1432=$C1434,AU1434,IF($C$1432=$C1435,AU1435,IF($C$1432=$C1436,AU1436,IF($C$1432=$C1437,AU1437,IF($C$1432=$C1438,AU1438,IF($C$1432=$C1439,AU1439,IF($C$1432=$C1440,AU1440,IF($C$1432=$C1441,AU1441,IF($C$1432=$C1442,AU1442,IF($C$1432=$C1443,AU1443,IF($C$1432=$C1444,AU1444,IF($C$1432=$C1445,AU1445,IF($C$1432=$C1446,AU1446,IF($C$1432=$C1447,AU1447,IF($C$1432="",AU1427)))))))))))))))))))))</f>
        <v>You’re expected to remain rational and simply adjust your beliefs to avoid feeling so easily disappointed.</v>
      </c>
      <c r="AV1448" s="240" t="str">
        <f>IF($C$1427=$C1428,AV1428,IF($C$1427=$C1429,AV1429,IF($C$1427=$C1430,AV1430,IF($C$1427=$C1431,AV1431,IF($C$1427=$C1432,AV1432,IF($C$1427=$C1433,AV1433,IF($C$1427=$C1434,AV1434,IF($C$1427=$C1435,AV1435,IF($C$1427=$C1436,AV1436,IF($C$1427=$C1437,AV1437,IF($C$1427=$C1438,AV1438,IF($C$1427=$C1439,AV1439,IF($C$1427=$C1440,AV1440,IF($C$1427=$C1441,AV1441,IF($C$1427=$C1442,AV1442,IF($C$1427=$C1443,AV1443,IF($C$1427=$C1444,AV1444,IF($C$1427=$C1445,AV1445,IF($C$1427=$C1446,AV1446,IF($C$1427=$C1447,AV1447,IF($C$1427="",AV1427)))))))))))))))))))))</f>
        <v>You’re to obey laws that rarely address the specifics in a situation provoking your feelings.</v>
      </c>
      <c r="AW1448" s="240" t="str">
        <f>IF($C$1432=$C1428,AW1428,IF($C$1432=$C1429,AW1429,IF($C$1432=$C1430,AW1430,IF($C$1432=$C1431,AW1431,IF($C$1432=$C1432,AW1432,IF($C$1432=$C1433,AW1433,IF($C$1432=$C1434,AW1434,IF($C$1432=$C1435,AW1435,IF($C$1432=$C1436,AW1436,IF($C$1432=$C1437,AW1437,IF($C$1432=$C1438,AW1438,IF($C$1432=$C1439,AW1439,IF($C$1432=$C1440,AW1440,IF($C$1432=$C1441,AW1441,IF($C$1432=$C1442,AW1442,IF($C$1432=$C1443,AW1443,IF($C$1432=$C1444,AW1444,IF($C$1432=$C1445,AW1445,IF($C$1432=$C1446,AW1446,IF($C$1432=$C1447,AW1447,IF($C$1432="",AW1427)))))))))))))))))))))</f>
        <v>You often grow dependent on less healthy ways to relieve the annoyance of repeated disappointment.</v>
      </c>
      <c r="AX1448" s="240" t="str">
        <f>IF($C$1427=$C1428,AX1428,IF($C$1427=$C1429,AX1429,IF($C$1427=$C1430,AX1430,IF($C$1427=$C1431,AX1431,IF($C$1427=$C1432,AX1432,IF($C$1427=$C1433,AX1433,IF($C$1427=$C1434,AX1434,IF($C$1427=$C1435,AX1435,IF($C$1427=$C1436,AX1436,IF($C$1427=$C1437,AX1437,IF($C$1427=$C1438,AX1438,IF($C$1427=$C1439,AX1439,IF($C$1427=$C1440,AX1440,IF($C$1427=$C1441,AX1441,IF($C$1427=$C1442,AX1442,IF($C$1427=$C1443,AX1443,IF($C$1427=$C1444,AX1444,IF($C$1427=$C1445,AX1445,IF($C$1427=$C1446,AX1446,IF($C$1427=$C1447,AX1447,IF($C$1427="",AX1427)))))))))))))))))))))</f>
        <v>You could oppose those in power relations who seemingly cause you emotional pain. But that rarely resolves your affected needs, and likely leaves you in more pain.</v>
      </c>
      <c r="AY1448" s="36" t="str">
        <f>IF($C$1432=$C1428,AY1428,IF($C$1432=$C1429,AY1429,IF($C$1432=$C1430,AY1430,IF($C$1432=$C1431,AY1431,IF($C$1432=$C1432,AY1432,IF($C$1432=$C1433,AY1433,IF($C$1432=$C1434,AY1434,IF($C$1432=$C1435,AY1435,IF($C$1432=$C1436,AY1436,IF($C$1432=$C1437,AY1437,IF($C$1432=$C1438,AY1438,IF($C$1432=$C1439,AY1439,IF($C$1432=$C1440,AY1440,IF($C$1432=$C1441,AY1441,IF($C$1432=$C1442,AY1442,IF($C$1432=$C1443,AY1443,IF($C$1432=$C1444,AY1444,IF($C$1432=$C1445,AY1445,IF($C$1432=$C1446,AY1446,IF($C$1432=$C1447,AY1447,IF($C$1432="",AY1427)))))))))))))))))))))</f>
        <v>9. Responsivism enables you both to address the needs evoked by disappointment.</v>
      </c>
      <c r="AZ1448" s="240" t="str">
        <f>IF($C$1432=$C1428,AZ1428,IF($C$1432=$C1429,AZ1429,IF($C$1432=$C1430,AZ1430,IF($C$1432=$C1431,AZ1431,IF($C$1432=$C1432,AZ1432,IF($C$1432=$C1433,AZ1433,IF($C$1432=$C1434,AZ1434,IF($C$1432=$C1435,AZ1435,IF($C$1432=$C1436,AZ1436,IF($C$1432=$C1437,AZ1437,IF($C$1432=$C1438,AZ1438,IF($C$1432=$C1439,AZ1439,IF($C$1432=$C1440,AZ1440,IF($C$1432=$C1441,AZ1441,IF($C$1432=$C1442,AZ1442,IF($C$1432=$C1443,AZ1443,IF($C$1432=$C1444,AZ1444,IF($C$1432=$C1445,AZ1445,IF($C$1432=$C1446,AZ1446,IF($C$1432=$C1447,AZ1447,IF($C$1432="",AZ1427)))))))))))))))))))))</f>
        <v>You assess the reputation of institutions. No point in accepting another’s word if they can’t be true to others. You only trust societal structures and established social norms when they can reliably demonstrate positive outcomes. You save your trust for those entities that actually earn their legitimacy. Responsivism encourages all sides to remain accountable to each other.</v>
      </c>
      <c r="BA1448" s="240" t="str">
        <f>IF($C$1427=$C1428,BA1428,IF($C$1427=$C1429,BA1429,IF($C$1427=$C1430,BA1430,IF($C$1427=$C1431,BA1431,IF($C$1427=$C1432,BA1432,IF($C$1427=$C1433,BA1433,IF($C$1427=$C1434,BA1434,IF($C$1427=$C1435,BA1435,IF($C$1427=$C1436,BA1436,IF($C$1427=$C1437,BA1437,IF($C$1427=$C1438,BA1438,IF($C$1427=$C1439,BA1439,IF($C$1427=$C1440,BA1440,IF($C$1427=$C1441,BA1441,IF($C$1427=$C1442,BA1442,IF($C$1427=$C1443,BA1443,IF($C$1427=$C1444,BA1444,IF($C$1427=$C1445,BA1445,IF($C$1427=$C1446,BA1446,IF($C$1427=$C1447,BA1447,IF($C$1427="",BA1427)))))))))))))))))))))</f>
        <v>Responsivism is the branch of need-response (the new professional service for resolving needs) that provides individualized services. It addresses affected needs on all sides of a situation or conflict in ways your legal options never can. Instead of offering relief to wins the legal contest, it incentivizes all sides to support each other’s wellness.</v>
      </c>
      <c r="BB1448" s="240" t="str">
        <f>IF($C$1432=$C1428,BB1428,IF($C$1432=$C1429,BB1429,IF($C$1432=$C1430,BB1430,IF($C$1432=$C1431,BB1431,IF($C$1432=$C1432,BB1432,IF($C$1432=$C1433,BB1433,IF($C$1432=$C1434,BB1434,IF($C$1432=$C1435,BB1435,IF($C$1432=$C1436,BB1436,IF($C$1432=$C1437,BB1437,IF($C$1432=$C1438,BB1438,IF($C$1432=$C1439,BB1439,IF($C$1432=$C1440,BB1440,IF($C$1432=$C1441,BB1441,IF($C$1432=$C1442,BB1442,IF($C$1432=$C1443,BB1443,IF($C$1432=$C1444,BB1444,IF($C$1432=$C1445,BB1445,IF($C$1432=$C1446,BB1446,IF($C$1432=$C1447,BB1447,IF($C$1432="",BB1427)))))))))))))))))))))</f>
        <v>Only responsivism affords all sides in a situation or conflict to turn painful feelings into meaningful resolution of each other’s affected wellness needs. Only this responsive alternative provides mutual opportunity to help improve each other’s affected lives, by getting to the root of such emotions. Everyone gains something from this unique process.</v>
      </c>
      <c r="BC1448" s="48" t="s">
        <v>150</v>
      </c>
      <c r="BD1448" s="48" t="s">
        <v>150</v>
      </c>
    </row>
    <row r="1449" spans="2:56" hidden="1" x14ac:dyDescent="0.3"/>
    <row r="1450" spans="2:56" hidden="1" x14ac:dyDescent="0.3">
      <c r="C1450" s="1" t="str">
        <f>H1448</f>
        <v>Apart from unresolved needs, you feel no pain. You indicate this power relation prompts some pain.</v>
      </c>
    </row>
    <row r="1451" spans="2:56" hidden="1" x14ac:dyDescent="0.3">
      <c r="J1451" s="190" t="s">
        <v>745</v>
      </c>
    </row>
    <row r="1452" spans="2:56" hidden="1" x14ac:dyDescent="0.3">
      <c r="F1452" s="36" t="str">
        <f>CONCATENATE(I1452,J1452,K1452,L1452,M1452,N1452,O1452,P1452,Q1452,R1452,S1452,T1452,U1452)</f>
        <v>The more the sender suffers this emotion and other painful emotions from this situation under The recipient's control, the more strained the sender’s wellness. These provoked emotions all warn the sender that their vulnerable needs are not being properly addressed or resolved. The less their affected needs can resolve, their wellness (or capacity to function) declines. The less they can function, the less they can do for the recipient or for others. And the more drawn to pain coping behaviors that tend to be addictive.</v>
      </c>
      <c r="H1452" s="57" t="s">
        <v>150</v>
      </c>
      <c r="I1452" s="47" t="s">
        <v>598</v>
      </c>
      <c r="J1452" s="47" t="str">
        <f>IF(H1005=0,"the sender",H1005)</f>
        <v>the sender</v>
      </c>
      <c r="K1452" s="47" t="s">
        <v>746</v>
      </c>
      <c r="L1452" s="47" t="str">
        <f>IF(J236="","this emotion",J236)</f>
        <v>this emotion</v>
      </c>
      <c r="M1452" s="47" t="s">
        <v>747</v>
      </c>
      <c r="N1452" s="1" t="str">
        <f>IF($B$1025=$I$1025,"your",IF($B$1025=$J$1025,CONCATENATE($I$1025,"'s"),IF($B$1025="","The recipient's")))</f>
        <v>The recipient's</v>
      </c>
      <c r="O1452" s="47" t="s">
        <v>748</v>
      </c>
      <c r="P1452" s="47" t="str">
        <f>J1452</f>
        <v>the sender</v>
      </c>
      <c r="Q1452" s="47" t="s">
        <v>749</v>
      </c>
      <c r="R1452" s="47" t="str">
        <f>P1452</f>
        <v>the sender</v>
      </c>
      <c r="S1452" s="47" t="s">
        <v>753</v>
      </c>
      <c r="T1452" s="1" t="str">
        <f>IF($B$1025=$I$1025,"you",IF($B$1025=$J$1025,$I$1025,IF($B$1025="","the recipient")))</f>
        <v>the recipient</v>
      </c>
      <c r="U1452" s="47" t="s">
        <v>752</v>
      </c>
      <c r="V1452" s="48" t="s">
        <v>150</v>
      </c>
    </row>
    <row r="1453" spans="2:56" hidden="1" x14ac:dyDescent="0.3">
      <c r="F1453" s="36" t="str">
        <f>CONCATENATE(I1453,J1453,K1453)</f>
        <v>Only this responsive alternative aims to address the affected needs of all involved in this situation. Any other option typically spurs more painful problems. Only responsivism cultivates mutual support for each other’s inflexible needs. The recipient is invited to take advantage of this opportunity to improve the lives of us all.</v>
      </c>
      <c r="H1453" s="57" t="s">
        <v>150</v>
      </c>
      <c r="I1453" s="47" t="s">
        <v>751</v>
      </c>
      <c r="J1453" s="1" t="str">
        <f>IF($B$1025=$I$1025,"You are",IF($B$1025=$J$1025,CONCATENATE($I$1025," is"),IF($B$1025="","The recipient is")))</f>
        <v>The recipient is</v>
      </c>
      <c r="K1453" s="47" t="s">
        <v>750</v>
      </c>
      <c r="L1453" s="48" t="s">
        <v>150</v>
      </c>
    </row>
    <row r="1454" spans="2:56" hidden="1" x14ac:dyDescent="0.3">
      <c r="P1454" s="47"/>
      <c r="T1454" s="47"/>
    </row>
    <row r="1455" spans="2:56" hidden="1" x14ac:dyDescent="0.3">
      <c r="C1455" s="47" t="str">
        <f>CONCATENATE(G1455,H1455,I1455)</f>
        <v>Click here, sender, to indicate how applicable to your experience. </v>
      </c>
      <c r="D1455" s="48" t="s">
        <v>150</v>
      </c>
      <c r="G1455" s="47" t="s">
        <v>762</v>
      </c>
      <c r="H1455" s="47" t="str">
        <f>IF($H$1005=0,"sender",$H$1005)</f>
        <v>sender</v>
      </c>
      <c r="I1455" s="47" t="s">
        <v>763</v>
      </c>
      <c r="K1455" s="48" t="s">
        <v>150</v>
      </c>
      <c r="L1455" s="47" t="s">
        <v>754</v>
      </c>
    </row>
    <row r="1456" spans="2:56" hidden="1" x14ac:dyDescent="0.3">
      <c r="C1456" s="47" t="s">
        <v>759</v>
      </c>
      <c r="D1456" s="48" t="s">
        <v>150</v>
      </c>
      <c r="E1456" s="168" t="str">
        <f>CONCATENATE(G1456,H1456)</f>
        <v>The sender confirms this fully captures their impacted wellness.</v>
      </c>
      <c r="F1456" s="48" t="s">
        <v>150</v>
      </c>
      <c r="G1456" s="47" t="str">
        <f>IF($H$1005=0,"The sender",$H$1005)</f>
        <v>The sender</v>
      </c>
      <c r="H1456" s="47" t="s">
        <v>755</v>
      </c>
      <c r="I1456" s="48" t="s">
        <v>150</v>
      </c>
      <c r="J1456" s="47"/>
    </row>
    <row r="1457" spans="3:12" hidden="1" x14ac:dyDescent="0.3">
      <c r="C1457" s="47" t="s">
        <v>760</v>
      </c>
      <c r="D1457" s="48" t="s">
        <v>150</v>
      </c>
      <c r="E1457" s="168" t="str">
        <f t="shared" ref="E1457:E1460" si="58">CONCATENATE(G1457,H1457)</f>
        <v>The sender confirms this mostly captures their impacted wellness.</v>
      </c>
      <c r="F1457" s="48" t="s">
        <v>150</v>
      </c>
      <c r="G1457" s="47" t="str">
        <f>G1456</f>
        <v>The sender</v>
      </c>
      <c r="H1457" s="47" t="s">
        <v>756</v>
      </c>
      <c r="I1457" s="48" t="s">
        <v>150</v>
      </c>
      <c r="J1457" s="47"/>
    </row>
    <row r="1458" spans="3:12" hidden="1" x14ac:dyDescent="0.3">
      <c r="C1458" s="47" t="s">
        <v>761</v>
      </c>
      <c r="D1458" s="48" t="s">
        <v>150</v>
      </c>
      <c r="E1458" s="168" t="str">
        <f t="shared" si="58"/>
        <v>The sender acknowledges this adequately captures their impacted wellness.</v>
      </c>
      <c r="F1458" s="48" t="s">
        <v>150</v>
      </c>
      <c r="G1458" s="47" t="str">
        <f>G1457</f>
        <v>The sender</v>
      </c>
      <c r="H1458" s="47" t="s">
        <v>757</v>
      </c>
      <c r="I1458" s="48" t="s">
        <v>150</v>
      </c>
      <c r="J1458" s="47"/>
    </row>
    <row r="1459" spans="3:12" hidden="1" x14ac:dyDescent="0.3">
      <c r="C1459" s="47" t="s">
        <v>1337</v>
      </c>
      <c r="D1459" s="48" t="s">
        <v>150</v>
      </c>
      <c r="E1459" s="168" t="str">
        <f t="shared" si="58"/>
        <v>The sender admits this poorly captures their impacted wellness.</v>
      </c>
      <c r="F1459" s="48" t="s">
        <v>150</v>
      </c>
      <c r="G1459" s="47" t="str">
        <f>G1458</f>
        <v>The sender</v>
      </c>
      <c r="H1459" s="47" t="s">
        <v>758</v>
      </c>
      <c r="I1459" s="48" t="s">
        <v>150</v>
      </c>
      <c r="J1459" s="47"/>
    </row>
    <row r="1460" spans="3:12" hidden="1" x14ac:dyDescent="0.3">
      <c r="C1460" s="47" t="s">
        <v>1338</v>
      </c>
      <c r="D1460" s="48" t="s">
        <v>150</v>
      </c>
      <c r="E1460" s="168" t="str">
        <f t="shared" si="58"/>
        <v>The sender admits this doesn't capture their impacted wellness.</v>
      </c>
      <c r="F1460" s="48" t="s">
        <v>150</v>
      </c>
      <c r="G1460" s="47" t="str">
        <f>G1459</f>
        <v>The sender</v>
      </c>
      <c r="H1460" s="47" t="s">
        <v>764</v>
      </c>
      <c r="I1460" s="48" t="s">
        <v>150</v>
      </c>
      <c r="J1460" s="47"/>
    </row>
    <row r="1461" spans="3:12" hidden="1" x14ac:dyDescent="0.3">
      <c r="C1461" s="282" t="str">
        <f>IF(B285="","",IF(B285=C1455,"",IF(B285=C1456,E1456,IF(B285=C1457,E1457,IF(B285=C1458,E1458,IF(B285=C1459,E1459,IF(B285=C1460,E1460)))))))</f>
        <v>The sender confirms this mostly captures their impacted wellness.</v>
      </c>
      <c r="D1461" s="245"/>
      <c r="E1461" s="245"/>
      <c r="F1461" s="245"/>
      <c r="G1461" s="245"/>
      <c r="H1461" s="283"/>
      <c r="I1461" s="245"/>
      <c r="J1461" s="245"/>
      <c r="K1461" s="245"/>
      <c r="L1461" s="245"/>
    </row>
    <row r="1462" spans="3:12" hidden="1" x14ac:dyDescent="0.3">
      <c r="C1462" s="36"/>
    </row>
    <row r="1463" spans="3:12" hidden="1" x14ac:dyDescent="0.3">
      <c r="C1463" s="36"/>
    </row>
    <row r="1464" spans="3:12" hidden="1" x14ac:dyDescent="0.3">
      <c r="C1464" s="36"/>
    </row>
    <row r="1465" spans="3:12" hidden="1" x14ac:dyDescent="0.3">
      <c r="C1465" s="36"/>
    </row>
    <row r="1466" spans="3:12" hidden="1" x14ac:dyDescent="0.3">
      <c r="C1466" s="36"/>
    </row>
    <row r="1467" spans="3:12" hidden="1" x14ac:dyDescent="0.3">
      <c r="C1467" s="36"/>
    </row>
    <row r="1468" spans="3:12" hidden="1" x14ac:dyDescent="0.3">
      <c r="C1468" s="36"/>
    </row>
    <row r="1469" spans="3:12" hidden="1" x14ac:dyDescent="0.3">
      <c r="C1469" s="36"/>
    </row>
    <row r="1470" spans="3:12" hidden="1" x14ac:dyDescent="0.3">
      <c r="C1470" s="36"/>
    </row>
    <row r="1471" spans="3:12" hidden="1" x14ac:dyDescent="0.3">
      <c r="C1471" s="36"/>
    </row>
    <row r="1472" spans="3:12" hidden="1" x14ac:dyDescent="0.3">
      <c r="C1472" s="36"/>
    </row>
    <row r="1473" spans="2:22" hidden="1" x14ac:dyDescent="0.3">
      <c r="C1473" s="36"/>
    </row>
    <row r="1474" spans="2:22" hidden="1" x14ac:dyDescent="0.3">
      <c r="C1474" s="36"/>
    </row>
    <row r="1475" spans="2:22" hidden="1" x14ac:dyDescent="0.3">
      <c r="C1475" s="36"/>
    </row>
    <row r="1476" spans="2:22" hidden="1" x14ac:dyDescent="0.3">
      <c r="C1476" s="36"/>
    </row>
    <row r="1477" spans="2:22" ht="22" hidden="1" x14ac:dyDescent="0.65">
      <c r="B1477" s="74" t="str">
        <f>B331</f>
        <v>Action Plan</v>
      </c>
    </row>
    <row r="1478" spans="2:22" ht="17" hidden="1" x14ac:dyDescent="0.5">
      <c r="B1478" s="62"/>
      <c r="C1478" s="62" t="str">
        <f>B332</f>
        <v>Coordinate a path to mutually address each other's needs</v>
      </c>
    </row>
    <row r="1479" spans="2:22" hidden="1" x14ac:dyDescent="0.3">
      <c r="C1479" s="276"/>
      <c r="D1479" s="276"/>
      <c r="E1479" s="276"/>
      <c r="F1479" s="276"/>
      <c r="G1479" s="276"/>
      <c r="H1479" s="277"/>
      <c r="I1479" s="276" t="s">
        <v>156</v>
      </c>
      <c r="J1479" s="276"/>
    </row>
    <row r="1480" spans="2:22" hidden="1" x14ac:dyDescent="0.3">
      <c r="C1480" s="277" t="s">
        <v>217</v>
      </c>
      <c r="D1480" s="276"/>
      <c r="E1480" s="276"/>
      <c r="F1480" s="276"/>
      <c r="G1480" s="276"/>
      <c r="H1480" s="277"/>
      <c r="I1480" s="276" t="s">
        <v>178</v>
      </c>
      <c r="J1480" s="276"/>
      <c r="Q1480" s="1" t="s">
        <v>174</v>
      </c>
      <c r="V1480" s="1" t="s">
        <v>151</v>
      </c>
    </row>
    <row r="1481" spans="2:22" hidden="1" x14ac:dyDescent="0.3">
      <c r="C1481" s="277" t="s">
        <v>218</v>
      </c>
      <c r="D1481" s="276"/>
      <c r="E1481" s="276"/>
      <c r="F1481" s="276"/>
      <c r="G1481" s="276"/>
      <c r="H1481" s="277"/>
      <c r="I1481" s="276" t="s">
        <v>179</v>
      </c>
      <c r="J1481" s="276"/>
      <c r="Q1481" s="1" t="s">
        <v>175</v>
      </c>
      <c r="V1481" s="1" t="s">
        <v>152</v>
      </c>
    </row>
    <row r="1482" spans="2:22" hidden="1" x14ac:dyDescent="0.3">
      <c r="C1482" s="277" t="s">
        <v>219</v>
      </c>
      <c r="D1482" s="276"/>
      <c r="E1482" s="276"/>
      <c r="F1482" s="276"/>
      <c r="G1482" s="276"/>
      <c r="H1482" s="277"/>
      <c r="I1482" s="276" t="s">
        <v>176</v>
      </c>
      <c r="J1482" s="276"/>
      <c r="Q1482" s="1" t="s">
        <v>176</v>
      </c>
      <c r="V1482" s="1" t="s">
        <v>153</v>
      </c>
    </row>
    <row r="1483" spans="2:22" hidden="1" x14ac:dyDescent="0.3">
      <c r="C1483" s="277" t="s">
        <v>220</v>
      </c>
      <c r="D1483" s="276"/>
      <c r="E1483" s="276"/>
      <c r="F1483" s="276"/>
      <c r="G1483" s="276"/>
      <c r="H1483" s="277"/>
      <c r="I1483" s="276" t="s">
        <v>177</v>
      </c>
      <c r="J1483" s="276"/>
      <c r="Q1483" s="1" t="s">
        <v>177</v>
      </c>
      <c r="V1483" s="1" t="s">
        <v>154</v>
      </c>
    </row>
    <row r="1484" spans="2:22" hidden="1" x14ac:dyDescent="0.3">
      <c r="C1484" s="277" t="s">
        <v>221</v>
      </c>
      <c r="D1484" s="276"/>
      <c r="E1484" s="276"/>
      <c r="F1484" s="276"/>
      <c r="G1484" s="276"/>
      <c r="H1484" s="277"/>
      <c r="I1484" s="276" t="s">
        <v>177</v>
      </c>
      <c r="J1484" s="276"/>
      <c r="Q1484" s="1" t="s">
        <v>177</v>
      </c>
      <c r="V1484" s="1" t="s">
        <v>155</v>
      </c>
    </row>
    <row r="1485" spans="2:22" hidden="1" x14ac:dyDescent="0.3"/>
    <row r="1486" spans="2:22" hidden="1" x14ac:dyDescent="0.3">
      <c r="B1486" s="1">
        <f>B335</f>
        <v>0</v>
      </c>
      <c r="I1486" s="1" t="str">
        <f>IF(B1486=0,I1479,IF(B1486=C1480,I1480,IF(B1486=C1481,I1481,IF(B1486=C1482,I1482,IF(B1486=C1483,I1483,IF(B1486=C1484,I1484))))))</f>
        <v xml:space="preserve">First select an option from the dropdown list above. Then follow the instructions you see here. </v>
      </c>
    </row>
    <row r="1487" spans="2:22" hidden="1" x14ac:dyDescent="0.3"/>
    <row r="1488" spans="2:22" hidden="1" x14ac:dyDescent="0.3">
      <c r="B1488" s="276"/>
      <c r="C1488" s="278" t="str">
        <f>CONCATENATE(I1488,J1488,K1488,L1488,M1488,N1488)</f>
        <v>Thank you for selecting the "Respond. Acknowledge you have received and gone through this worksheet.Decide. Ask us any questions to help you try this alternative to legal options.Start. Contact us when ready to proceed, and the onboarding process begins.Engage. Learn how to respond better to each other's needs for better impact.Receive. You earn social proof with a testimonial of your successful results." options. Only one selection is best.</v>
      </c>
      <c r="D1488" s="276"/>
      <c r="E1488" s="276"/>
      <c r="F1488" s="276"/>
      <c r="G1488" s="276"/>
      <c r="H1488" s="277"/>
      <c r="I1488" s="276" t="s">
        <v>214</v>
      </c>
      <c r="J1488" s="276" t="str">
        <f>C1495</f>
        <v>Respond. Acknowledge you have received and gone through this worksheet.Decide. Ask us any questions to help you try this alternative to legal options.Start. Contact us when ready to proceed, and the onboarding process begins.Engage. Learn how to respond better to each other's needs for better impact.Receive. You earn social proof with a testimonial of your successful results.</v>
      </c>
      <c r="K1488" s="48" t="s">
        <v>216</v>
      </c>
      <c r="L1488" s="1" t="str">
        <f>I1494</f>
        <v>options</v>
      </c>
      <c r="M1488" s="1" t="s">
        <v>215</v>
      </c>
      <c r="N1488" s="1" t="str">
        <f>J1494</f>
        <v xml:space="preserve"> Only one selection is best.</v>
      </c>
    </row>
    <row r="1489" spans="2:10" hidden="1" x14ac:dyDescent="0.3">
      <c r="B1489" s="276">
        <f>B336</f>
        <v>1</v>
      </c>
      <c r="C1489" s="276" t="str">
        <f>IF(B1489=0,"",C336)</f>
        <v>Respond. Acknowledge you have received and gone through this worksheet.</v>
      </c>
      <c r="D1489" s="276"/>
      <c r="E1489" s="276"/>
      <c r="F1489" s="276"/>
      <c r="G1489" s="276">
        <f>IF(B1489=0,0,1)</f>
        <v>1</v>
      </c>
      <c r="H1489" s="277"/>
      <c r="I1489" s="276"/>
      <c r="J1489" s="276"/>
    </row>
    <row r="1490" spans="2:10" hidden="1" x14ac:dyDescent="0.3">
      <c r="B1490" s="276">
        <f>B338</f>
        <v>2</v>
      </c>
      <c r="C1490" s="276" t="str">
        <f>IF(B1490=0,"",C338)</f>
        <v>Decide. Ask us any questions to help you try this alternative to legal options.</v>
      </c>
      <c r="D1490" s="276"/>
      <c r="E1490" s="276"/>
      <c r="F1490" s="276"/>
      <c r="G1490" s="276">
        <f>IF(B1490=0,0,1)</f>
        <v>1</v>
      </c>
      <c r="H1490" s="277"/>
      <c r="I1490" s="276"/>
      <c r="J1490" s="276"/>
    </row>
    <row r="1491" spans="2:10" hidden="1" x14ac:dyDescent="0.3">
      <c r="B1491" s="276">
        <f>B340</f>
        <v>3</v>
      </c>
      <c r="C1491" s="276" t="str">
        <f>IF(B1491=0,"",C340)</f>
        <v>Start. Contact us when ready to proceed, and the onboarding process begins.</v>
      </c>
      <c r="D1491" s="276"/>
      <c r="E1491" s="276"/>
      <c r="F1491" s="276"/>
      <c r="G1491" s="276">
        <f>IF(B1491=0,0,1)</f>
        <v>1</v>
      </c>
      <c r="H1491" s="277"/>
      <c r="I1491" s="276"/>
      <c r="J1491" s="276"/>
    </row>
    <row r="1492" spans="2:10" hidden="1" x14ac:dyDescent="0.3">
      <c r="B1492" s="276">
        <f>B342</f>
        <v>4</v>
      </c>
      <c r="C1492" s="276" t="str">
        <f>IF(B1492=0,"",C342)</f>
        <v>Engage. Learn how to respond better to each other's needs for better impact.</v>
      </c>
      <c r="D1492" s="276"/>
      <c r="E1492" s="276"/>
      <c r="F1492" s="276"/>
      <c r="G1492" s="276">
        <f>IF(B1492=0,0,1)</f>
        <v>1</v>
      </c>
      <c r="H1492" s="277"/>
      <c r="I1492" s="276"/>
      <c r="J1492" s="276"/>
    </row>
    <row r="1493" spans="2:10" hidden="1" x14ac:dyDescent="0.3">
      <c r="B1493" s="276">
        <f>B344</f>
        <v>5</v>
      </c>
      <c r="C1493" s="276" t="str">
        <f>IF(B1493=0,"",C344)</f>
        <v>Receive. You earn social proof with a testimonial of your successful results.</v>
      </c>
      <c r="D1493" s="276"/>
      <c r="E1493" s="276"/>
      <c r="F1493" s="276"/>
      <c r="G1493" s="276">
        <f>IF(B1493=0,0,1)</f>
        <v>1</v>
      </c>
      <c r="H1493" s="277"/>
      <c r="I1493" s="276"/>
      <c r="J1493" s="276"/>
    </row>
    <row r="1494" spans="2:10" hidden="1" x14ac:dyDescent="0.3">
      <c r="B1494" s="276"/>
      <c r="C1494" s="276"/>
      <c r="D1494" s="276"/>
      <c r="E1494" s="276"/>
      <c r="F1494" s="276"/>
      <c r="G1494" s="276">
        <f>SUM(G1489:G1493)</f>
        <v>5</v>
      </c>
      <c r="H1494" s="277"/>
      <c r="I1494" s="276" t="str">
        <f>IF(G1494=0,"no option",IF(G1494=1,"option",IF(G1494&gt;1,"options")))</f>
        <v>options</v>
      </c>
      <c r="J1494" s="276" t="str">
        <f>IF(I1494="options"," Only one selection is best.","")</f>
        <v xml:space="preserve"> Only one selection is best.</v>
      </c>
    </row>
    <row r="1495" spans="2:10" hidden="1" x14ac:dyDescent="0.3">
      <c r="B1495" s="276"/>
      <c r="C1495" s="276" t="str">
        <f>CONCATENATE(C1489,C1490,C1491,C1492,C1493)</f>
        <v>Respond. Acknowledge you have received and gone through this worksheet.Decide. Ask us any questions to help you try this alternative to legal options.Start. Contact us when ready to proceed, and the onboarding process begins.Engage. Learn how to respond better to each other's needs for better impact.Receive. You earn social proof with a testimonial of your successful results.</v>
      </c>
      <c r="D1495" s="276"/>
      <c r="E1495" s="276"/>
      <c r="F1495" s="276"/>
      <c r="G1495" s="276"/>
      <c r="H1495" s="277"/>
      <c r="I1495" s="276"/>
      <c r="J1495" s="276"/>
    </row>
    <row r="1496" spans="2:10" hidden="1" x14ac:dyDescent="0.3"/>
    <row r="1497" spans="2:10" hidden="1" x14ac:dyDescent="0.3"/>
    <row r="1498" spans="2:10" hidden="1" x14ac:dyDescent="0.3">
      <c r="B1498" s="36" t="str">
        <f>CONCATENATE(F1498,G1498,H1498)</f>
        <v xml:space="preserve">If you find value in this new engaging tool, you can download your own copy. See the full version that the sender can see. You can use it to personalize your reply. </v>
      </c>
      <c r="E1498" s="48" t="s">
        <v>150</v>
      </c>
      <c r="F1498" s="1" t="s">
        <v>222</v>
      </c>
      <c r="G1498" s="1" t="str">
        <f>IF(H1005=0,"the sender",CONCATENATE("I, ",H1005,","))</f>
        <v>the sender</v>
      </c>
      <c r="H1498" s="1" t="s">
        <v>223</v>
      </c>
      <c r="I1498" s="48" t="s">
        <v>150</v>
      </c>
    </row>
    <row r="1499" spans="2:10" hidden="1" x14ac:dyDescent="0.3"/>
    <row r="1500" spans="2:10" hidden="1" x14ac:dyDescent="0.3"/>
    <row r="1501" spans="2:10" hidden="1" x14ac:dyDescent="0.3"/>
    <row r="1502" spans="2:10" hidden="1" x14ac:dyDescent="0.3"/>
    <row r="1503" spans="2:10" hidden="1" x14ac:dyDescent="0.3"/>
    <row r="1504" spans="2:10" hidden="1" x14ac:dyDescent="0.3"/>
    <row r="1505" spans="2:21" hidden="1" x14ac:dyDescent="0.3"/>
    <row r="1506" spans="2:21" hidden="1" x14ac:dyDescent="0.3"/>
    <row r="1507" spans="2:21" hidden="1" x14ac:dyDescent="0.3"/>
    <row r="1508" spans="2:21" hidden="1" x14ac:dyDescent="0.3"/>
    <row r="1509" spans="2:21" hidden="1" x14ac:dyDescent="0.3"/>
    <row r="1510" spans="2:21" hidden="1" x14ac:dyDescent="0.3"/>
    <row r="1511" spans="2:21" hidden="1" x14ac:dyDescent="0.3"/>
    <row r="1512" spans="2:21" hidden="1" x14ac:dyDescent="0.3"/>
    <row r="1513" spans="2:21" hidden="1" x14ac:dyDescent="0.3"/>
    <row r="1514" spans="2:21" hidden="1" x14ac:dyDescent="0.3"/>
    <row r="1515" spans="2:21" hidden="1" x14ac:dyDescent="0.3">
      <c r="B1515" s="1" t="s">
        <v>162</v>
      </c>
    </row>
    <row r="1516" spans="2:21" hidden="1" x14ac:dyDescent="0.3"/>
    <row r="1517" spans="2:21" hidden="1" x14ac:dyDescent="0.3">
      <c r="B1517" s="1" t="s">
        <v>169</v>
      </c>
    </row>
    <row r="1518" spans="2:21" hidden="1" x14ac:dyDescent="0.3"/>
    <row r="1519" spans="2:21" ht="20" hidden="1" x14ac:dyDescent="0.3">
      <c r="B1519" s="211" t="str">
        <f>IF($B$1025=$J$1025,F1519,IF($B$1025=$I$1025,J1519,IF($B$1025="",F1519)))</f>
        <v>1. Providing social proof of their responsiveness</v>
      </c>
      <c r="C1519" s="211"/>
      <c r="D1519" s="314" t="s">
        <v>150</v>
      </c>
      <c r="E1519" s="205"/>
      <c r="F1519" s="205" t="s">
        <v>1316</v>
      </c>
      <c r="G1519" s="205"/>
      <c r="H1519" s="314"/>
      <c r="I1519" s="314" t="s">
        <v>150</v>
      </c>
      <c r="J1519" s="205" t="s">
        <v>1317</v>
      </c>
      <c r="K1519" s="205"/>
      <c r="L1519" s="205"/>
      <c r="M1519" s="314" t="s">
        <v>150</v>
      </c>
      <c r="P1519" s="1" t="str">
        <f>P1522</f>
        <v>You offer this professional an initial testimonial for simply responding to this amicable alternative.</v>
      </c>
    </row>
    <row r="1520" spans="2:21" ht="14" hidden="1" customHeight="1" x14ac:dyDescent="0.3">
      <c r="B1520" s="319" t="str">
        <f>IF($B$1025=$J$1025,P1520,IF($B$1025=$I$1025,P1521,IF($B$1025="",P1520)))</f>
        <v>This instantly boosts this professional's responsive reputation. And can enhance their career advancement.</v>
      </c>
      <c r="C1520" s="313"/>
      <c r="D1520" s="313"/>
      <c r="E1520" s="313"/>
      <c r="F1520" s="313"/>
      <c r="G1520" s="313"/>
      <c r="H1520" s="313"/>
      <c r="I1520" s="313"/>
      <c r="J1520" s="313"/>
      <c r="K1520" s="313"/>
      <c r="L1520" s="313"/>
      <c r="M1520" s="313"/>
      <c r="P1520" s="36" t="str">
        <f>CONCATENATE(S1520,T1520,U1520)</f>
        <v>This instantly boosts this professional's responsive reputation. And can enhance their career advancement.</v>
      </c>
      <c r="R1520" s="48" t="s">
        <v>150</v>
      </c>
      <c r="S1520" s="1" t="s">
        <v>1294</v>
      </c>
      <c r="T1520" s="1" t="str">
        <f>IF(B$1005=0,"this professional",B$1005)</f>
        <v>this professional</v>
      </c>
      <c r="U1520" s="48" t="s">
        <v>1296</v>
      </c>
    </row>
    <row r="1521" spans="2:21" hidden="1" x14ac:dyDescent="0.3">
      <c r="P1521" s="36" t="str">
        <f>CONCATENATE(S1521,T1521,U1521)</f>
        <v>This instantly boosts your responsive reputation. And can enhance your career advancement.</v>
      </c>
      <c r="R1521" s="48" t="s">
        <v>150</v>
      </c>
      <c r="S1521" s="1" t="s">
        <v>1295</v>
      </c>
    </row>
    <row r="1522" spans="2:21" ht="14" hidden="1" x14ac:dyDescent="0.3">
      <c r="B1522" s="537" t="str">
        <f>IF($B$1025=$J$1025,P1522,IF($B$1025=$I$1025,P1523,IF($B$1025="",P1522)))</f>
        <v>You offer this professional an initial testimonial for simply responding to this amicable alternative.</v>
      </c>
      <c r="C1522" s="537"/>
      <c r="D1522" s="537"/>
      <c r="E1522" s="537"/>
      <c r="F1522" s="537"/>
      <c r="G1522" s="537"/>
      <c r="H1522" s="537"/>
      <c r="I1522" s="537"/>
      <c r="J1522" s="537"/>
      <c r="K1522" s="537"/>
      <c r="L1522" s="537"/>
      <c r="M1522" s="537"/>
      <c r="P1522" s="36" t="str">
        <f>CONCATENATE(S1522,T1522,U1522)</f>
        <v>You offer this professional an initial testimonial for simply responding to this amicable alternative.</v>
      </c>
      <c r="R1522" s="48" t="s">
        <v>150</v>
      </c>
      <c r="S1522" s="1" t="s">
        <v>1297</v>
      </c>
      <c r="T1522" s="1" t="str">
        <f>T1520</f>
        <v>this professional</v>
      </c>
      <c r="U1522" s="1" t="s">
        <v>1298</v>
      </c>
    </row>
    <row r="1523" spans="2:21" hidden="1" x14ac:dyDescent="0.3">
      <c r="P1523" s="36" t="str">
        <f>CONCATENATE(S1523,T1523,U1523)</f>
        <v>The sender aggrees to provide you an initial testimonial simply for responding to this amicable alternative.</v>
      </c>
      <c r="R1523" s="48"/>
      <c r="S1523" s="1" t="str">
        <f>IF($H$1005=0,"The sender",$H$1005)</f>
        <v>The sender</v>
      </c>
      <c r="T1523" s="1" t="s">
        <v>1299</v>
      </c>
    </row>
    <row r="1524" spans="2:21" hidden="1" x14ac:dyDescent="0.3">
      <c r="P1524" s="36"/>
      <c r="R1524" s="48"/>
    </row>
    <row r="1525" spans="2:21" ht="18" hidden="1" x14ac:dyDescent="0.5">
      <c r="B1525" s="207" t="str">
        <f>IF(D$360=C$1528,D$1528,IF(D$360=C$1529,D$1529,IF(D$360=C$1530,D$1530,IF(D$360=C$1531,D$1531,IF(D$360=C$1532,D$1532,IF(D$360="",D$1528))))))</f>
        <v>Testimonials</v>
      </c>
      <c r="L1525" s="504" t="str">
        <f>B1126</f>
        <v>Appreciation</v>
      </c>
      <c r="M1525" s="504"/>
      <c r="P1525" s="36" t="str">
        <f>CONCATENATE(S1525,T1525,U1525)</f>
        <v/>
      </c>
      <c r="R1525" s="48" t="s">
        <v>150</v>
      </c>
    </row>
    <row r="1526" spans="2:21" hidden="1" x14ac:dyDescent="0.3">
      <c r="B1526" s="120" t="str">
        <f>IF(D$360=C$1528,F$1528,IF(D$360=C$1529,F$1529,IF(D$360=C$1530,F$1530,IF(D$360=C$1531,F$1531,IF(D$360=C$1532,F$1532,IF(D$360="",F$1528))))))</f>
        <v>SOCIAL PROOF OF CO-CREATING POSITIVE RESULTS</v>
      </c>
      <c r="H1526" s="120"/>
    </row>
    <row r="1527" spans="2:21" hidden="1" x14ac:dyDescent="0.3">
      <c r="H1527" s="36" t="str">
        <f>IF($D$360=$C1528,H1528,IF($D$360=$C1529,H1529,IF($D$360=$C1530,H1530,IF($D$360=$C1531,H1531,IF($D$360=$C1532,H1532,IF($D$360="",H1528))))))</f>
        <v>Testimonial 1</v>
      </c>
      <c r="J1527" s="36" t="str">
        <f>IF($D$360=$C1528,J1528,IF($D$360=$C1529,J1529,IF($D$360=$C1530,J1530,IF($D$360=$C1531,J1531,IF($D$360=$C1532,J1532,IF($D$360="",J1528))))))</f>
        <v>warmly embraced</v>
      </c>
      <c r="L1527" s="36" t="str">
        <f>IF($D$360=$C1528,L1528,IF($D$360=$C1529,L1529,IF($D$360=$C1530,L1530,IF($D$360=$C1531,L1531,IF($D$360=$C1532,L1532,IF($D$360="",L1528))))))</f>
        <v>testimonial</v>
      </c>
    </row>
    <row r="1528" spans="2:21" hidden="1" x14ac:dyDescent="0.3">
      <c r="C1528" s="1" t="s">
        <v>491</v>
      </c>
      <c r="D1528" s="1" t="s">
        <v>1326</v>
      </c>
      <c r="F1528" s="1" t="s">
        <v>481</v>
      </c>
      <c r="H1528" s="1" t="s">
        <v>503</v>
      </c>
      <c r="J1528" s="1" t="s">
        <v>525</v>
      </c>
      <c r="L1528" s="1" t="s">
        <v>533</v>
      </c>
      <c r="R1528" s="1" t="s">
        <v>512</v>
      </c>
    </row>
    <row r="1529" spans="2:21" hidden="1" x14ac:dyDescent="0.3">
      <c r="C1529" s="1" t="s">
        <v>494</v>
      </c>
      <c r="D1529" s="1" t="s">
        <v>1326</v>
      </c>
      <c r="F1529" s="1" t="s">
        <v>481</v>
      </c>
      <c r="H1529" s="1" t="s">
        <v>503</v>
      </c>
      <c r="J1529" s="1" t="s">
        <v>526</v>
      </c>
      <c r="L1529" s="1" t="s">
        <v>533</v>
      </c>
      <c r="R1529" s="1" t="s">
        <v>514</v>
      </c>
    </row>
    <row r="1530" spans="2:21" hidden="1" x14ac:dyDescent="0.3">
      <c r="C1530" s="1" t="s">
        <v>490</v>
      </c>
      <c r="D1530" s="1" t="s">
        <v>1327</v>
      </c>
      <c r="F1530" s="1" t="s">
        <v>495</v>
      </c>
      <c r="H1530" s="1" t="s">
        <v>531</v>
      </c>
      <c r="J1530" s="1" t="s">
        <v>529</v>
      </c>
      <c r="L1530" s="1" t="s">
        <v>533</v>
      </c>
      <c r="R1530" s="1" t="s">
        <v>516</v>
      </c>
    </row>
    <row r="1531" spans="2:21" hidden="1" x14ac:dyDescent="0.3">
      <c r="C1531" s="1" t="s">
        <v>492</v>
      </c>
      <c r="D1531" s="1" t="s">
        <v>1328</v>
      </c>
      <c r="F1531" s="1" t="s">
        <v>496</v>
      </c>
      <c r="H1531" s="1" t="s">
        <v>505</v>
      </c>
      <c r="J1531" s="1" t="s">
        <v>527</v>
      </c>
      <c r="L1531" s="1" t="s">
        <v>534</v>
      </c>
      <c r="R1531" s="1" t="s">
        <v>515</v>
      </c>
    </row>
    <row r="1532" spans="2:21" hidden="1" x14ac:dyDescent="0.3">
      <c r="C1532" s="1" t="s">
        <v>493</v>
      </c>
      <c r="D1532" s="1" t="s">
        <v>1328</v>
      </c>
      <c r="F1532" s="1" t="s">
        <v>496</v>
      </c>
      <c r="H1532" s="1" t="s">
        <v>505</v>
      </c>
      <c r="J1532" s="1" t="s">
        <v>528</v>
      </c>
      <c r="L1532" s="1" t="s">
        <v>534</v>
      </c>
      <c r="R1532" s="1" t="s">
        <v>513</v>
      </c>
    </row>
    <row r="1533" spans="2:21" hidden="1" x14ac:dyDescent="0.3">
      <c r="H1533" s="1"/>
    </row>
    <row r="1534" spans="2:21" ht="14" hidden="1" x14ac:dyDescent="0.3">
      <c r="B1534" s="208" t="str">
        <f>CONCATENATE(E1534,F1534)</f>
        <v>Draft testimonial</v>
      </c>
      <c r="E1534" s="1" t="s">
        <v>535</v>
      </c>
      <c r="F1534" s="1" t="str">
        <f>L1527</f>
        <v>testimonial</v>
      </c>
      <c r="H1534" s="1"/>
    </row>
    <row r="1535" spans="2:21" hidden="1" x14ac:dyDescent="0.3">
      <c r="B1535" s="36" t="str">
        <f>CONCATENATE(B1536,C1536,D1536,E1536,F1536,G1536,H1536,I1536,J1536,K1536,L1536,M1536)</f>
        <v>As a person with considerable influence over me, this professional previously ignored my impacted need. But this professional has now warmly embraced this need-responsive alternative to try to improve this situation.</v>
      </c>
      <c r="H1535" s="1"/>
    </row>
    <row r="1536" spans="2:21" hidden="1" x14ac:dyDescent="0.3">
      <c r="B1536" s="1" t="str">
        <f>IF(H94="","As a person with considerable influence over me","As my ")</f>
        <v>As a person with considerable influence over me</v>
      </c>
      <c r="C1536" s="1" t="str">
        <f>IF(F1131=0,"",F1131)</f>
        <v/>
      </c>
      <c r="D1536" s="1" t="s">
        <v>523</v>
      </c>
      <c r="E1536" s="1" t="str">
        <f>IF(B1005=0,"this professional",B1005)</f>
        <v>this professional</v>
      </c>
      <c r="F1536" s="1" t="s">
        <v>524</v>
      </c>
      <c r="G1536" s="1" t="str">
        <f>IF(G373="","ignored my impacted need",G373)</f>
        <v>ignored my impacted need</v>
      </c>
      <c r="H1536" s="1" t="s">
        <v>537</v>
      </c>
      <c r="I1536" s="1" t="str">
        <f>E1536</f>
        <v>this professional</v>
      </c>
      <c r="J1536" s="1" t="s">
        <v>538</v>
      </c>
      <c r="K1536" s="1" t="str">
        <f>J1527</f>
        <v>warmly embraced</v>
      </c>
      <c r="L1536" s="1" t="s">
        <v>530</v>
      </c>
    </row>
    <row r="1537" spans="2:21" hidden="1" x14ac:dyDescent="0.3">
      <c r="H1537" s="1"/>
    </row>
    <row r="1538" spans="2:21" hidden="1" x14ac:dyDescent="0.3">
      <c r="C1538" s="1" t="str">
        <f>CONCATENATE(H94," and ",H96)</f>
        <v xml:space="preserve"> and </v>
      </c>
      <c r="F1538" s="1" t="str">
        <f>IF(AND(OR(H94=K1127,H94=K1128,H94=K1129),H96=P1127),G1538,"that")</f>
        <v>that</v>
      </c>
      <c r="G1538" s="222" t="s">
        <v>536</v>
      </c>
      <c r="H1538" s="1"/>
    </row>
    <row r="1539" spans="2:21" hidden="1" x14ac:dyDescent="0.3">
      <c r="H1539" s="1"/>
    </row>
    <row r="1540" spans="2:21" hidden="1" x14ac:dyDescent="0.3">
      <c r="B1540" s="36" t="str">
        <f>CONCATENATE(E1540,F1540,G1540)</f>
        <v>Or in you's own words (optional)</v>
      </c>
      <c r="D1540" s="48" t="s">
        <v>150</v>
      </c>
      <c r="E1540" s="1" t="s">
        <v>1314</v>
      </c>
      <c r="F1540" s="1" t="str">
        <f>I1421</f>
        <v>you</v>
      </c>
      <c r="G1540" s="48" t="s">
        <v>1315</v>
      </c>
      <c r="H1540" s="1"/>
    </row>
    <row r="1541" spans="2:21" hidden="1" x14ac:dyDescent="0.3">
      <c r="G1541" s="48"/>
      <c r="H1541" s="1"/>
    </row>
    <row r="1542" spans="2:21" ht="20" hidden="1" x14ac:dyDescent="0.3">
      <c r="B1542" s="211" t="str">
        <f>IF($B$1025=$J$1025,F1542,IF($B$1025=$I$1025,J1542,IF($B$1025="",F1542)))</f>
        <v>2. Affirming their responsiveness is improving</v>
      </c>
      <c r="C1542" s="211"/>
      <c r="D1542" s="314" t="s">
        <v>150</v>
      </c>
      <c r="E1542" s="205"/>
      <c r="F1542" s="205" t="s">
        <v>1318</v>
      </c>
      <c r="G1542" s="205"/>
      <c r="H1542" s="314"/>
      <c r="I1542" s="314" t="s">
        <v>150</v>
      </c>
      <c r="J1542" s="205" t="s">
        <v>1319</v>
      </c>
      <c r="K1542" s="205"/>
      <c r="L1542" s="205"/>
      <c r="M1542" s="314" t="s">
        <v>150</v>
      </c>
      <c r="P1542" s="1" t="str">
        <f>P1545</f>
        <v>You offer this professional a follow-up testimonial when demonstrating some positive results.</v>
      </c>
    </row>
    <row r="1543" spans="2:21" ht="14" hidden="1" x14ac:dyDescent="0.3">
      <c r="B1543" s="319" t="str">
        <f>IF($B$1025=$J$1025,P1543,IF($B$1025=$I$1025,P1544,IF($B$1025="",P1543)))</f>
        <v>This improves this professional's responsive reputation. To reach more of their potential.</v>
      </c>
      <c r="C1543" s="313"/>
      <c r="D1543" s="313"/>
      <c r="E1543" s="313"/>
      <c r="F1543" s="313"/>
      <c r="G1543" s="313"/>
      <c r="H1543" s="313"/>
      <c r="I1543" s="313"/>
      <c r="J1543" s="313"/>
      <c r="K1543" s="313"/>
      <c r="L1543" s="313"/>
      <c r="M1543" s="313"/>
      <c r="P1543" s="36" t="str">
        <f>CONCATENATE(S1543,T1543,U1543)</f>
        <v>This improves this professional's responsive reputation. To reach more of their potential.</v>
      </c>
      <c r="R1543" s="48" t="s">
        <v>150</v>
      </c>
      <c r="S1543" s="1" t="s">
        <v>1300</v>
      </c>
      <c r="T1543" s="1" t="str">
        <f>IF(B$1005=0,"this professional",B$1005)</f>
        <v>this professional</v>
      </c>
      <c r="U1543" s="48" t="s">
        <v>1302</v>
      </c>
    </row>
    <row r="1544" spans="2:21" hidden="1" x14ac:dyDescent="0.3">
      <c r="P1544" s="36" t="str">
        <f>CONCATENATE(S1544,T1544,U1544)</f>
        <v>This improves your responsive reputation. To reach more of your potential.</v>
      </c>
      <c r="R1544" s="48" t="s">
        <v>150</v>
      </c>
      <c r="S1544" s="1" t="s">
        <v>1301</v>
      </c>
    </row>
    <row r="1545" spans="2:21" ht="14" hidden="1" x14ac:dyDescent="0.3">
      <c r="B1545" s="537" t="str">
        <f>IF($B$1025=$J$1025,P1545,IF($B$1025=$I$1025,P1546,IF($B$1025="",P1545)))</f>
        <v>You offer this professional a follow-up testimonial when demonstrating some positive results.</v>
      </c>
      <c r="C1545" s="537"/>
      <c r="D1545" s="537"/>
      <c r="E1545" s="537"/>
      <c r="F1545" s="537"/>
      <c r="G1545" s="537"/>
      <c r="H1545" s="537"/>
      <c r="I1545" s="537"/>
      <c r="J1545" s="537"/>
      <c r="K1545" s="537"/>
      <c r="L1545" s="537"/>
      <c r="M1545" s="537"/>
      <c r="P1545" s="36" t="str">
        <f>CONCATENATE(S1545,T1545,U1545)</f>
        <v>You offer this professional a follow-up testimonial when demonstrating some positive results.</v>
      </c>
      <c r="R1545" s="48" t="s">
        <v>150</v>
      </c>
      <c r="S1545" s="1" t="s">
        <v>1297</v>
      </c>
      <c r="T1545" s="1" t="str">
        <f>T1543</f>
        <v>this professional</v>
      </c>
      <c r="U1545" s="1" t="s">
        <v>1303</v>
      </c>
    </row>
    <row r="1546" spans="2:21" hidden="1" x14ac:dyDescent="0.3">
      <c r="P1546" s="36" t="str">
        <f>CONCATENATE(S1546,T1546,U1546)</f>
        <v>The sender offers you a follow-up testimonial when demonstrating some positive results.</v>
      </c>
      <c r="R1546" s="48" t="s">
        <v>150</v>
      </c>
      <c r="S1546" s="1" t="str">
        <f>IF($H$1005=0,"The sender",$H$1005)</f>
        <v>The sender</v>
      </c>
      <c r="T1546" s="1" t="s">
        <v>1304</v>
      </c>
    </row>
    <row r="1547" spans="2:21" hidden="1" x14ac:dyDescent="0.3">
      <c r="H1547" s="1"/>
    </row>
    <row r="1548" spans="2:21" hidden="1" x14ac:dyDescent="0.3">
      <c r="B1548" s="36" t="str">
        <f>CONCATENATE(F1548,G1548,H1548)</f>
        <v>Progress notes (by you)</v>
      </c>
      <c r="F1548" s="1" t="s">
        <v>1320</v>
      </c>
      <c r="G1548" s="1" t="str">
        <f>F1540</f>
        <v>you</v>
      </c>
      <c r="H1548" s="1" t="s">
        <v>1321</v>
      </c>
    </row>
    <row r="1549" spans="2:21" hidden="1" x14ac:dyDescent="0.3">
      <c r="H1549" s="1"/>
    </row>
    <row r="1550" spans="2:21" hidden="1" x14ac:dyDescent="0.3">
      <c r="H1550" s="36" t="str">
        <f>IF($D$384=$C1551,H1551,IF($D$384=$C1552,H1552,IF($D$384=$C1553,H1553,IF($D$384=$C1554,H1554,IF($D$384=$C1555,H1555,IF($D$384="",H1551))))))</f>
        <v>Testimonial 2</v>
      </c>
      <c r="J1550" s="36" t="str">
        <f>IF($D$384=$C1551,J1551,IF($D$384=$C1552,J1552,IF($D$384=$C1553,J1553,IF($D$384=$C1554,J1554,IF($D$384=$C1555,J1555,IF($D$384="",J1551))))))</f>
        <v>warmly embraced</v>
      </c>
    </row>
    <row r="1551" spans="2:21" hidden="1" x14ac:dyDescent="0.3">
      <c r="C1551" s="1" t="s">
        <v>507</v>
      </c>
      <c r="H1551" s="1" t="s">
        <v>504</v>
      </c>
      <c r="J1551" s="1" t="s">
        <v>525</v>
      </c>
      <c r="R1551" s="1" t="s">
        <v>512</v>
      </c>
    </row>
    <row r="1552" spans="2:21" hidden="1" x14ac:dyDescent="0.3">
      <c r="C1552" s="1" t="s">
        <v>508</v>
      </c>
      <c r="H1552" s="1" t="s">
        <v>504</v>
      </c>
      <c r="J1552" s="1" t="s">
        <v>526</v>
      </c>
      <c r="R1552" s="1" t="s">
        <v>514</v>
      </c>
    </row>
    <row r="1553" spans="2:18" hidden="1" x14ac:dyDescent="0.3">
      <c r="C1553" s="1" t="s">
        <v>509</v>
      </c>
      <c r="H1553" s="1" t="s">
        <v>338</v>
      </c>
      <c r="J1553" s="1" t="s">
        <v>529</v>
      </c>
      <c r="R1553" s="1" t="s">
        <v>516</v>
      </c>
    </row>
    <row r="1554" spans="2:18" hidden="1" x14ac:dyDescent="0.3">
      <c r="C1554" s="1" t="s">
        <v>510</v>
      </c>
      <c r="H1554" s="1" t="s">
        <v>506</v>
      </c>
      <c r="J1554" s="1" t="s">
        <v>527</v>
      </c>
      <c r="R1554" s="1" t="s">
        <v>515</v>
      </c>
    </row>
    <row r="1555" spans="2:18" hidden="1" x14ac:dyDescent="0.3">
      <c r="C1555" s="1" t="s">
        <v>511</v>
      </c>
      <c r="H1555" s="1" t="s">
        <v>506</v>
      </c>
      <c r="J1555" s="1" t="s">
        <v>528</v>
      </c>
      <c r="R1555" s="1" t="s">
        <v>513</v>
      </c>
    </row>
    <row r="1556" spans="2:18" hidden="1" x14ac:dyDescent="0.3">
      <c r="H1556" s="1"/>
    </row>
    <row r="1557" spans="2:18" hidden="1" x14ac:dyDescent="0.3">
      <c r="H1557" s="1"/>
    </row>
    <row r="1558" spans="2:18" hidden="1" x14ac:dyDescent="0.3">
      <c r="H1558" s="1"/>
    </row>
    <row r="1559" spans="2:18" hidden="1" x14ac:dyDescent="0.3">
      <c r="H1559" s="1"/>
    </row>
    <row r="1560" spans="2:18" ht="15.5" hidden="1" x14ac:dyDescent="0.35">
      <c r="B1560" s="122" t="s">
        <v>597</v>
      </c>
      <c r="M1560" s="318" t="s">
        <v>413</v>
      </c>
    </row>
    <row r="1561" spans="2:18" hidden="1" x14ac:dyDescent="0.3">
      <c r="E1561" s="1" t="s">
        <v>588</v>
      </c>
    </row>
    <row r="1562" spans="2:18" hidden="1" x14ac:dyDescent="0.3">
      <c r="D1562" s="36" t="s">
        <v>582</v>
      </c>
      <c r="E1562" s="1" t="s">
        <v>585</v>
      </c>
      <c r="I1562" s="1" t="s">
        <v>1141</v>
      </c>
    </row>
    <row r="1563" spans="2:18" hidden="1" x14ac:dyDescent="0.3">
      <c r="D1563" s="36" t="s">
        <v>583</v>
      </c>
      <c r="E1563" s="1" t="s">
        <v>586</v>
      </c>
      <c r="I1563" s="1" t="s">
        <v>1142</v>
      </c>
    </row>
    <row r="1564" spans="2:18" hidden="1" x14ac:dyDescent="0.3">
      <c r="D1564" s="36" t="s">
        <v>584</v>
      </c>
      <c r="E1564" s="1" t="s">
        <v>587</v>
      </c>
      <c r="I1564" s="1" t="s">
        <v>1143</v>
      </c>
    </row>
    <row r="1565" spans="2:18" hidden="1" x14ac:dyDescent="0.3">
      <c r="H1565" s="1"/>
    </row>
    <row r="1566" spans="2:18" hidden="1" x14ac:dyDescent="0.3">
      <c r="H1566" s="1"/>
    </row>
    <row r="1567" spans="2:18" hidden="1" x14ac:dyDescent="0.3">
      <c r="H1567" s="1"/>
    </row>
    <row r="1568" spans="2:18" hidden="1" x14ac:dyDescent="0.3">
      <c r="H1568" s="1"/>
    </row>
    <row r="1569" spans="5:8" hidden="1" x14ac:dyDescent="0.3">
      <c r="H1569" s="1"/>
    </row>
    <row r="1570" spans="5:8" hidden="1" x14ac:dyDescent="0.3">
      <c r="H1570" s="1"/>
    </row>
    <row r="1571" spans="5:8" hidden="1" x14ac:dyDescent="0.3">
      <c r="E1571" s="318" t="s">
        <v>1144</v>
      </c>
      <c r="H1571" s="1"/>
    </row>
    <row r="1572" spans="5:8" hidden="1" x14ac:dyDescent="0.3">
      <c r="H1572" s="1"/>
    </row>
    <row r="1573" spans="5:8" hidden="1" x14ac:dyDescent="0.3">
      <c r="H1573" s="1"/>
    </row>
    <row r="1574" spans="5:8" hidden="1" x14ac:dyDescent="0.3">
      <c r="H1574" s="1"/>
    </row>
    <row r="1575" spans="5:8" hidden="1" x14ac:dyDescent="0.3">
      <c r="H1575" s="1"/>
    </row>
    <row r="1576" spans="5:8" hidden="1" x14ac:dyDescent="0.3">
      <c r="H1576" s="1"/>
    </row>
    <row r="1577" spans="5:8" hidden="1" x14ac:dyDescent="0.3">
      <c r="H1577" s="1"/>
    </row>
    <row r="1578" spans="5:8" hidden="1" x14ac:dyDescent="0.3">
      <c r="H1578" s="1"/>
    </row>
    <row r="1579" spans="5:8" hidden="1" x14ac:dyDescent="0.3">
      <c r="H1579" s="1"/>
    </row>
    <row r="1580" spans="5:8" hidden="1" x14ac:dyDescent="0.3">
      <c r="H1580" s="1"/>
    </row>
    <row r="1581" spans="5:8" hidden="1" x14ac:dyDescent="0.3">
      <c r="H1581" s="1"/>
    </row>
    <row r="1582" spans="5:8" hidden="1" x14ac:dyDescent="0.3">
      <c r="H1582" s="1"/>
    </row>
    <row r="1583" spans="5:8" hidden="1" x14ac:dyDescent="0.3">
      <c r="H1583" s="1"/>
    </row>
    <row r="1584" spans="5:8" hidden="1" x14ac:dyDescent="0.3">
      <c r="H1584" s="1"/>
    </row>
    <row r="1585" spans="2:20" hidden="1" x14ac:dyDescent="0.3">
      <c r="H1585" s="1"/>
    </row>
    <row r="1586" spans="2:20" hidden="1" x14ac:dyDescent="0.3">
      <c r="H1586" s="1"/>
    </row>
    <row r="1587" spans="2:20" ht="17" hidden="1" x14ac:dyDescent="0.5">
      <c r="B1587" s="316" t="s">
        <v>180</v>
      </c>
      <c r="T1587" s="1" t="s">
        <v>163</v>
      </c>
    </row>
    <row r="1588" spans="2:20" hidden="1" x14ac:dyDescent="0.3">
      <c r="B1588" s="188" t="s">
        <v>167</v>
      </c>
    </row>
    <row r="1589" spans="2:20" hidden="1" x14ac:dyDescent="0.3">
      <c r="B1589" s="126" t="str">
        <f>IF($B$1025=$J$1025,E1589,IF($B$1025=$I$1025,I1589,IF($B$1025="",E1589)))</f>
        <v>Use these three tips to help you draft your testimonial.</v>
      </c>
      <c r="E1589" s="68" t="s">
        <v>1312</v>
      </c>
      <c r="I1589" s="68" t="str">
        <f>CONCATENATE(L1589,M1589)</f>
        <v>The sender is guided to provide you a testimonial with the following tips.</v>
      </c>
      <c r="L1589" s="68" t="str">
        <f>IF($H$1005=0,"The sender",$H$1005)</f>
        <v>The sender</v>
      </c>
      <c r="M1589" s="1" t="s">
        <v>1311</v>
      </c>
    </row>
    <row r="1590" spans="2:20" hidden="1" x14ac:dyDescent="0.3">
      <c r="B1590" s="68" t="str">
        <f>IF($B$1025=$J$1025,E1590,IF($B$1025=$I$1025,I1590,IF($B$1025="",E1590)))</f>
        <v>1)  Keep it be short and to the point. Include this professional's name.</v>
      </c>
      <c r="E1590" s="56" t="str">
        <f>$P$1590</f>
        <v>1)  Keep it be short and to the point. Include this professional's name.</v>
      </c>
      <c r="I1590" s="56" t="s">
        <v>1308</v>
      </c>
      <c r="P1590" s="36" t="str">
        <f>CONCATENATE(R1590,S1590,T1590)</f>
        <v>1)  Keep it be short and to the point. Include this professional's name.</v>
      </c>
      <c r="Q1590" s="48" t="s">
        <v>150</v>
      </c>
      <c r="R1590" s="68" t="s">
        <v>1307</v>
      </c>
      <c r="S1590" s="1" t="str">
        <f>I1536</f>
        <v>this professional</v>
      </c>
      <c r="T1590" s="317" t="s">
        <v>1306</v>
      </c>
    </row>
    <row r="1591" spans="2:20" hidden="1" x14ac:dyDescent="0.3">
      <c r="B1591" s="68" t="str">
        <f t="shared" ref="B1591:B1592" si="59">IF($B$1025=$J$1025,E1591,IF($B$1025=$I$1025,I1591,IF($B$1025="",E1591)))</f>
        <v>2)  Speak in your own informal conversational tone.</v>
      </c>
      <c r="E1591" s="56" t="s">
        <v>164</v>
      </c>
      <c r="I1591" s="56" t="s">
        <v>1309</v>
      </c>
    </row>
    <row r="1592" spans="2:20" hidden="1" x14ac:dyDescent="0.3">
      <c r="B1592" s="68" t="str">
        <f t="shared" si="59"/>
        <v>3)  Share how it was before, how it was during, and any improved relations since.</v>
      </c>
      <c r="E1592" s="56" t="s">
        <v>165</v>
      </c>
      <c r="I1592" s="56" t="s">
        <v>1310</v>
      </c>
    </row>
    <row r="1593" spans="2:20" hidden="1" x14ac:dyDescent="0.3">
      <c r="B1593" s="68"/>
    </row>
    <row r="1594" spans="2:20" hidden="1" x14ac:dyDescent="0.3">
      <c r="B1594" s="68"/>
    </row>
    <row r="1595" spans="2:20" hidden="1" x14ac:dyDescent="0.3">
      <c r="B1595" s="1" t="s">
        <v>166</v>
      </c>
    </row>
    <row r="1596" spans="2:20" hidden="1" x14ac:dyDescent="0.3">
      <c r="B1596" s="68" t="s">
        <v>256</v>
      </c>
    </row>
    <row r="1597" spans="2:20" hidden="1" x14ac:dyDescent="0.3">
      <c r="B1597" s="68" t="s">
        <v>257</v>
      </c>
    </row>
    <row r="1598" spans="2:20" hidden="1" x14ac:dyDescent="0.3">
      <c r="B1598" s="68" t="s">
        <v>258</v>
      </c>
    </row>
    <row r="1599" spans="2:20" hidden="1" x14ac:dyDescent="0.3"/>
    <row r="1600" spans="2:20" hidden="1" x14ac:dyDescent="0.3"/>
    <row r="1601" spans="2:17" hidden="1" x14ac:dyDescent="0.3"/>
    <row r="1602" spans="2:17" hidden="1" x14ac:dyDescent="0.3"/>
    <row r="1603" spans="2:17" hidden="1" x14ac:dyDescent="0.3">
      <c r="B1603" s="1" t="s">
        <v>170</v>
      </c>
    </row>
    <row r="1604" spans="2:17" hidden="1" x14ac:dyDescent="0.3"/>
    <row r="1605" spans="2:17" hidden="1" x14ac:dyDescent="0.3">
      <c r="B1605" s="1" t="s">
        <v>181</v>
      </c>
      <c r="Q1605" s="1" t="s">
        <v>168</v>
      </c>
    </row>
    <row r="1606" spans="2:17" hidden="1" x14ac:dyDescent="0.3">
      <c r="B1606" s="1" t="s">
        <v>182</v>
      </c>
    </row>
    <row r="1607" spans="2:17" hidden="1" x14ac:dyDescent="0.3"/>
    <row r="1608" spans="2:17" ht="17.5" hidden="1" x14ac:dyDescent="0.3">
      <c r="E1608" s="492"/>
      <c r="F1608" s="492"/>
      <c r="G1608" s="492"/>
      <c r="H1608" s="492"/>
      <c r="I1608" s="492"/>
      <c r="J1608" s="492"/>
    </row>
    <row r="1609" spans="2:17" hidden="1" x14ac:dyDescent="0.3"/>
    <row r="1610" spans="2:17" hidden="1" x14ac:dyDescent="0.3"/>
    <row r="1611" spans="2:17" hidden="1" x14ac:dyDescent="0.3">
      <c r="E1611" s="1" t="s">
        <v>173</v>
      </c>
    </row>
    <row r="1612" spans="2:17" hidden="1" x14ac:dyDescent="0.3"/>
    <row r="1613" spans="2:17" hidden="1" x14ac:dyDescent="0.3"/>
    <row r="1614" spans="2:17" ht="17.5" hidden="1" x14ac:dyDescent="0.3">
      <c r="E1614" s="492" t="s">
        <v>158</v>
      </c>
      <c r="F1614" s="492"/>
      <c r="G1614" s="492"/>
      <c r="H1614" s="492"/>
      <c r="I1614" s="492"/>
      <c r="J1614" s="492"/>
    </row>
    <row r="1615" spans="2:17" hidden="1" x14ac:dyDescent="0.3"/>
    <row r="1616" spans="2:17" hidden="1" x14ac:dyDescent="0.3"/>
    <row r="1617" spans="2:123" hidden="1" x14ac:dyDescent="0.3"/>
    <row r="1618" spans="2:123" hidden="1" x14ac:dyDescent="0.3"/>
    <row r="1619" spans="2:123" ht="24.5" hidden="1" x14ac:dyDescent="0.45">
      <c r="B1619" s="77" t="str">
        <f>B407</f>
        <v>Was this helpful?</v>
      </c>
    </row>
    <row r="1620" spans="2:123" hidden="1" x14ac:dyDescent="0.3"/>
    <row r="1621" spans="2:123" s="46" customFormat="1" hidden="1" x14ac:dyDescent="0.3">
      <c r="B1621" s="36"/>
      <c r="C1621" s="1"/>
      <c r="D1621" s="1"/>
      <c r="E1621" s="1"/>
      <c r="F1621" s="1"/>
      <c r="G1621" s="1"/>
      <c r="H1621" s="47"/>
      <c r="I1621" s="1"/>
      <c r="J1621" s="1"/>
      <c r="K1621" s="1"/>
      <c r="L1621" s="1"/>
      <c r="M1621" s="1"/>
      <c r="O1621" s="1"/>
      <c r="P1621" s="1"/>
      <c r="Q1621" s="1"/>
      <c r="R1621" s="1"/>
      <c r="S1621" s="1"/>
      <c r="T1621" s="1"/>
      <c r="U1621" s="1"/>
      <c r="V1621" s="1"/>
      <c r="W1621" s="1"/>
      <c r="X1621" s="1"/>
      <c r="Y1621" s="1"/>
      <c r="Z1621" s="1"/>
      <c r="AA1621" s="1"/>
      <c r="AB1621" s="1"/>
      <c r="AC1621" s="1"/>
      <c r="AD1621" s="1"/>
      <c r="AE1621" s="1"/>
      <c r="AF1621" s="1"/>
      <c r="AG1621" s="1"/>
      <c r="AH1621" s="1"/>
      <c r="AI1621" s="1"/>
      <c r="AJ1621" s="1"/>
      <c r="AK1621" s="1"/>
      <c r="AL1621" s="1"/>
      <c r="AM1621" s="1"/>
      <c r="AN1621" s="1"/>
      <c r="AO1621" s="1"/>
      <c r="AP1621" s="1"/>
      <c r="AQ1621" s="1"/>
      <c r="AR1621" s="1"/>
      <c r="AS1621" s="1"/>
      <c r="AT1621" s="1"/>
      <c r="AU1621" s="1"/>
      <c r="AV1621" s="1"/>
      <c r="AW1621" s="1"/>
      <c r="AX1621" s="1"/>
      <c r="AY1621" s="1"/>
      <c r="AZ1621" s="1"/>
      <c r="BA1621" s="1"/>
      <c r="BB1621" s="1"/>
      <c r="BC1621" s="1"/>
      <c r="BD1621" s="1"/>
      <c r="BE1621" s="1"/>
      <c r="BF1621" s="1"/>
      <c r="BG1621" s="1"/>
      <c r="BH1621" s="1"/>
      <c r="BI1621" s="1"/>
      <c r="BJ1621" s="1"/>
      <c r="BK1621" s="1"/>
      <c r="BL1621" s="1"/>
      <c r="BM1621" s="1"/>
      <c r="BN1621" s="1"/>
      <c r="BO1621" s="1"/>
      <c r="BP1621" s="1"/>
      <c r="BQ1621" s="1"/>
      <c r="BR1621" s="1"/>
      <c r="BS1621" s="1"/>
      <c r="BT1621" s="1"/>
      <c r="BU1621" s="1"/>
      <c r="BV1621" s="1"/>
      <c r="BW1621" s="1"/>
      <c r="BX1621" s="1"/>
      <c r="BY1621" s="1"/>
      <c r="BZ1621" s="1"/>
      <c r="CA1621" s="1"/>
      <c r="CB1621" s="1"/>
      <c r="CC1621" s="1"/>
      <c r="CD1621" s="1"/>
      <c r="CE1621" s="1"/>
      <c r="CF1621" s="1"/>
      <c r="CG1621" s="1"/>
      <c r="CH1621" s="1"/>
      <c r="CI1621" s="1"/>
      <c r="CJ1621" s="1"/>
      <c r="CK1621" s="1"/>
      <c r="CL1621" s="1"/>
      <c r="CM1621" s="1"/>
      <c r="CN1621" s="1"/>
      <c r="CO1621" s="1"/>
      <c r="CP1621" s="1"/>
      <c r="CQ1621" s="1"/>
      <c r="CR1621" s="1"/>
      <c r="CS1621" s="1"/>
      <c r="CT1621" s="1"/>
      <c r="CU1621" s="1"/>
      <c r="CV1621" s="1"/>
      <c r="CW1621" s="1"/>
      <c r="CX1621" s="1"/>
      <c r="CY1621" s="1"/>
      <c r="CZ1621" s="1"/>
      <c r="DA1621" s="1"/>
      <c r="DB1621" s="1"/>
      <c r="DC1621" s="1"/>
      <c r="DD1621" s="1"/>
      <c r="DE1621" s="1"/>
      <c r="DF1621" s="1"/>
      <c r="DG1621" s="1"/>
      <c r="DH1621" s="1"/>
      <c r="DI1621" s="1"/>
      <c r="DJ1621" s="1"/>
      <c r="DK1621" s="1"/>
      <c r="DL1621" s="1"/>
      <c r="DM1621" s="1"/>
      <c r="DN1621" s="1"/>
      <c r="DO1621" s="1"/>
      <c r="DP1621" s="1"/>
      <c r="DQ1621" s="1"/>
      <c r="DR1621" s="1"/>
      <c r="DS1621" s="1"/>
    </row>
    <row r="1622" spans="2:123" hidden="1" x14ac:dyDescent="0.3">
      <c r="B1622" s="36" t="str">
        <f>CONCATENATE(F1622,G1622,H1622,I1622,J1622)</f>
        <v>Start a deeper conversation around each other's needs.</v>
      </c>
      <c r="F1622" s="1" t="str">
        <f>IF(H1005=0,"Start",CONCATENATE(H1005,", use this tool to start"))</f>
        <v>Start</v>
      </c>
      <c r="G1622" s="48" t="s">
        <v>187</v>
      </c>
      <c r="I1622" s="48"/>
    </row>
    <row r="1623" spans="2:123" hidden="1" x14ac:dyDescent="0.3">
      <c r="B1623" s="36" t="str">
        <f>CONCATENATE(F1623,G1623,H1623,I1623,J1623)</f>
        <v xml:space="preserve">Send the link to the recipient to use this tool to actively engage both of your needs. Or to invite the recipient to proactively serve the needs of another. </v>
      </c>
      <c r="E1623" s="48" t="s">
        <v>150</v>
      </c>
      <c r="F1623" s="1" t="s">
        <v>184</v>
      </c>
      <c r="G1623" s="1" t="str">
        <f>IF(B1005=0,"the recipient",B1005)</f>
        <v>the recipient</v>
      </c>
      <c r="H1623" s="1" t="s">
        <v>185</v>
      </c>
      <c r="I1623" s="1" t="str">
        <f>G1623</f>
        <v>the recipient</v>
      </c>
      <c r="J1623" s="1" t="s">
        <v>186</v>
      </c>
    </row>
    <row r="1624" spans="2:123" hidden="1" x14ac:dyDescent="0.3">
      <c r="B1624" s="36" t="str">
        <f>CONCATENATE(F1624,G1624,H1624,I1624,J1624)</f>
        <v xml:space="preserve">Use this tool to grow your relationships. Consider your options to connect with the recipient on deeper level. </v>
      </c>
      <c r="F1624" s="1" t="s">
        <v>188</v>
      </c>
      <c r="G1624" s="1" t="str">
        <f>G1623</f>
        <v>the recipient</v>
      </c>
      <c r="H1624" s="1" t="s">
        <v>189</v>
      </c>
    </row>
    <row r="1625" spans="2:123" hidden="1" x14ac:dyDescent="0.3">
      <c r="G1625" s="48"/>
      <c r="I1625" s="48"/>
    </row>
    <row r="1626" spans="2:123" hidden="1" x14ac:dyDescent="0.3"/>
    <row r="1627" spans="2:123" hidden="1" x14ac:dyDescent="0.3"/>
    <row r="1628" spans="2:123" hidden="1" x14ac:dyDescent="0.3"/>
    <row r="1629" spans="2:123" hidden="1" x14ac:dyDescent="0.3"/>
    <row r="1630" spans="2:123" hidden="1" x14ac:dyDescent="0.3"/>
    <row r="1631" spans="2:123" hidden="1" x14ac:dyDescent="0.3"/>
    <row r="1632" spans="2:123" hidden="1" x14ac:dyDescent="0.3"/>
    <row r="1633" spans="2:22" hidden="1" x14ac:dyDescent="0.3"/>
    <row r="1634" spans="2:22" hidden="1" x14ac:dyDescent="0.3"/>
    <row r="1635" spans="2:22" hidden="1" x14ac:dyDescent="0.3"/>
    <row r="1636" spans="2:22" hidden="1" x14ac:dyDescent="0.3"/>
    <row r="1637" spans="2:22" hidden="1" x14ac:dyDescent="0.3"/>
    <row r="1638" spans="2:22" hidden="1" x14ac:dyDescent="0.3"/>
    <row r="1639" spans="2:22" hidden="1" x14ac:dyDescent="0.3"/>
    <row r="1640" spans="2:22" hidden="1" x14ac:dyDescent="0.3"/>
    <row r="1641" spans="2:22" hidden="1" x14ac:dyDescent="0.3"/>
    <row r="1642" spans="2:22" hidden="1" x14ac:dyDescent="0.3"/>
    <row r="1643" spans="2:22" hidden="1" x14ac:dyDescent="0.3"/>
    <row r="1644" spans="2:22" hidden="1" x14ac:dyDescent="0.3">
      <c r="C1644" s="1" t="s">
        <v>6</v>
      </c>
    </row>
    <row r="1645" spans="2:22" hidden="1" x14ac:dyDescent="0.3"/>
    <row r="1646" spans="2:22" hidden="1" x14ac:dyDescent="0.3">
      <c r="H1646" s="1"/>
      <c r="I1646" s="47" t="s">
        <v>8</v>
      </c>
      <c r="J1646" s="49" t="str">
        <f>C1674</f>
        <v>Christianity</v>
      </c>
      <c r="K1646" s="49" t="str">
        <f>C1675</f>
        <v>Islam</v>
      </c>
      <c r="L1646" s="49" t="str">
        <f>C1676</f>
        <v>Hinduism</v>
      </c>
      <c r="M1646" s="49" t="str">
        <f>C1677</f>
        <v>Buddhism</v>
      </c>
      <c r="N1646" s="49" t="str">
        <f>$C1678</f>
        <v>Wikka</v>
      </c>
      <c r="O1646" s="49" t="str">
        <f>$C1679</f>
        <v>Judaism</v>
      </c>
      <c r="P1646" s="49" t="str">
        <f>$C1680</f>
        <v>Sikhism</v>
      </c>
      <c r="Q1646" s="49" t="str">
        <f>$C1681</f>
        <v>Jainism</v>
      </c>
      <c r="R1646" s="49" t="str">
        <f>$C1682</f>
        <v>Daoism</v>
      </c>
      <c r="S1646" s="49" t="str">
        <f>$C1683</f>
        <v>Indigenous</v>
      </c>
      <c r="T1646" s="49" t="str">
        <f>$C1684</f>
        <v>Judaism</v>
      </c>
      <c r="U1646" s="49" t="str">
        <f>$C1685</f>
        <v>other</v>
      </c>
      <c r="V1646" s="49"/>
    </row>
    <row r="1647" spans="2:22" ht="13.5" hidden="1" x14ac:dyDescent="0.35">
      <c r="B1647" s="50">
        <v>1</v>
      </c>
      <c r="C1647" s="51" t="s">
        <v>9</v>
      </c>
      <c r="D1647" s="1" t="s">
        <v>10</v>
      </c>
      <c r="E1647" s="1" t="str">
        <f>CONCATENATE("defunctions countered by this refunction: ",D1647)</f>
        <v>defunctions countered by this refunction: ungratefulness, entitlement</v>
      </c>
      <c r="F1647" s="36" t="s">
        <v>11</v>
      </c>
      <c r="G1647" s="1" t="s">
        <v>12</v>
      </c>
      <c r="H1647" s="48" t="s">
        <v>13</v>
      </c>
      <c r="I1647" s="47" t="str">
        <f t="shared" ref="I1647:I1666" si="60">IF($B$294=J$1646,J1647,IF($B$294=K$1646,K1647,IF($B$294=L$1646,L1647,IF($B$294=M$1646,M1647,IF($B$294=N$1646,N1647,IF($B$294=O$1646,O1647,IF($B$294=P$1646,P1647,IF($B$294=Q$1646,Q1647,IF($B$294=R$1646,R1647,IF($B$294=S$1646,S1647,IF($B$294=T$1646,T1647,I$1646)))))))))))</f>
        <v>Optional: select your moral tradition from the dropdown list at left</v>
      </c>
      <c r="J1647" s="47" t="s">
        <v>14</v>
      </c>
      <c r="K1647" s="1" t="s">
        <v>15</v>
      </c>
      <c r="L1647" s="1" t="s">
        <v>15</v>
      </c>
      <c r="M1647" s="1" t="s">
        <v>15</v>
      </c>
      <c r="N1647" s="1" t="s">
        <v>15</v>
      </c>
      <c r="O1647" s="1" t="s">
        <v>15</v>
      </c>
      <c r="P1647" s="1" t="s">
        <v>15</v>
      </c>
      <c r="Q1647" s="1" t="s">
        <v>15</v>
      </c>
      <c r="R1647" s="1" t="s">
        <v>15</v>
      </c>
      <c r="S1647" s="1" t="s">
        <v>15</v>
      </c>
      <c r="T1647" s="1" t="s">
        <v>15</v>
      </c>
      <c r="V1647" s="52" t="s">
        <v>16</v>
      </c>
    </row>
    <row r="1648" spans="2:22" ht="13.5" hidden="1" x14ac:dyDescent="0.35">
      <c r="B1648" s="50">
        <v>2</v>
      </c>
      <c r="C1648" s="51" t="s">
        <v>17</v>
      </c>
      <c r="D1648" s="1" t="s">
        <v>18</v>
      </c>
      <c r="E1648" s="1" t="str">
        <f t="shared" ref="E1648:E1666" si="61">CONCATENATE("defunctions countered by this refunction: ",D1648)</f>
        <v>defunctions countered by this refunction: arrogance, hubris, haughtiness</v>
      </c>
      <c r="F1648" s="36" t="s">
        <v>19</v>
      </c>
      <c r="G1648" s="1" t="s">
        <v>20</v>
      </c>
      <c r="H1648" s="48" t="s">
        <v>13</v>
      </c>
      <c r="I1648" s="47" t="str">
        <f t="shared" si="60"/>
        <v>Optional: select your moral tradition from the dropdown list at left</v>
      </c>
      <c r="J1648" s="47" t="s">
        <v>21</v>
      </c>
      <c r="K1648" s="1" t="s">
        <v>15</v>
      </c>
      <c r="L1648" s="1" t="s">
        <v>15</v>
      </c>
      <c r="M1648" s="1" t="s">
        <v>15</v>
      </c>
      <c r="N1648" s="1" t="s">
        <v>15</v>
      </c>
      <c r="O1648" s="1" t="s">
        <v>15</v>
      </c>
      <c r="P1648" s="1" t="s">
        <v>15</v>
      </c>
      <c r="Q1648" s="1" t="s">
        <v>15</v>
      </c>
      <c r="R1648" s="1" t="s">
        <v>15</v>
      </c>
      <c r="S1648" s="1" t="s">
        <v>15</v>
      </c>
      <c r="T1648" s="1" t="s">
        <v>15</v>
      </c>
      <c r="V1648" s="52" t="s">
        <v>22</v>
      </c>
    </row>
    <row r="1649" spans="2:22" ht="13.5" hidden="1" x14ac:dyDescent="0.35">
      <c r="B1649" s="50">
        <v>3</v>
      </c>
      <c r="C1649" s="51" t="s">
        <v>23</v>
      </c>
      <c r="D1649" s="1" t="s">
        <v>24</v>
      </c>
      <c r="E1649" s="1" t="str">
        <f t="shared" si="61"/>
        <v>defunctions countered by this refunction: dishonesty, disingenuousness, deceitfulness</v>
      </c>
      <c r="F1649" s="36" t="s">
        <v>25</v>
      </c>
      <c r="G1649" s="1" t="s">
        <v>26</v>
      </c>
      <c r="H1649" s="48" t="s">
        <v>13</v>
      </c>
      <c r="I1649" s="47" t="str">
        <f t="shared" si="60"/>
        <v>Optional: select your moral tradition from the dropdown list at left</v>
      </c>
      <c r="J1649" s="47" t="s">
        <v>27</v>
      </c>
      <c r="K1649" s="1" t="s">
        <v>15</v>
      </c>
      <c r="L1649" s="1" t="s">
        <v>15</v>
      </c>
      <c r="M1649" s="1" t="s">
        <v>15</v>
      </c>
      <c r="N1649" s="1" t="s">
        <v>15</v>
      </c>
      <c r="O1649" s="1" t="s">
        <v>15</v>
      </c>
      <c r="P1649" s="1" t="s">
        <v>15</v>
      </c>
      <c r="Q1649" s="1" t="s">
        <v>15</v>
      </c>
      <c r="R1649" s="1" t="s">
        <v>15</v>
      </c>
      <c r="S1649" s="1" t="s">
        <v>15</v>
      </c>
      <c r="T1649" s="1" t="s">
        <v>15</v>
      </c>
      <c r="V1649" s="52" t="s">
        <v>28</v>
      </c>
    </row>
    <row r="1650" spans="2:22" ht="13.5" hidden="1" x14ac:dyDescent="0.35">
      <c r="B1650" s="50">
        <v>4</v>
      </c>
      <c r="C1650" s="51" t="s">
        <v>29</v>
      </c>
      <c r="D1650" s="1" t="s">
        <v>30</v>
      </c>
      <c r="E1650" s="1" t="str">
        <f t="shared" si="61"/>
        <v>defunctions countered by this refunction: unkindness, rudeness, rashness</v>
      </c>
      <c r="F1650" s="36" t="s">
        <v>31</v>
      </c>
      <c r="G1650" s="1" t="s">
        <v>32</v>
      </c>
      <c r="H1650" s="48" t="s">
        <v>13</v>
      </c>
      <c r="I1650" s="47" t="str">
        <f t="shared" si="60"/>
        <v>Optional: select your moral tradition from the dropdown list at left</v>
      </c>
      <c r="J1650" s="47" t="s">
        <v>33</v>
      </c>
      <c r="K1650" s="1" t="s">
        <v>15</v>
      </c>
      <c r="L1650" s="1" t="s">
        <v>15</v>
      </c>
      <c r="M1650" s="1" t="s">
        <v>15</v>
      </c>
      <c r="N1650" s="1" t="s">
        <v>15</v>
      </c>
      <c r="O1650" s="1" t="s">
        <v>15</v>
      </c>
      <c r="P1650" s="1" t="s">
        <v>15</v>
      </c>
      <c r="Q1650" s="1" t="s">
        <v>15</v>
      </c>
      <c r="R1650" s="1" t="s">
        <v>15</v>
      </c>
      <c r="S1650" s="1" t="s">
        <v>15</v>
      </c>
      <c r="T1650" s="1" t="s">
        <v>15</v>
      </c>
      <c r="V1650" s="52" t="s">
        <v>34</v>
      </c>
    </row>
    <row r="1651" spans="2:22" ht="13.5" hidden="1" x14ac:dyDescent="0.35">
      <c r="B1651" s="50">
        <v>5</v>
      </c>
      <c r="C1651" s="51" t="s">
        <v>35</v>
      </c>
      <c r="D1651" s="1" t="s">
        <v>36</v>
      </c>
      <c r="E1651" s="1" t="str">
        <f t="shared" si="61"/>
        <v>defunctions countered by this refunction: roughness, harshness, brashness</v>
      </c>
      <c r="F1651" s="36" t="s">
        <v>37</v>
      </c>
      <c r="G1651" s="1" t="s">
        <v>38</v>
      </c>
      <c r="H1651" s="48" t="s">
        <v>13</v>
      </c>
      <c r="I1651" s="47" t="str">
        <f t="shared" si="60"/>
        <v>Optional: select your moral tradition from the dropdown list at left</v>
      </c>
      <c r="J1651" s="47" t="s">
        <v>39</v>
      </c>
      <c r="K1651" s="1" t="s">
        <v>15</v>
      </c>
      <c r="L1651" s="1" t="s">
        <v>15</v>
      </c>
      <c r="M1651" s="1" t="s">
        <v>15</v>
      </c>
      <c r="N1651" s="1" t="s">
        <v>15</v>
      </c>
      <c r="O1651" s="1" t="s">
        <v>15</v>
      </c>
      <c r="P1651" s="1" t="s">
        <v>15</v>
      </c>
      <c r="Q1651" s="1" t="s">
        <v>15</v>
      </c>
      <c r="R1651" s="1" t="s">
        <v>15</v>
      </c>
      <c r="S1651" s="1" t="s">
        <v>15</v>
      </c>
      <c r="T1651" s="1" t="s">
        <v>15</v>
      </c>
      <c r="V1651" s="52" t="s">
        <v>40</v>
      </c>
    </row>
    <row r="1652" spans="2:22" ht="13.5" hidden="1" x14ac:dyDescent="0.35">
      <c r="B1652" s="50">
        <v>6</v>
      </c>
      <c r="C1652" s="51" t="s">
        <v>41</v>
      </c>
      <c r="D1652" s="1" t="s">
        <v>42</v>
      </c>
      <c r="E1652" s="1" t="str">
        <f t="shared" si="61"/>
        <v>defunctions countered by this refunction: unrealistic expectations, perfectionism</v>
      </c>
      <c r="F1652" s="36" t="s">
        <v>43</v>
      </c>
      <c r="G1652" s="1" t="s">
        <v>44</v>
      </c>
      <c r="H1652" s="48" t="s">
        <v>45</v>
      </c>
      <c r="I1652" s="47" t="str">
        <f t="shared" si="60"/>
        <v>Optional: select your moral tradition from the dropdown list at left</v>
      </c>
      <c r="J1652" s="47" t="s">
        <v>46</v>
      </c>
      <c r="K1652" s="1" t="s">
        <v>15</v>
      </c>
      <c r="L1652" s="1" t="s">
        <v>15</v>
      </c>
      <c r="M1652" s="1" t="s">
        <v>15</v>
      </c>
      <c r="N1652" s="1" t="s">
        <v>15</v>
      </c>
      <c r="O1652" s="1" t="s">
        <v>15</v>
      </c>
      <c r="P1652" s="1" t="s">
        <v>15</v>
      </c>
      <c r="Q1652" s="1" t="s">
        <v>15</v>
      </c>
      <c r="R1652" s="1" t="s">
        <v>15</v>
      </c>
      <c r="S1652" s="1" t="s">
        <v>15</v>
      </c>
      <c r="T1652" s="1" t="s">
        <v>15</v>
      </c>
      <c r="V1652" s="52" t="s">
        <v>47</v>
      </c>
    </row>
    <row r="1653" spans="2:22" ht="13.5" hidden="1" x14ac:dyDescent="0.35">
      <c r="B1653" s="50">
        <v>7</v>
      </c>
      <c r="C1653" s="51" t="s">
        <v>48</v>
      </c>
      <c r="D1653" s="1" t="s">
        <v>49</v>
      </c>
      <c r="E1653" s="1" t="str">
        <f t="shared" si="61"/>
        <v>defunctions countered by this refunction: grudge, rage, spitefulness</v>
      </c>
      <c r="F1653" s="36" t="s">
        <v>50</v>
      </c>
      <c r="G1653" s="1" t="s">
        <v>51</v>
      </c>
      <c r="H1653" s="48" t="s">
        <v>45</v>
      </c>
      <c r="I1653" s="47" t="str">
        <f t="shared" si="60"/>
        <v>Optional: select your moral tradition from the dropdown list at left</v>
      </c>
      <c r="J1653" s="47" t="s">
        <v>52</v>
      </c>
      <c r="K1653" s="1" t="s">
        <v>15</v>
      </c>
      <c r="L1653" s="1" t="s">
        <v>15</v>
      </c>
      <c r="M1653" s="1" t="s">
        <v>15</v>
      </c>
      <c r="N1653" s="1" t="s">
        <v>15</v>
      </c>
      <c r="O1653" s="1" t="s">
        <v>15</v>
      </c>
      <c r="P1653" s="1" t="s">
        <v>15</v>
      </c>
      <c r="Q1653" s="1" t="s">
        <v>15</v>
      </c>
      <c r="R1653" s="1" t="s">
        <v>15</v>
      </c>
      <c r="S1653" s="1" t="s">
        <v>15</v>
      </c>
      <c r="T1653" s="1" t="s">
        <v>15</v>
      </c>
      <c r="V1653" s="52" t="s">
        <v>53</v>
      </c>
    </row>
    <row r="1654" spans="2:22" ht="13.5" hidden="1" x14ac:dyDescent="0.35">
      <c r="B1654" s="50">
        <v>8</v>
      </c>
      <c r="C1654" s="51" t="s">
        <v>54</v>
      </c>
      <c r="D1654" s="1" t="s">
        <v>55</v>
      </c>
      <c r="E1654" s="1" t="str">
        <f t="shared" si="61"/>
        <v>defunctions countered by this refunction: condemnation, exaction, vengeance</v>
      </c>
      <c r="F1654" s="36" t="s">
        <v>56</v>
      </c>
      <c r="G1654" s="1" t="s">
        <v>57</v>
      </c>
      <c r="H1654" s="48" t="s">
        <v>45</v>
      </c>
      <c r="I1654" s="47" t="str">
        <f t="shared" si="60"/>
        <v>Optional: select your moral tradition from the dropdown list at left</v>
      </c>
      <c r="J1654" s="47" t="s">
        <v>58</v>
      </c>
      <c r="K1654" s="1" t="s">
        <v>15</v>
      </c>
      <c r="L1654" s="1" t="s">
        <v>15</v>
      </c>
      <c r="M1654" s="1" t="s">
        <v>15</v>
      </c>
      <c r="N1654" s="1" t="s">
        <v>15</v>
      </c>
      <c r="O1654" s="1" t="s">
        <v>15</v>
      </c>
      <c r="P1654" s="1" t="s">
        <v>15</v>
      </c>
      <c r="Q1654" s="1" t="s">
        <v>15</v>
      </c>
      <c r="R1654" s="1" t="s">
        <v>15</v>
      </c>
      <c r="S1654" s="1" t="s">
        <v>15</v>
      </c>
      <c r="T1654" s="1" t="s">
        <v>15</v>
      </c>
      <c r="V1654" s="52" t="s">
        <v>59</v>
      </c>
    </row>
    <row r="1655" spans="2:22" ht="13.5" hidden="1" x14ac:dyDescent="0.35">
      <c r="B1655" s="50">
        <v>9</v>
      </c>
      <c r="C1655" s="51" t="s">
        <v>60</v>
      </c>
      <c r="D1655" s="1" t="s">
        <v>61</v>
      </c>
      <c r="E1655" s="1" t="str">
        <f t="shared" si="61"/>
        <v>defunctions countered by this refunction: cruelty, vindictiveness, retaliation</v>
      </c>
      <c r="F1655" s="36" t="s">
        <v>62</v>
      </c>
      <c r="G1655" s="1" t="s">
        <v>63</v>
      </c>
      <c r="H1655" s="48" t="s">
        <v>45</v>
      </c>
      <c r="I1655" s="47" t="str">
        <f t="shared" si="60"/>
        <v>Optional: select your moral tradition from the dropdown list at left</v>
      </c>
      <c r="J1655" s="47" t="s">
        <v>64</v>
      </c>
      <c r="K1655" s="1" t="s">
        <v>15</v>
      </c>
      <c r="L1655" s="1" t="s">
        <v>15</v>
      </c>
      <c r="M1655" s="1" t="s">
        <v>15</v>
      </c>
      <c r="N1655" s="1" t="s">
        <v>15</v>
      </c>
      <c r="O1655" s="1" t="s">
        <v>15</v>
      </c>
      <c r="P1655" s="1" t="s">
        <v>15</v>
      </c>
      <c r="Q1655" s="1" t="s">
        <v>15</v>
      </c>
      <c r="R1655" s="1" t="s">
        <v>15</v>
      </c>
      <c r="S1655" s="1" t="s">
        <v>15</v>
      </c>
      <c r="T1655" s="1" t="s">
        <v>15</v>
      </c>
      <c r="V1655" s="52" t="s">
        <v>65</v>
      </c>
    </row>
    <row r="1656" spans="2:22" ht="13.5" hidden="1" x14ac:dyDescent="0.35">
      <c r="B1656" s="50">
        <v>10</v>
      </c>
      <c r="C1656" s="51" t="s">
        <v>1</v>
      </c>
      <c r="D1656" s="1" t="s">
        <v>66</v>
      </c>
      <c r="E1656" s="1" t="str">
        <f t="shared" si="61"/>
        <v>defunctions countered by this refunction: revenge, vengeance</v>
      </c>
      <c r="F1656" s="36" t="s">
        <v>67</v>
      </c>
      <c r="G1656" s="1" t="s">
        <v>68</v>
      </c>
      <c r="H1656" s="48" t="s">
        <v>45</v>
      </c>
      <c r="I1656" s="47" t="str">
        <f t="shared" si="60"/>
        <v>Optional: select your moral tradition from the dropdown list at left</v>
      </c>
      <c r="J1656" s="47" t="s">
        <v>69</v>
      </c>
      <c r="K1656" s="1" t="s">
        <v>15</v>
      </c>
      <c r="L1656" s="1" t="s">
        <v>15</v>
      </c>
      <c r="M1656" s="1" t="s">
        <v>15</v>
      </c>
      <c r="N1656" s="1" t="s">
        <v>15</v>
      </c>
      <c r="O1656" s="1" t="s">
        <v>15</v>
      </c>
      <c r="P1656" s="1" t="s">
        <v>15</v>
      </c>
      <c r="Q1656" s="1" t="s">
        <v>15</v>
      </c>
      <c r="R1656" s="1" t="s">
        <v>15</v>
      </c>
      <c r="S1656" s="1" t="s">
        <v>15</v>
      </c>
      <c r="T1656" s="1" t="s">
        <v>15</v>
      </c>
      <c r="V1656" s="52" t="s">
        <v>70</v>
      </c>
    </row>
    <row r="1657" spans="2:22" ht="13.5" hidden="1" x14ac:dyDescent="0.35">
      <c r="B1657" s="50">
        <v>11</v>
      </c>
      <c r="C1657" s="51" t="s">
        <v>71</v>
      </c>
      <c r="D1657" s="1" t="s">
        <v>72</v>
      </c>
      <c r="E1657" s="1" t="str">
        <f t="shared" si="61"/>
        <v>defunctions countered by this refunction: intolerance, fleetingness</v>
      </c>
      <c r="F1657" s="36" t="s">
        <v>73</v>
      </c>
      <c r="G1657" s="1" t="s">
        <v>74</v>
      </c>
      <c r="H1657" s="48" t="s">
        <v>75</v>
      </c>
      <c r="I1657" s="47" t="str">
        <f t="shared" si="60"/>
        <v>Optional: select your moral tradition from the dropdown list at left</v>
      </c>
      <c r="J1657" s="47" t="s">
        <v>76</v>
      </c>
      <c r="K1657" s="1" t="s">
        <v>15</v>
      </c>
      <c r="L1657" s="1" t="s">
        <v>15</v>
      </c>
      <c r="M1657" s="1" t="s">
        <v>15</v>
      </c>
      <c r="N1657" s="1" t="s">
        <v>15</v>
      </c>
      <c r="O1657" s="1" t="s">
        <v>15</v>
      </c>
      <c r="P1657" s="1" t="s">
        <v>15</v>
      </c>
      <c r="Q1657" s="1" t="s">
        <v>15</v>
      </c>
      <c r="R1657" s="1" t="s">
        <v>15</v>
      </c>
      <c r="S1657" s="1" t="s">
        <v>15</v>
      </c>
      <c r="T1657" s="1" t="s">
        <v>15</v>
      </c>
      <c r="V1657" s="52" t="s">
        <v>77</v>
      </c>
    </row>
    <row r="1658" spans="2:22" ht="13.5" hidden="1" x14ac:dyDescent="0.35">
      <c r="B1658" s="50">
        <v>12</v>
      </c>
      <c r="C1658" s="51" t="s">
        <v>78</v>
      </c>
      <c r="D1658" s="1" t="s">
        <v>79</v>
      </c>
      <c r="E1658" s="1" t="str">
        <f t="shared" si="61"/>
        <v>defunctions countered by this refunction: hesitancy, inconsistency, satisficing</v>
      </c>
      <c r="F1658" s="36" t="s">
        <v>80</v>
      </c>
      <c r="G1658" s="1" t="s">
        <v>81</v>
      </c>
      <c r="H1658" s="48" t="s">
        <v>75</v>
      </c>
      <c r="I1658" s="47" t="str">
        <f t="shared" si="60"/>
        <v>Optional: select your moral tradition from the dropdown list at left</v>
      </c>
      <c r="J1658" s="47" t="s">
        <v>82</v>
      </c>
      <c r="K1658" s="1" t="s">
        <v>15</v>
      </c>
      <c r="L1658" s="1" t="s">
        <v>15</v>
      </c>
      <c r="M1658" s="1" t="s">
        <v>15</v>
      </c>
      <c r="N1658" s="1" t="s">
        <v>15</v>
      </c>
      <c r="O1658" s="1" t="s">
        <v>15</v>
      </c>
      <c r="P1658" s="1" t="s">
        <v>15</v>
      </c>
      <c r="Q1658" s="1" t="s">
        <v>15</v>
      </c>
      <c r="R1658" s="1" t="s">
        <v>15</v>
      </c>
      <c r="S1658" s="1" t="s">
        <v>15</v>
      </c>
      <c r="T1658" s="1" t="s">
        <v>15</v>
      </c>
      <c r="V1658" s="52" t="s">
        <v>83</v>
      </c>
    </row>
    <row r="1659" spans="2:22" ht="13.5" hidden="1" x14ac:dyDescent="0.35">
      <c r="B1659" s="50">
        <v>13</v>
      </c>
      <c r="C1659" s="51" t="s">
        <v>84</v>
      </c>
      <c r="D1659" s="1" t="s">
        <v>85</v>
      </c>
      <c r="E1659" s="1" t="str">
        <f t="shared" si="61"/>
        <v>defunctions countered by this refunction: undiscipline, overindulgence, negligence</v>
      </c>
      <c r="F1659" s="36" t="s">
        <v>86</v>
      </c>
      <c r="G1659" s="1" t="s">
        <v>87</v>
      </c>
      <c r="H1659" s="48" t="s">
        <v>75</v>
      </c>
      <c r="I1659" s="47" t="str">
        <f t="shared" si="60"/>
        <v>Optional: select your moral tradition from the dropdown list at left</v>
      </c>
      <c r="J1659" s="47" t="s">
        <v>88</v>
      </c>
      <c r="K1659" s="1" t="s">
        <v>15</v>
      </c>
      <c r="L1659" s="1" t="s">
        <v>15</v>
      </c>
      <c r="M1659" s="1" t="s">
        <v>15</v>
      </c>
      <c r="N1659" s="1" t="s">
        <v>15</v>
      </c>
      <c r="O1659" s="1" t="s">
        <v>15</v>
      </c>
      <c r="P1659" s="1" t="s">
        <v>15</v>
      </c>
      <c r="Q1659" s="1" t="s">
        <v>15</v>
      </c>
      <c r="R1659" s="1" t="s">
        <v>15</v>
      </c>
      <c r="S1659" s="1" t="s">
        <v>15</v>
      </c>
      <c r="T1659" s="1" t="s">
        <v>15</v>
      </c>
      <c r="V1659" s="52" t="s">
        <v>89</v>
      </c>
    </row>
    <row r="1660" spans="2:22" ht="13.5" hidden="1" x14ac:dyDescent="0.35">
      <c r="B1660" s="50">
        <v>14</v>
      </c>
      <c r="C1660" s="51" t="s">
        <v>90</v>
      </c>
      <c r="D1660" s="1" t="s">
        <v>91</v>
      </c>
      <c r="E1660" s="1" t="str">
        <f t="shared" si="61"/>
        <v>defunctions countered by this refunction: distempered, unsettled</v>
      </c>
      <c r="F1660" s="36" t="s">
        <v>92</v>
      </c>
      <c r="G1660" s="1" t="s">
        <v>93</v>
      </c>
      <c r="H1660" s="48" t="s">
        <v>75</v>
      </c>
      <c r="I1660" s="47" t="str">
        <f t="shared" si="60"/>
        <v>Optional: select your moral tradition from the dropdown list at left</v>
      </c>
      <c r="J1660" s="47" t="s">
        <v>94</v>
      </c>
      <c r="K1660" s="1" t="s">
        <v>15</v>
      </c>
      <c r="L1660" s="1" t="s">
        <v>15</v>
      </c>
      <c r="M1660" s="1" t="s">
        <v>15</v>
      </c>
      <c r="N1660" s="1" t="s">
        <v>15</v>
      </c>
      <c r="O1660" s="1" t="s">
        <v>15</v>
      </c>
      <c r="P1660" s="1" t="s">
        <v>15</v>
      </c>
      <c r="Q1660" s="1" t="s">
        <v>15</v>
      </c>
      <c r="R1660" s="1" t="s">
        <v>15</v>
      </c>
      <c r="S1660" s="1" t="s">
        <v>15</v>
      </c>
      <c r="T1660" s="1" t="s">
        <v>15</v>
      </c>
      <c r="V1660" s="52" t="s">
        <v>95</v>
      </c>
    </row>
    <row r="1661" spans="2:22" ht="13.5" hidden="1" x14ac:dyDescent="0.35">
      <c r="B1661" s="50">
        <v>15</v>
      </c>
      <c r="C1661" s="51" t="s">
        <v>96</v>
      </c>
      <c r="D1661" s="1" t="s">
        <v>97</v>
      </c>
      <c r="E1661" s="1" t="str">
        <f t="shared" si="61"/>
        <v>defunctions countered by this refunction: fragility, rigidity, inflexibility</v>
      </c>
      <c r="F1661" s="36" t="s">
        <v>98</v>
      </c>
      <c r="G1661" s="1" t="s">
        <v>99</v>
      </c>
      <c r="H1661" s="48" t="s">
        <v>75</v>
      </c>
      <c r="I1661" s="47" t="str">
        <f t="shared" si="60"/>
        <v>Optional: select your moral tradition from the dropdown list at left</v>
      </c>
      <c r="J1661" s="47" t="s">
        <v>100</v>
      </c>
      <c r="K1661" s="1" t="s">
        <v>15</v>
      </c>
      <c r="L1661" s="1" t="s">
        <v>15</v>
      </c>
      <c r="M1661" s="1" t="s">
        <v>15</v>
      </c>
      <c r="N1661" s="1" t="s">
        <v>15</v>
      </c>
      <c r="O1661" s="1" t="s">
        <v>15</v>
      </c>
      <c r="P1661" s="1" t="s">
        <v>15</v>
      </c>
      <c r="Q1661" s="1" t="s">
        <v>15</v>
      </c>
      <c r="R1661" s="1" t="s">
        <v>15</v>
      </c>
      <c r="S1661" s="1" t="s">
        <v>15</v>
      </c>
      <c r="T1661" s="1" t="s">
        <v>15</v>
      </c>
      <c r="V1661" s="52" t="s">
        <v>101</v>
      </c>
    </row>
    <row r="1662" spans="2:22" ht="13.5" hidden="1" x14ac:dyDescent="0.35">
      <c r="B1662" s="50">
        <v>16</v>
      </c>
      <c r="C1662" s="51" t="s">
        <v>102</v>
      </c>
      <c r="D1662" s="1" t="s">
        <v>103</v>
      </c>
      <c r="E1662" s="1" t="str">
        <f t="shared" si="61"/>
        <v>defunctions countered by this refunction: impatience, false urgency</v>
      </c>
      <c r="F1662" s="36" t="s">
        <v>104</v>
      </c>
      <c r="G1662" s="1" t="s">
        <v>105</v>
      </c>
      <c r="H1662" s="48" t="s">
        <v>106</v>
      </c>
      <c r="I1662" s="47" t="str">
        <f t="shared" si="60"/>
        <v>Optional: select your moral tradition from the dropdown list at left</v>
      </c>
      <c r="J1662" s="47" t="s">
        <v>107</v>
      </c>
      <c r="K1662" s="1" t="s">
        <v>15</v>
      </c>
      <c r="L1662" s="1" t="s">
        <v>15</v>
      </c>
      <c r="M1662" s="1" t="s">
        <v>15</v>
      </c>
      <c r="N1662" s="1" t="s">
        <v>15</v>
      </c>
      <c r="O1662" s="1" t="s">
        <v>15</v>
      </c>
      <c r="P1662" s="1" t="s">
        <v>15</v>
      </c>
      <c r="Q1662" s="1" t="s">
        <v>15</v>
      </c>
      <c r="R1662" s="1" t="s">
        <v>15</v>
      </c>
      <c r="S1662" s="1" t="s">
        <v>15</v>
      </c>
      <c r="T1662" s="1" t="s">
        <v>15</v>
      </c>
      <c r="V1662" s="52" t="s">
        <v>108</v>
      </c>
    </row>
    <row r="1663" spans="2:22" ht="13.5" hidden="1" x14ac:dyDescent="0.35">
      <c r="B1663" s="50">
        <v>17</v>
      </c>
      <c r="C1663" s="51" t="s">
        <v>109</v>
      </c>
      <c r="D1663" s="1" t="s">
        <v>110</v>
      </c>
      <c r="E1663" s="1" t="str">
        <f t="shared" si="61"/>
        <v>defunctions countered by this refunction: untrustworthiness, betrayal</v>
      </c>
      <c r="F1663" s="36" t="s">
        <v>111</v>
      </c>
      <c r="G1663" s="1" t="s">
        <v>112</v>
      </c>
      <c r="H1663" s="48" t="s">
        <v>106</v>
      </c>
      <c r="I1663" s="47" t="str">
        <f t="shared" si="60"/>
        <v>Optional: select your moral tradition from the dropdown list at left</v>
      </c>
      <c r="J1663" s="47" t="s">
        <v>113</v>
      </c>
      <c r="K1663" s="1" t="s">
        <v>15</v>
      </c>
      <c r="L1663" s="1" t="s">
        <v>15</v>
      </c>
      <c r="M1663" s="1" t="s">
        <v>15</v>
      </c>
      <c r="N1663" s="1" t="s">
        <v>15</v>
      </c>
      <c r="O1663" s="1" t="s">
        <v>15</v>
      </c>
      <c r="P1663" s="1" t="s">
        <v>15</v>
      </c>
      <c r="Q1663" s="1" t="s">
        <v>15</v>
      </c>
      <c r="R1663" s="1" t="s">
        <v>15</v>
      </c>
      <c r="S1663" s="1" t="s">
        <v>15</v>
      </c>
      <c r="T1663" s="1" t="s">
        <v>15</v>
      </c>
      <c r="V1663" s="52" t="s">
        <v>114</v>
      </c>
    </row>
    <row r="1664" spans="2:22" ht="13.5" hidden="1" x14ac:dyDescent="0.35">
      <c r="B1664" s="50">
        <v>18</v>
      </c>
      <c r="C1664" s="51" t="s">
        <v>115</v>
      </c>
      <c r="D1664" s="1" t="s">
        <v>116</v>
      </c>
      <c r="E1664" s="1" t="str">
        <f t="shared" si="61"/>
        <v>defunctions countered by this refunction: selfishness, paternalism</v>
      </c>
      <c r="F1664" s="36" t="s">
        <v>117</v>
      </c>
      <c r="G1664" s="1" t="s">
        <v>118</v>
      </c>
      <c r="H1664" s="48" t="s">
        <v>106</v>
      </c>
      <c r="I1664" s="47" t="str">
        <f t="shared" si="60"/>
        <v>Optional: select your moral tradition from the dropdown list at left</v>
      </c>
      <c r="J1664" s="47" t="s">
        <v>119</v>
      </c>
      <c r="K1664" s="1" t="s">
        <v>15</v>
      </c>
      <c r="L1664" s="1" t="s">
        <v>15</v>
      </c>
      <c r="M1664" s="1" t="s">
        <v>15</v>
      </c>
      <c r="N1664" s="1" t="s">
        <v>15</v>
      </c>
      <c r="O1664" s="1" t="s">
        <v>15</v>
      </c>
      <c r="P1664" s="1" t="s">
        <v>15</v>
      </c>
      <c r="Q1664" s="1" t="s">
        <v>15</v>
      </c>
      <c r="R1664" s="1" t="s">
        <v>15</v>
      </c>
      <c r="S1664" s="1" t="s">
        <v>15</v>
      </c>
      <c r="T1664" s="1" t="s">
        <v>15</v>
      </c>
      <c r="V1664" s="52" t="s">
        <v>120</v>
      </c>
    </row>
    <row r="1665" spans="2:22" ht="13.5" hidden="1" x14ac:dyDescent="0.35">
      <c r="B1665" s="50">
        <v>19</v>
      </c>
      <c r="C1665" s="51" t="s">
        <v>4</v>
      </c>
      <c r="D1665" s="1" t="s">
        <v>121</v>
      </c>
      <c r="E1665" s="1" t="str">
        <f t="shared" si="61"/>
        <v>defunctions countered by this refunction: antipathy, hostility, alienation</v>
      </c>
      <c r="F1665" s="36" t="s">
        <v>122</v>
      </c>
      <c r="G1665" s="1" t="s">
        <v>123</v>
      </c>
      <c r="H1665" s="48" t="s">
        <v>106</v>
      </c>
      <c r="I1665" s="47" t="str">
        <f t="shared" si="60"/>
        <v>Optional: select your moral tradition from the dropdown list at left</v>
      </c>
      <c r="J1665" s="47" t="s">
        <v>124</v>
      </c>
      <c r="K1665" s="1" t="s">
        <v>15</v>
      </c>
      <c r="L1665" s="1" t="s">
        <v>15</v>
      </c>
      <c r="M1665" s="1" t="s">
        <v>15</v>
      </c>
      <c r="N1665" s="1" t="s">
        <v>15</v>
      </c>
      <c r="O1665" s="1" t="s">
        <v>15</v>
      </c>
      <c r="P1665" s="1" t="s">
        <v>15</v>
      </c>
      <c r="Q1665" s="1" t="s">
        <v>15</v>
      </c>
      <c r="R1665" s="1" t="s">
        <v>15</v>
      </c>
      <c r="S1665" s="1" t="s">
        <v>15</v>
      </c>
      <c r="T1665" s="1" t="s">
        <v>15</v>
      </c>
      <c r="V1665" s="52" t="s">
        <v>125</v>
      </c>
    </row>
    <row r="1666" spans="2:22" ht="13.5" hidden="1" x14ac:dyDescent="0.35">
      <c r="B1666" s="50">
        <v>20</v>
      </c>
      <c r="C1666" s="51" t="s">
        <v>126</v>
      </c>
      <c r="D1666" s="1" t="s">
        <v>127</v>
      </c>
      <c r="E1666" s="1" t="str">
        <f t="shared" si="61"/>
        <v>defunctions countered by this refunction: hate, animosity, outrage</v>
      </c>
      <c r="F1666" s="36" t="s">
        <v>128</v>
      </c>
      <c r="G1666" s="1" t="s">
        <v>129</v>
      </c>
      <c r="H1666" s="48" t="s">
        <v>106</v>
      </c>
      <c r="I1666" s="47" t="str">
        <f t="shared" si="60"/>
        <v>Optional: select your moral tradition from the dropdown list at left</v>
      </c>
      <c r="J1666" s="47" t="s">
        <v>130</v>
      </c>
      <c r="K1666" s="1" t="s">
        <v>15</v>
      </c>
      <c r="L1666" s="1" t="s">
        <v>15</v>
      </c>
      <c r="M1666" s="1" t="s">
        <v>15</v>
      </c>
      <c r="N1666" s="1" t="s">
        <v>15</v>
      </c>
      <c r="O1666" s="1" t="s">
        <v>15</v>
      </c>
      <c r="P1666" s="1" t="s">
        <v>15</v>
      </c>
      <c r="Q1666" s="1" t="s">
        <v>15</v>
      </c>
      <c r="R1666" s="1" t="s">
        <v>15</v>
      </c>
      <c r="S1666" s="1" t="s">
        <v>15</v>
      </c>
      <c r="T1666" s="1" t="s">
        <v>15</v>
      </c>
      <c r="V1666" s="52" t="s">
        <v>131</v>
      </c>
    </row>
    <row r="1667" spans="2:22" hidden="1" x14ac:dyDescent="0.3">
      <c r="C1667" s="53"/>
    </row>
    <row r="1668" spans="2:22" ht="15.5" hidden="1" x14ac:dyDescent="0.45">
      <c r="B1668" s="35">
        <v>1</v>
      </c>
      <c r="C1668" s="54">
        <f>E290</f>
        <v>0</v>
      </c>
      <c r="D1668" s="1" t="str">
        <f>IF($E$290=$C1647,D1647,IF($E$290=$C1648,D1648,IF($E$290=$C1649,D1649,IF($E$290=$C1650,D1650,IF($E$290=$C1651,D1651,IF($E$290=$C1652,D1652,IF($E$290=$C1653,D1653,IF($E$290=$C1654,D1654,IF($E$290=$C1655,D1655,IF($E$290=$C1656,D1656,IF($E$290=$C1657,D1657,IF($E$290=$C1658,D1658,IF($E$290=$C1659,D1659,IF($E$290=$C1660,D1660,IF($E$290=$C1661,D1661,IF($E$290=$C1662,D1662,IF($E$290=$C1663,D1663,IF($E$290=$C1664,D1664,IF($E$290=$C1665,D1665,IF($E$290=$C1666,D1666,""))))))))))))))))))))</f>
        <v/>
      </c>
      <c r="E1668" s="1" t="str">
        <f>IF($E$290=$C1647,E1647,IF($E$290=$C1648,E1648,IF($E$290=$C1649,E1649,IF($E$290=$C1650,E1650,IF($E$290=$C1651,E1651,IF($E$290=$C1652,E1652,IF($E$290=$C1653,E1653,IF($E$290=$C1654,E1654,IF($E$290=$C1655,E1655,IF($E$290=$C1656,E1656,IF($E$290=$C1657,E1657,IF($E$290=$C1658,E1658,IF($E$290=$C1659,E1659,IF($E$290=$C1660,E1660,IF($E$290=$C1661,E1661,IF($E$290=$C1662,E1662,IF($E$290=$C1663,E1663,IF($E$290=$C1664,E1664,IF($E$290=$C1665,E1665,IF($E$290=$C1666,E1666,""))))))))))))))))))))</f>
        <v/>
      </c>
      <c r="F1668" s="1" t="str">
        <f>IF($E$290=$C1647,F1647,IF($E$290=$C1648,F1648,IF($E$290=$C1649,F1649,IF($E$290=$C1650,F1650,IF($E$290=$C1651,F1651,IF($E$290=$C1652,F1652,IF($E$290=$C1653,F1653,IF($E$290=$C1654,F1654,IF($E$290=$C1655,F1655,IF($E$290=$C1656,F1656,IF($E$290=$C1657,F1657,IF($E$290=$C1658,F1658,IF($E$290=$C1659,F1659,IF($E$290=$C1660,F1660,IF($E$290=$C1661,F1661,IF($E$290=$C1662,F1662,IF($E$290=$C1663,F1663,IF($E$290=$C1664,F1664,IF($E$290=$C1665,F1665,IF($E$290=$C1666,F1666,""))))))))))))))))))))</f>
        <v/>
      </c>
      <c r="G1668" s="1" t="str">
        <f>IF($E$290=$C1647,G1647,IF($E$290=$C1648,G1648,IF($E$290=$C1649,G1649,IF($E$290=$C1650,G1650,IF($E$290=$C1651,G1651,IF($E$290=$C1652,G1652,IF($E$290=$C1653,G1653,IF($E$290=$C1654,G1654,IF($E$290=$C1655,G1655,IF($E$290=$C1656,G1656,IF($E$290=$C1657,G1657,IF($E$290=$C1658,G1658,IF($E$290=$C1659,G1659,IF($E$290=$C1660,G1660,IF($E$290=$C1661,G1661,IF($E$290=$C1662,G1662,IF($E$290=$C1663,G1663,IF($E$290=$C1664,G1664,IF($E$290=$C1665,G1665,IF($E$290=$C1666,G1666,""))))))))))))))))))))</f>
        <v/>
      </c>
      <c r="H1668" s="1" t="str">
        <f>IF($E$290=$C1647,H1647,IF($E$290=$C1648,H1648,IF($E$290=$C1649,H1649,IF($E$290=$C1650,H1650,IF($E$290=$C1651,H1651,IF($E$290=$C1652,H1652,IF($E$290=$C1653,H1653,IF($E$290=$C1654,H1654,IF($E$290=$C1655,H1655,IF($E$290=$C1656,H1656,IF($E$290=$C1657,H1657,IF($E$290=$C1658,H1658,IF($E$290=$C1659,H1659,IF($E$290=$C1660,H1660,IF($E$290=$C1661,H1661,IF($E$290=$C1662,H1662,IF($E$290=$C1663,H1663,IF($E$290=$C1664,H1664,IF($E$290=$C1665,H1665,IF($E$290=$C1666,H1666,H1669))))))))))))))))))))</f>
        <v>SELECT ITEM AT RIGHT:</v>
      </c>
      <c r="I1668" s="1" t="str">
        <f>IF($E$290=$C1647,I1647,IF($E$290=$C1648,I1648,IF($E$290=$C1649,I1649,IF($E$290=$C1650,I1650,IF($E$290=$C1651,I1651,IF($E$290=$C1652,I1652,IF($E$290=$C1653,I1653,IF($E$290=$C1654,I1654,IF($E$290=$C1655,I1655,IF($E$290=$C1656,I1656,IF($E$290=$C1657,I1657,IF($E$290=$C1658,I1658,IF($E$290=$C1659,I1659,IF($E$290=$C1660,I1660,IF($E$290=$C1661,I1661,IF($E$290=$C1662,I1662,IF($E$290=$C1663,I1663,IF($E$290=$C1664,I1664,IF($E$290=$C1665,I1665,IF($E$290=$C1666,I1666,I1669))))))))))))))))))))</f>
        <v>Optional</v>
      </c>
      <c r="K1668" s="1" t="s">
        <v>1146</v>
      </c>
    </row>
    <row r="1669" spans="2:22" hidden="1" x14ac:dyDescent="0.3">
      <c r="D1669" s="1" t="s">
        <v>132</v>
      </c>
      <c r="E1669" s="1" t="s">
        <v>132</v>
      </c>
      <c r="F1669" s="1" t="s">
        <v>132</v>
      </c>
      <c r="G1669" s="1" t="s">
        <v>132</v>
      </c>
      <c r="H1669" s="1" t="s">
        <v>133</v>
      </c>
      <c r="I1669" s="1" t="s">
        <v>134</v>
      </c>
    </row>
    <row r="1670" spans="2:22" hidden="1" x14ac:dyDescent="0.3">
      <c r="D1670" s="1" t="str">
        <f>H290</f>
        <v>click to rate the quality of the helpful character trait</v>
      </c>
      <c r="J1670" s="55">
        <f>IF(D1670=G1676,F1676,IF(D1670=G1677,F1677,IF(D1670=G1678,F1678,IF(D1670=G1679,F1679,IF(D1670=G1680,F1680,IF(D1670=G1675,0))))))</f>
        <v>0</v>
      </c>
    </row>
    <row r="1671" spans="2:22" ht="15.5" hidden="1" x14ac:dyDescent="0.45">
      <c r="B1671" s="35">
        <v>2</v>
      </c>
      <c r="C1671" s="54">
        <f>E301</f>
        <v>0</v>
      </c>
      <c r="D1671" s="1" t="str">
        <f>IF($E$301=$C1647,D1647,IF($E$301=$C1648,D1648,IF($E$301=$C1649,D1649,IF($E$301=$C1650,D1650,IF($E$301=$C1651,D1651,IF($E$301=$C1652,D1652,IF($E$301=$C1653,D1653,IF($E$301=$C1654,D1654,IF($E$301=$C1655,D1655,IF($E$301=$C1656,D1656,IF($E$301=$C1657,D1657,IF($E$301=$C1658,D1658,IF($E$301=$C1659,D1659,IF($E$301=$C1660,D1660,IF($E$301=$C1661,D1661,IF($E$301=$C1662,D1662,IF($E$301=$C1663,D1663,IF($E$301=$C1664,D1664,IF($E$301=$C1665,D1665,IF($E$301=$C1666,D1666,""))))))))))))))))))))</f>
        <v/>
      </c>
      <c r="E1671" s="1" t="str">
        <f>IF($E$301=$C1647,E1647,IF($E$301=$C1648,E1648,IF($E$301=$C1649,E1649,IF($E$301=$C1650,E1650,IF($E$301=$C1651,E1651,IF($E$301=$C1652,E1652,IF($E$301=$C1653,E1653,IF($E$301=$C1654,E1654,IF($E$301=$C1655,E1655,IF($E$301=$C1656,E1656,IF($E$301=$C1657,E1657,IF($E$301=$C1658,E1658,IF($E$301=$C1659,E1659,IF($E$301=$C1660,E1660,IF($E$301=$C1661,E1661,IF($E$301=$C1662,E1662,IF($E$301=$C1663,E1663,IF($E$301=$C1664,E1664,IF($E$301=$C1665,E1665,IF($E$301=$C1666,E1666,""))))))))))))))))))))</f>
        <v/>
      </c>
      <c r="F1671" s="1" t="str">
        <f>IF($E$301=$C1647,F1647,IF($E$301=$C1648,F1648,IF($E$301=$C1649,F1649,IF($E$301=$C1650,F1650,IF($E$301=$C1651,F1651,IF($E$301=$C1652,F1652,IF($E$301=$C1653,F1653,IF($E$301=$C1654,F1654,IF($E$301=$C1655,F1655,IF($E$301=$C1656,F1656,IF($E$301=$C1657,F1657,IF($E$301=$C1658,F1658,IF($E$301=$C1659,F1659,IF($E$301=$C1660,F1660,IF($E$301=$C1661,F1661,IF($E$301=$C1662,F1662,IF($E$301=$C1663,F1663,IF($E$301=$C1664,F1664,IF($E$301=$C1665,F1665,IF($E$301=$C1666,F1666,""))))))))))))))))))))</f>
        <v/>
      </c>
      <c r="G1671" s="1" t="str">
        <f>IF($E$301=$C1647,G1647,IF($E$301=$C1648,G1648,IF($E$301=$C1649,G1649,IF($E$301=$C1650,G1650,IF($E$301=$C1651,G1651,IF($E$301=$C1652,G1652,IF($E$301=$C1653,G1653,IF($E$301=$C1654,G1654,IF($E$301=$C1655,G1655,IF($E$301=$C1656,G1656,IF($E$301=$C1657,G1657,IF($E$301=$C1658,G1658,IF($E$301=$C1659,G1659,IF($E$301=$C1660,G1660,IF($E$301=$C1661,G1661,IF($E$301=$C1662,G1662,IF($E$301=$C1663,G1663,IF($E$301=$C1664,G1664,IF($E$301=$C1665,G1665,IF($E$301=$C1666,G1666,""))))))))))))))))))))</f>
        <v/>
      </c>
      <c r="H1671" s="1" t="str">
        <f>IF($E$301=$C1647,H1647,IF($E$301=$C1648,H1648,IF($E$301=$C1649,H1649,IF($E$301=$C1650,H1650,IF($E$301=$C1651,H1651,IF($E$301=$C1652,H1652,IF($E$301=$C1653,H1653,IF($E$301=$C1654,H1654,IF($E$301=$C1655,H1655,IF($E$301=$C1656,H1656,IF($E$301=$C1657,H1657,IF($E$301=$C1658,H1658,IF($E$301=$C1659,H1659,IF($E$301=$C1660,H1660,IF($E$301=$C1661,H1661,IF($E$301=$C1662,H1662,IF($E$301=$C1663,H1663,IF($E$301=$C1664,H1664,IF($E$301=$C1665,H1665,IF($E$301=$C1666,H1666,H1672))))))))))))))))))))</f>
        <v>SELECT ITEM AT RIGHT:</v>
      </c>
      <c r="I1671" s="1" t="str">
        <f>IF($E$301=$C1647,I1647,IF($E$301=$C1648,I1648,IF($E$301=$C1649,I1649,IF($E$301=$C1650,I1650,IF($E$301=$C1651,I1651,IF($E$301=$C1652,I1652,IF($E$301=$C1653,I1653,IF($E$301=$C1654,I1654,IF($E$301=$C1655,I1655,IF($E$301=$C1656,I1656,IF($E$301=$C1657,I1657,IF($E$301=$C1658,I1658,IF($E$301=$C1659,I1659,IF($E$301=$C1660,I1660,IF($E$301=$C1661,I1661,IF($E$301=$C1662,I1662,IF($E$301=$C1663,I1663,IF($E$301=$C1664,I1664,IF($E$301=$C1665,I1665,IF($E$301=$C1666,I1666,I1672))))))))))))))))))))</f>
        <v>Optional</v>
      </c>
      <c r="K1671" s="1" t="s">
        <v>1145</v>
      </c>
    </row>
    <row r="1672" spans="2:22" hidden="1" x14ac:dyDescent="0.3">
      <c r="D1672" s="1" t="s">
        <v>132</v>
      </c>
      <c r="E1672" s="1" t="s">
        <v>132</v>
      </c>
      <c r="F1672" s="1" t="s">
        <v>132</v>
      </c>
      <c r="G1672" s="1" t="s">
        <v>132</v>
      </c>
      <c r="H1672" s="1" t="s">
        <v>133</v>
      </c>
      <c r="I1672" s="1" t="s">
        <v>134</v>
      </c>
    </row>
    <row r="1673" spans="2:22" hidden="1" x14ac:dyDescent="0.3">
      <c r="D1673" s="1" t="str">
        <f>H301</f>
        <v>rate current quality of character trait to improve</v>
      </c>
      <c r="H1673" s="1"/>
      <c r="J1673" s="55">
        <f>IF(D1673=G1683,F1683,IF(D1673=G1684,F1684,IF(D1673=G1685,F1685,IF(D1673=G1686,F1686,IF(D1673=G1687,F1687,IF(D1673=G1682,0))))))</f>
        <v>0</v>
      </c>
    </row>
    <row r="1674" spans="2:22" hidden="1" x14ac:dyDescent="0.3">
      <c r="B1674" s="1" t="s">
        <v>135</v>
      </c>
      <c r="C1674" s="1" t="s">
        <v>3</v>
      </c>
      <c r="F1674" s="36">
        <f>IF(H290=G1676,F1676,IF(H290=G1677,F1677,IF(H290=G1678,F1678,IF(H290=G1679,F1679,IF(H290=G1680,F1680,0)))))</f>
        <v>0</v>
      </c>
      <c r="G1674" s="1" t="s">
        <v>136</v>
      </c>
      <c r="H1674" s="1"/>
    </row>
    <row r="1675" spans="2:22" hidden="1" x14ac:dyDescent="0.3">
      <c r="B1675" s="1" t="s">
        <v>137</v>
      </c>
      <c r="C1675" s="1" t="s">
        <v>138</v>
      </c>
      <c r="G1675" s="56" t="s">
        <v>1147</v>
      </c>
      <c r="H1675" s="1"/>
    </row>
    <row r="1676" spans="2:22" hidden="1" x14ac:dyDescent="0.3">
      <c r="C1676" s="1" t="s">
        <v>139</v>
      </c>
      <c r="E1676" s="1">
        <v>0.2</v>
      </c>
      <c r="F1676" s="1">
        <v>0</v>
      </c>
      <c r="G1676" s="1" t="s">
        <v>140</v>
      </c>
      <c r="H1676" s="1"/>
    </row>
    <row r="1677" spans="2:22" hidden="1" x14ac:dyDescent="0.3">
      <c r="C1677" s="1" t="s">
        <v>141</v>
      </c>
      <c r="E1677" s="1">
        <v>0.4</v>
      </c>
      <c r="F1677" s="1">
        <v>0.25</v>
      </c>
      <c r="G1677" s="1" t="s">
        <v>5</v>
      </c>
      <c r="H1677" s="1"/>
    </row>
    <row r="1678" spans="2:22" hidden="1" x14ac:dyDescent="0.3">
      <c r="C1678" s="1" t="s">
        <v>658</v>
      </c>
      <c r="E1678" s="1">
        <v>0.6</v>
      </c>
      <c r="F1678" s="1">
        <v>0.5</v>
      </c>
      <c r="G1678" s="1" t="s">
        <v>142</v>
      </c>
      <c r="H1678" s="1"/>
    </row>
    <row r="1679" spans="2:22" hidden="1" x14ac:dyDescent="0.3">
      <c r="C1679" s="1" t="s">
        <v>149</v>
      </c>
      <c r="E1679" s="1">
        <v>0.8</v>
      </c>
      <c r="F1679" s="1">
        <v>0.75</v>
      </c>
      <c r="G1679" s="1" t="s">
        <v>2</v>
      </c>
      <c r="H1679" s="1"/>
    </row>
    <row r="1680" spans="2:22" hidden="1" x14ac:dyDescent="0.3">
      <c r="C1680" s="1" t="s">
        <v>143</v>
      </c>
      <c r="E1680" s="1">
        <v>1</v>
      </c>
      <c r="F1680" s="1">
        <v>1</v>
      </c>
      <c r="G1680" s="1" t="s">
        <v>144</v>
      </c>
      <c r="H1680" s="1"/>
    </row>
    <row r="1681" spans="2:21" hidden="1" x14ac:dyDescent="0.3">
      <c r="C1681" s="1" t="s">
        <v>145</v>
      </c>
      <c r="F1681" s="36">
        <f>IF(H301=G1683,F1683,IF(H301=G1684,F1684,IF(H301=G1685,F1685,IF(H301=G1686,F1686,IF(H301=G1687,F1687,0)))))</f>
        <v>0</v>
      </c>
      <c r="G1681" s="1" t="s">
        <v>136</v>
      </c>
    </row>
    <row r="1682" spans="2:21" hidden="1" x14ac:dyDescent="0.3">
      <c r="C1682" s="1" t="s">
        <v>146</v>
      </c>
      <c r="G1682" s="56" t="s">
        <v>1148</v>
      </c>
      <c r="H1682" s="1"/>
    </row>
    <row r="1683" spans="2:21" hidden="1" x14ac:dyDescent="0.3">
      <c r="C1683" s="1" t="s">
        <v>147</v>
      </c>
      <c r="E1683" s="1">
        <v>0.2</v>
      </c>
      <c r="F1683" s="1">
        <v>0</v>
      </c>
      <c r="G1683" s="1" t="s">
        <v>140</v>
      </c>
      <c r="H1683" s="1"/>
    </row>
    <row r="1684" spans="2:21" hidden="1" x14ac:dyDescent="0.3">
      <c r="B1684" s="1" t="s">
        <v>148</v>
      </c>
      <c r="C1684" s="1" t="s">
        <v>149</v>
      </c>
      <c r="E1684" s="1">
        <v>0.4</v>
      </c>
      <c r="F1684" s="1">
        <v>0.25</v>
      </c>
      <c r="G1684" s="1" t="s">
        <v>5</v>
      </c>
    </row>
    <row r="1685" spans="2:21" hidden="1" x14ac:dyDescent="0.3">
      <c r="C1685" s="1" t="s">
        <v>7</v>
      </c>
      <c r="E1685" s="1">
        <v>0.6</v>
      </c>
      <c r="F1685" s="1">
        <v>0.5</v>
      </c>
      <c r="G1685" s="1" t="s">
        <v>142</v>
      </c>
    </row>
    <row r="1686" spans="2:21" hidden="1" x14ac:dyDescent="0.3">
      <c r="E1686" s="1">
        <v>0.8</v>
      </c>
      <c r="F1686" s="1">
        <v>0.75</v>
      </c>
      <c r="G1686" s="1" t="s">
        <v>2</v>
      </c>
    </row>
    <row r="1687" spans="2:21" hidden="1" x14ac:dyDescent="0.3">
      <c r="E1687" s="1">
        <v>1</v>
      </c>
      <c r="F1687" s="1">
        <v>1</v>
      </c>
      <c r="G1687" s="1" t="s">
        <v>144</v>
      </c>
    </row>
    <row r="1688" spans="2:21" hidden="1" x14ac:dyDescent="0.3"/>
    <row r="1689" spans="2:21" hidden="1" x14ac:dyDescent="0.3">
      <c r="P1689" s="1" t="s">
        <v>1150</v>
      </c>
    </row>
    <row r="1690" spans="2:21" hidden="1" x14ac:dyDescent="0.3">
      <c r="B1690" s="36" t="str">
        <f>E1690</f>
        <v>Apply character traits to proactively respond to these situational needs more than react to their pain</v>
      </c>
      <c r="D1690" s="48" t="s">
        <v>150</v>
      </c>
      <c r="E1690" s="1" t="s">
        <v>1152</v>
      </c>
      <c r="P1690" s="1" t="s">
        <v>925</v>
      </c>
    </row>
    <row r="1691" spans="2:21" hidden="1" x14ac:dyDescent="0.3"/>
    <row r="1692" spans="2:21" ht="14" hidden="1" x14ac:dyDescent="0.3">
      <c r="B1692" s="208" t="str">
        <f>IF(B1025=J1025,E1692,IF(B1025=I1025,E1693,IF(B1025="",E1692)))</f>
        <v>1. Apply a character trait to improve responsiveness to your need</v>
      </c>
      <c r="D1692" s="48" t="s">
        <v>150</v>
      </c>
      <c r="E1692" s="208" t="s">
        <v>1162</v>
      </c>
      <c r="P1692" s="208" t="s">
        <v>1153</v>
      </c>
      <c r="S1692" s="208" t="s">
        <v>1154</v>
      </c>
      <c r="U1692" s="208" t="s">
        <v>1149</v>
      </c>
    </row>
    <row r="1693" spans="2:21" ht="14" hidden="1" x14ac:dyDescent="0.3">
      <c r="E1693" s="208" t="str">
        <f>CONCATENATE(G1693,H1693,I1693)</f>
        <v>1. Character trait to improve your responsiveness to the sender's situation</v>
      </c>
      <c r="F1693" s="48" t="s">
        <v>150</v>
      </c>
      <c r="G1693" s="208" t="s">
        <v>1161</v>
      </c>
      <c r="H1693" s="208" t="str">
        <f>H1695</f>
        <v>the sender</v>
      </c>
      <c r="I1693" s="285" t="s">
        <v>1160</v>
      </c>
      <c r="J1693" s="208"/>
    </row>
    <row r="1694" spans="2:21" ht="14" hidden="1" x14ac:dyDescent="0.3">
      <c r="E1694" s="208"/>
    </row>
    <row r="1695" spans="2:21" ht="14" hidden="1" x14ac:dyDescent="0.3">
      <c r="B1695" s="208" t="str">
        <f>CONCATENATE(E1695,F1695,G1695,H1695,I1695)</f>
        <v>2. Character trait the recipient encourages the sender to apply to situation</v>
      </c>
      <c r="D1695" s="48" t="s">
        <v>150</v>
      </c>
      <c r="E1695" s="208" t="s">
        <v>1156</v>
      </c>
      <c r="F1695" s="208" t="str">
        <f>IF(B1005=0,"the recipient",B1005)</f>
        <v>the recipient</v>
      </c>
      <c r="G1695" s="208" t="s">
        <v>1158</v>
      </c>
      <c r="H1695" s="208" t="str">
        <f>IF(H1005=0,"the sender",H1005)</f>
        <v>the sender</v>
      </c>
      <c r="I1695" s="208" t="s">
        <v>1159</v>
      </c>
      <c r="P1695" s="208" t="s">
        <v>659</v>
      </c>
      <c r="S1695" s="208" t="s">
        <v>1155</v>
      </c>
      <c r="U1695" s="208"/>
    </row>
    <row r="1696" spans="2:21" ht="14" hidden="1" x14ac:dyDescent="0.3">
      <c r="E1696" s="208"/>
    </row>
    <row r="1697" spans="2:23" hidden="1" x14ac:dyDescent="0.3">
      <c r="W1697" s="48" t="s">
        <v>150</v>
      </c>
    </row>
    <row r="1698" spans="2:23" hidden="1" x14ac:dyDescent="0.3"/>
    <row r="1699" spans="2:23" hidden="1" x14ac:dyDescent="0.3"/>
    <row r="1700" spans="2:23" hidden="1" x14ac:dyDescent="0.3"/>
    <row r="1701" spans="2:23" hidden="1" x14ac:dyDescent="0.3">
      <c r="B1701" s="48">
        <f>E290</f>
        <v>0</v>
      </c>
      <c r="C1701" s="170" t="str">
        <f>IF(B1701=0,"",CONCATENATE(I1701,J1701,K1701,L1701,M1701))</f>
        <v/>
      </c>
      <c r="I1701" s="1" t="s">
        <v>211</v>
      </c>
      <c r="J1701" s="1">
        <f>B1701</f>
        <v>0</v>
      </c>
      <c r="K1701" s="1" t="s">
        <v>1151</v>
      </c>
    </row>
    <row r="1702" spans="2:23" hidden="1" x14ac:dyDescent="0.3">
      <c r="H1702" s="1"/>
    </row>
    <row r="1703" spans="2:23" hidden="1" x14ac:dyDescent="0.3">
      <c r="C1703" s="1" t="s">
        <v>210</v>
      </c>
      <c r="H1703" s="1"/>
      <c r="N1703" s="1"/>
    </row>
    <row r="1704" spans="2:23" hidden="1" x14ac:dyDescent="0.3">
      <c r="H1704" s="1"/>
    </row>
    <row r="1705" spans="2:23" hidden="1" x14ac:dyDescent="0.3">
      <c r="H1705" s="1"/>
    </row>
    <row r="1706" spans="2:23" hidden="1" x14ac:dyDescent="0.3"/>
    <row r="1707" spans="2:23" hidden="1" x14ac:dyDescent="0.3">
      <c r="B1707" s="1">
        <f>$E$301</f>
        <v>0</v>
      </c>
      <c r="C1707" s="36" t="str">
        <f>IF(B1707=0,"",CONCATENATE(I1707,J1707,K1707,L1707,M1707))</f>
        <v/>
      </c>
      <c r="I1707" s="1" t="s">
        <v>211</v>
      </c>
      <c r="J1707" s="1">
        <f>B1707</f>
        <v>0</v>
      </c>
      <c r="K1707" s="1" t="s">
        <v>212</v>
      </c>
    </row>
    <row r="1708" spans="2:23" hidden="1" x14ac:dyDescent="0.3">
      <c r="H1708" s="1"/>
      <c r="L1708" s="46"/>
      <c r="N1708" s="1"/>
    </row>
    <row r="1709" spans="2:23" hidden="1" x14ac:dyDescent="0.3"/>
    <row r="1710" spans="2:23" hidden="1" x14ac:dyDescent="0.3"/>
    <row r="1711" spans="2:23" ht="18" hidden="1" x14ac:dyDescent="0.4">
      <c r="B1711" s="286" t="str">
        <f>B310</f>
        <v>Responsive Reputation</v>
      </c>
    </row>
    <row r="1712" spans="2:23" ht="14" hidden="1" x14ac:dyDescent="0.3">
      <c r="B1712" s="63" t="str">
        <f>B311</f>
        <v>Holding each other accountable</v>
      </c>
    </row>
    <row r="1713" spans="2:16" hidden="1" x14ac:dyDescent="0.3"/>
    <row r="1714" spans="2:16" hidden="1" x14ac:dyDescent="0.3">
      <c r="B1714" s="36" t="str">
        <f>IF($B$1025=$J$1025,E1714,IF($B$1025=$I$1025,E1715,IF($B$1025="",E1714)))</f>
        <v>After you offer this amicable alternative to your legal options, to address your affected need, this process assesses their level of responsiveness. This serves as a baseline to their ongoing “responsive reputation”.</v>
      </c>
      <c r="D1714" s="188" t="s">
        <v>1136</v>
      </c>
      <c r="E1714" s="1" t="s">
        <v>1165</v>
      </c>
    </row>
    <row r="1715" spans="2:16" hidden="1" x14ac:dyDescent="0.3">
      <c r="D1715" s="188" t="s">
        <v>1157</v>
      </c>
      <c r="E1715" s="1" t="s">
        <v>1166</v>
      </c>
    </row>
    <row r="1716" spans="2:16" hidden="1" x14ac:dyDescent="0.3"/>
    <row r="1717" spans="2:16" hidden="1" x14ac:dyDescent="0.3"/>
    <row r="1718" spans="2:16" hidden="1" x14ac:dyDescent="0.3">
      <c r="B1718" s="36" t="str">
        <f>IF($B$1025=$J$1025,E1718,IF($B$1025=$I$1025,E1719,IF($B$1025="",E1718)))</f>
        <v>Once the recipient turns down this offer of a more responsive alternative to legal options, you begin applying legal options. You then gage effects on your wellness needs. You proceed to assess their responsive reputation without their input, as an expression of your First Amendment rights.</v>
      </c>
      <c r="D1718" s="188" t="s">
        <v>1136</v>
      </c>
      <c r="E1718" s="1" t="str">
        <f>CONCATENATE(I1718,J1718,K1718)</f>
        <v>Once the recipient turns down this offer of a more responsive alternative to legal options, you begin applying legal options. You then gage effects on your wellness needs. You proceed to assess their responsive reputation without their input, as an expression of your First Amendment rights.</v>
      </c>
      <c r="H1718" s="57" t="s">
        <v>150</v>
      </c>
      <c r="I1718" s="1" t="s">
        <v>1173</v>
      </c>
      <c r="J1718" s="1" t="str">
        <f>F1695</f>
        <v>the recipient</v>
      </c>
      <c r="K1718" s="1" t="s">
        <v>1174</v>
      </c>
    </row>
    <row r="1719" spans="2:16" hidden="1" x14ac:dyDescent="0.3">
      <c r="D1719" s="188" t="s">
        <v>1157</v>
      </c>
      <c r="E1719" s="1" t="str">
        <f>CONCATENATE(I1719,J1719,K1719)</f>
        <v>Once you turn down this offer for a more responsive alternative to legal options, the sender begins applying their legal options. They will then assess the effects on their wellness needs. Your "responsive reputation" proceeds without your input, asserting their First Amendment rights.</v>
      </c>
      <c r="H1719" s="57" t="s">
        <v>150</v>
      </c>
      <c r="I1719" s="1" t="s">
        <v>1175</v>
      </c>
      <c r="J1719" s="1" t="str">
        <f>H1695</f>
        <v>the sender</v>
      </c>
      <c r="K1719" s="1" t="s">
        <v>1181</v>
      </c>
    </row>
    <row r="1720" spans="2:16" hidden="1" x14ac:dyDescent="0.3"/>
    <row r="1721" spans="2:16" ht="14" hidden="1" x14ac:dyDescent="0.3">
      <c r="B1721" s="208" t="str">
        <f>E1721</f>
        <v>How responsive are you to their wellness needs and to your own?</v>
      </c>
      <c r="D1721" s="48" t="s">
        <v>150</v>
      </c>
      <c r="E1721" s="1" t="s">
        <v>1333</v>
      </c>
    </row>
    <row r="1722" spans="2:16" hidden="1" x14ac:dyDescent="0.3">
      <c r="B1722" s="36" t="str">
        <f>E1722</f>
        <v xml:space="preserve">Everyone falls short of their wellness potential, at least part of the time and on some level. Most shortcomings are structural: beyond any individual's control. </v>
      </c>
      <c r="D1722" s="48" t="s">
        <v>150</v>
      </c>
      <c r="E1722" s="1" t="s">
        <v>1176</v>
      </c>
    </row>
    <row r="1723" spans="2:16" hidden="1" x14ac:dyDescent="0.3">
      <c r="B1723" s="36" t="str">
        <f t="shared" ref="B1723:B1724" si="62">E1723</f>
        <v>Responsivism provides a mutually beneficial process to identify every affected need. And then incentivizes all inolved to resolve those needs.</v>
      </c>
      <c r="D1723" s="48" t="s">
        <v>150</v>
      </c>
      <c r="E1723" s="1" t="s">
        <v>1177</v>
      </c>
    </row>
    <row r="1724" spans="2:16" hidden="1" x14ac:dyDescent="0.3">
      <c r="B1724" s="36" t="str">
        <f t="shared" si="62"/>
        <v>The more responsive to those needs you can impact, the greater your opportunities to improve our responsiveness to other needs. Overall wellness can then measurably improve.</v>
      </c>
      <c r="D1724" s="48" t="s">
        <v>150</v>
      </c>
      <c r="E1724" s="1" t="s">
        <v>1178</v>
      </c>
    </row>
    <row r="1725" spans="2:16" hidden="1" x14ac:dyDescent="0.3"/>
    <row r="1726" spans="2:16" hidden="1" x14ac:dyDescent="0.3">
      <c r="B1726" s="36" t="str">
        <f>CONCATENATE(E1726,F1726,G1726,H1726)</f>
        <v>Sender: How responsive is the recipient to your offer?</v>
      </c>
      <c r="D1726" s="48" t="s">
        <v>150</v>
      </c>
      <c r="E1726" s="1" t="str">
        <f>IF(H1005=0,"Sender",H1005)</f>
        <v>Sender</v>
      </c>
      <c r="F1726" s="1" t="s">
        <v>1190</v>
      </c>
      <c r="G1726" s="1" t="str">
        <f>J1718</f>
        <v>the recipient</v>
      </c>
      <c r="H1726" s="1" t="s">
        <v>1191</v>
      </c>
      <c r="I1726" s="190" t="str">
        <f>G1727</f>
        <v>the sender</v>
      </c>
      <c r="J1726" s="189" t="s">
        <v>1188</v>
      </c>
      <c r="K1726" s="540">
        <f>J325</f>
        <v>0</v>
      </c>
      <c r="L1726" s="540"/>
      <c r="M1726" s="540"/>
      <c r="P1726" s="1" t="str">
        <f>IF(K1726=$C$1729,F$1729,IF(K1726=$C$1730,F$1730,IF(K1726=$C$1731,F$1731,IF(K1726=$C$1732,F$1732,IF(K1726=$C$1733,F$1733,IF(K1726=$C$1734,F$1734,IF(K1726=0,"")))))))</f>
        <v/>
      </c>
    </row>
    <row r="1727" spans="2:16" hidden="1" x14ac:dyDescent="0.3">
      <c r="B1727" s="36" t="str">
        <f>CONCATENATE(E1727,F1727,G1727,H1727)</f>
        <v>Recipient: How responsive is the sender to your needs?</v>
      </c>
      <c r="D1727" s="48" t="s">
        <v>150</v>
      </c>
      <c r="E1727" s="1" t="str">
        <f>IF(B1005=0,"Recipient",B1005)</f>
        <v>Recipient</v>
      </c>
      <c r="F1727" s="1" t="s">
        <v>1190</v>
      </c>
      <c r="G1727" s="1" t="str">
        <f>J1719</f>
        <v>the sender</v>
      </c>
      <c r="H1727" s="1" t="s">
        <v>1192</v>
      </c>
      <c r="I1727" s="188" t="str">
        <f>G1726</f>
        <v>the recipient</v>
      </c>
      <c r="J1727" s="189" t="s">
        <v>1189</v>
      </c>
      <c r="K1727" s="527">
        <f>J327</f>
        <v>0</v>
      </c>
      <c r="L1727" s="527"/>
      <c r="M1727" s="527"/>
      <c r="N1727" s="1"/>
      <c r="P1727" s="1" t="str">
        <f>IF(K1727=$C$1729,J$1729,IF(K1727=$C$1730,J$1730,IF(K1727=$C$1731,J$1731,IF(K1727=$C$1732,J$1732,IF(K1727=$C$1733,J$1733,IF(K1727=$C$1734,J$1734,IF(K1727=0,"")))))))</f>
        <v/>
      </c>
    </row>
    <row r="1728" spans="2:16" hidden="1" x14ac:dyDescent="0.3">
      <c r="N1728" s="1"/>
    </row>
    <row r="1729" spans="2:20" hidden="1" x14ac:dyDescent="0.3">
      <c r="C1729" s="1" t="s">
        <v>1186</v>
      </c>
      <c r="F1729" s="1" t="s">
        <v>1204</v>
      </c>
      <c r="H1729" s="1"/>
      <c r="J1729" s="1" t="s">
        <v>1193</v>
      </c>
      <c r="N1729" s="1"/>
    </row>
    <row r="1730" spans="2:20" hidden="1" x14ac:dyDescent="0.3">
      <c r="C1730" s="1" t="s">
        <v>1182</v>
      </c>
      <c r="F1730" s="1" t="s">
        <v>1194</v>
      </c>
      <c r="J1730" s="1" t="s">
        <v>1194</v>
      </c>
    </row>
    <row r="1731" spans="2:20" hidden="1" x14ac:dyDescent="0.3">
      <c r="C1731" s="1" t="s">
        <v>1187</v>
      </c>
      <c r="F1731" s="1" t="s">
        <v>1200</v>
      </c>
      <c r="J1731" s="1" t="s">
        <v>1195</v>
      </c>
    </row>
    <row r="1732" spans="2:20" hidden="1" x14ac:dyDescent="0.3">
      <c r="C1732" s="1" t="s">
        <v>1183</v>
      </c>
      <c r="F1732" s="1" t="s">
        <v>1201</v>
      </c>
      <c r="J1732" s="1" t="s">
        <v>1196</v>
      </c>
    </row>
    <row r="1733" spans="2:20" hidden="1" x14ac:dyDescent="0.3">
      <c r="C1733" s="1" t="s">
        <v>1184</v>
      </c>
      <c r="F1733" s="1" t="s">
        <v>1202</v>
      </c>
      <c r="J1733" s="1" t="s">
        <v>1197</v>
      </c>
    </row>
    <row r="1734" spans="2:20" hidden="1" x14ac:dyDescent="0.3">
      <c r="C1734" s="1" t="s">
        <v>1185</v>
      </c>
      <c r="F1734" s="1" t="s">
        <v>1203</v>
      </c>
      <c r="J1734" s="1" t="s">
        <v>1205</v>
      </c>
      <c r="Q1734" s="188" t="s">
        <v>1198</v>
      </c>
      <c r="T1734" s="188" t="s">
        <v>1199</v>
      </c>
    </row>
    <row r="1735" spans="2:20" hidden="1" x14ac:dyDescent="0.3"/>
    <row r="1736" spans="2:20" hidden="1" x14ac:dyDescent="0.3">
      <c r="B1736" s="36" t="str">
        <f>IF($B$1025=$J$1025,E1736,IF($B$1025=$I$1025,E1737,IF($B$1025="",E1736)))</f>
        <v xml:space="preserve">The more responsive you are to the recipient's needs, the more likely they will be open to this more amicable alternative. And consider the following Action Plan. </v>
      </c>
      <c r="D1736" s="188" t="s">
        <v>1136</v>
      </c>
      <c r="E1736" s="1" t="str">
        <f>CONCATENATE(I1736,J1736,K1736,L1736)</f>
        <v xml:space="preserve">The more responsive you are to the recipient's needs, the more likely they will be open to this more amicable alternative. And consider the following Action Plan. </v>
      </c>
      <c r="H1736" s="57" t="s">
        <v>150</v>
      </c>
      <c r="I1736" s="1" t="s">
        <v>1180</v>
      </c>
      <c r="J1736" s="1" t="str">
        <f>J1718</f>
        <v>the recipient</v>
      </c>
      <c r="K1736" s="48" t="s">
        <v>1206</v>
      </c>
      <c r="L1736" s="1" t="str">
        <f>P1726</f>
        <v/>
      </c>
    </row>
    <row r="1737" spans="2:20" hidden="1" x14ac:dyDescent="0.3">
      <c r="D1737" s="188" t="s">
        <v>1157</v>
      </c>
      <c r="E1737" s="1" t="str">
        <f>CONCATENATE(I1737,J1737,K1737,L1737)</f>
        <v xml:space="preserve">If open to this amicable process, and prefer to avoid the sender's harsher legal options, then you're invited to consider the following Action Plan. </v>
      </c>
      <c r="H1737" s="57" t="s">
        <v>150</v>
      </c>
      <c r="I1737" s="1" t="s">
        <v>1179</v>
      </c>
      <c r="J1737" s="1" t="str">
        <f>J1719</f>
        <v>the sender</v>
      </c>
      <c r="K1737" s="48" t="s">
        <v>1207</v>
      </c>
      <c r="L1737" s="1" t="str">
        <f>P1727</f>
        <v/>
      </c>
    </row>
    <row r="1738" spans="2:20" hidden="1" x14ac:dyDescent="0.3"/>
    <row r="1739" spans="2:20" hidden="1" x14ac:dyDescent="0.3"/>
    <row r="1740" spans="2:20" hidden="1" x14ac:dyDescent="0.3"/>
    <row r="1741" spans="2:20" hidden="1" x14ac:dyDescent="0.3"/>
    <row r="1742" spans="2:20" hidden="1" x14ac:dyDescent="0.3"/>
    <row r="1743" spans="2:20" hidden="1" x14ac:dyDescent="0.3"/>
    <row r="1744" spans="2:20" hidden="1" x14ac:dyDescent="0.3"/>
    <row r="1745" hidden="1" x14ac:dyDescent="0.3"/>
    <row r="1746" hidden="1" x14ac:dyDescent="0.3"/>
    <row r="1747" hidden="1" x14ac:dyDescent="0.3"/>
    <row r="1748" hidden="1" x14ac:dyDescent="0.3"/>
    <row r="1749" hidden="1" x14ac:dyDescent="0.3"/>
    <row r="1750" hidden="1" x14ac:dyDescent="0.3"/>
    <row r="1751" hidden="1" x14ac:dyDescent="0.3"/>
    <row r="1752" hidden="1" x14ac:dyDescent="0.3"/>
    <row r="1753" hidden="1" x14ac:dyDescent="0.3"/>
    <row r="1754" hidden="1" x14ac:dyDescent="0.3"/>
    <row r="1755" hidden="1" x14ac:dyDescent="0.3"/>
    <row r="1756" hidden="1" x14ac:dyDescent="0.3"/>
    <row r="1757" hidden="1" x14ac:dyDescent="0.3"/>
    <row r="1758" hidden="1" x14ac:dyDescent="0.3"/>
    <row r="1759" hidden="1" x14ac:dyDescent="0.3"/>
    <row r="1760" hidden="1" x14ac:dyDescent="0.3"/>
    <row r="1761" hidden="1" x14ac:dyDescent="0.3"/>
    <row r="1762" hidden="1" x14ac:dyDescent="0.3"/>
    <row r="1763" hidden="1" x14ac:dyDescent="0.3"/>
    <row r="1764" hidden="1" x14ac:dyDescent="0.3"/>
    <row r="1765" hidden="1" x14ac:dyDescent="0.3"/>
    <row r="1766" hidden="1" x14ac:dyDescent="0.3"/>
    <row r="1767" hidden="1" x14ac:dyDescent="0.3"/>
    <row r="1768" hidden="1" x14ac:dyDescent="0.3"/>
    <row r="1769" hidden="1" x14ac:dyDescent="0.3"/>
    <row r="1770" hidden="1" x14ac:dyDescent="0.3"/>
    <row r="1771" hidden="1" x14ac:dyDescent="0.3"/>
    <row r="1772" hidden="1" x14ac:dyDescent="0.3"/>
    <row r="1773" hidden="1" x14ac:dyDescent="0.3"/>
    <row r="1774" hidden="1" x14ac:dyDescent="0.3"/>
    <row r="1775" hidden="1" x14ac:dyDescent="0.3"/>
    <row r="1776" hidden="1" x14ac:dyDescent="0.3"/>
    <row r="1777" spans="2:13" hidden="1" x14ac:dyDescent="0.3"/>
    <row r="1778" spans="2:13" hidden="1" x14ac:dyDescent="0.3"/>
    <row r="1779" spans="2:13" hidden="1" x14ac:dyDescent="0.3"/>
    <row r="1780" spans="2:13" hidden="1" x14ac:dyDescent="0.3"/>
    <row r="1781" spans="2:13" hidden="1" x14ac:dyDescent="0.3"/>
    <row r="1782" spans="2:13" hidden="1" x14ac:dyDescent="0.3"/>
    <row r="1783" spans="2:13" ht="13.5" hidden="1" thickBot="1" x14ac:dyDescent="0.35">
      <c r="B1783" s="325"/>
      <c r="C1783" s="325"/>
      <c r="D1783" s="325"/>
      <c r="E1783" s="325"/>
      <c r="F1783" s="325"/>
      <c r="G1783" s="325"/>
      <c r="H1783" s="326"/>
      <c r="I1783" s="325"/>
      <c r="J1783" s="325"/>
      <c r="K1783" s="325"/>
      <c r="L1783" s="325"/>
      <c r="M1783" s="325"/>
    </row>
    <row r="1784" spans="2:13" hidden="1" x14ac:dyDescent="0.3"/>
    <row r="1785" spans="2:13" hidden="1" x14ac:dyDescent="0.3"/>
    <row r="1786" spans="2:13" hidden="1" x14ac:dyDescent="0.3"/>
    <row r="1787" spans="2:13" hidden="1" x14ac:dyDescent="0.3"/>
    <row r="1788" spans="2:13" hidden="1" x14ac:dyDescent="0.3"/>
    <row r="1789" spans="2:13" hidden="1" x14ac:dyDescent="0.3"/>
    <row r="1790" spans="2:13" hidden="1" x14ac:dyDescent="0.3"/>
    <row r="1791" spans="2:13" hidden="1" x14ac:dyDescent="0.3"/>
    <row r="1792" spans="2:13" hidden="1" x14ac:dyDescent="0.3"/>
    <row r="1793" hidden="1" x14ac:dyDescent="0.3"/>
    <row r="1794" hidden="1" x14ac:dyDescent="0.3"/>
    <row r="1795" hidden="1" x14ac:dyDescent="0.3"/>
    <row r="1796" hidden="1" x14ac:dyDescent="0.3"/>
    <row r="1797" hidden="1" x14ac:dyDescent="0.3"/>
    <row r="1798" hidden="1" x14ac:dyDescent="0.3"/>
    <row r="1799" hidden="1" x14ac:dyDescent="0.3"/>
    <row r="1800" hidden="1" x14ac:dyDescent="0.3"/>
    <row r="1801" hidden="1" x14ac:dyDescent="0.3"/>
    <row r="1802" hidden="1" x14ac:dyDescent="0.3"/>
    <row r="1803" hidden="1" x14ac:dyDescent="0.3"/>
    <row r="1804" hidden="1" x14ac:dyDescent="0.3"/>
    <row r="1805" hidden="1" x14ac:dyDescent="0.3"/>
    <row r="1806" hidden="1" x14ac:dyDescent="0.3"/>
    <row r="1807" hidden="1" x14ac:dyDescent="0.3"/>
    <row r="1808" hidden="1" x14ac:dyDescent="0.3"/>
    <row r="1809" hidden="1" x14ac:dyDescent="0.3"/>
    <row r="1810" hidden="1" x14ac:dyDescent="0.3"/>
    <row r="1811" hidden="1" x14ac:dyDescent="0.3"/>
    <row r="1812" hidden="1" x14ac:dyDescent="0.3"/>
    <row r="1813" hidden="1" x14ac:dyDescent="0.3"/>
    <row r="1814" hidden="1" x14ac:dyDescent="0.3"/>
    <row r="1815" hidden="1" x14ac:dyDescent="0.3"/>
    <row r="1816" hidden="1" x14ac:dyDescent="0.3"/>
    <row r="1817" hidden="1" x14ac:dyDescent="0.3"/>
    <row r="1818" hidden="1" x14ac:dyDescent="0.3"/>
    <row r="1819" hidden="1" x14ac:dyDescent="0.3"/>
    <row r="1820" hidden="1" x14ac:dyDescent="0.3"/>
    <row r="1821" hidden="1" x14ac:dyDescent="0.3"/>
    <row r="1822" hidden="1" x14ac:dyDescent="0.3"/>
    <row r="1823" hidden="1" x14ac:dyDescent="0.3"/>
    <row r="1824" hidden="1" x14ac:dyDescent="0.3"/>
    <row r="1825" hidden="1" x14ac:dyDescent="0.3"/>
    <row r="1826" hidden="1" x14ac:dyDescent="0.3"/>
    <row r="1827" hidden="1" x14ac:dyDescent="0.3"/>
    <row r="1828" hidden="1" x14ac:dyDescent="0.3"/>
    <row r="1829" hidden="1" x14ac:dyDescent="0.3"/>
    <row r="1830" hidden="1" x14ac:dyDescent="0.3"/>
    <row r="1831" hidden="1" x14ac:dyDescent="0.3"/>
    <row r="1832" hidden="1" x14ac:dyDescent="0.3"/>
    <row r="1833" hidden="1" x14ac:dyDescent="0.3"/>
    <row r="1834" hidden="1" x14ac:dyDescent="0.3"/>
    <row r="1835" hidden="1" x14ac:dyDescent="0.3"/>
    <row r="1836" hidden="1" x14ac:dyDescent="0.3"/>
    <row r="1837" hidden="1" x14ac:dyDescent="0.3"/>
    <row r="1838" hidden="1" x14ac:dyDescent="0.3"/>
    <row r="1839" hidden="1" x14ac:dyDescent="0.3"/>
    <row r="1840" hidden="1" x14ac:dyDescent="0.3"/>
    <row r="1841" hidden="1" x14ac:dyDescent="0.3"/>
    <row r="1842" hidden="1" x14ac:dyDescent="0.3"/>
    <row r="1843" hidden="1" x14ac:dyDescent="0.3"/>
    <row r="1844" hidden="1" x14ac:dyDescent="0.3"/>
    <row r="1845" hidden="1" x14ac:dyDescent="0.3"/>
    <row r="1846" hidden="1" x14ac:dyDescent="0.3"/>
    <row r="1847" hidden="1" x14ac:dyDescent="0.3"/>
    <row r="1848" hidden="1" x14ac:dyDescent="0.3"/>
    <row r="1849" hidden="1" x14ac:dyDescent="0.3"/>
    <row r="1850" hidden="1" x14ac:dyDescent="0.3"/>
    <row r="1851" hidden="1" x14ac:dyDescent="0.3"/>
    <row r="1852" hidden="1" x14ac:dyDescent="0.3"/>
    <row r="1853" hidden="1" x14ac:dyDescent="0.3"/>
    <row r="1854" hidden="1" x14ac:dyDescent="0.3"/>
    <row r="1855" hidden="1" x14ac:dyDescent="0.3"/>
    <row r="1856" hidden="1" x14ac:dyDescent="0.3"/>
    <row r="1857" hidden="1" x14ac:dyDescent="0.3"/>
    <row r="1858" hidden="1" x14ac:dyDescent="0.3"/>
    <row r="1859" hidden="1" x14ac:dyDescent="0.3"/>
    <row r="1860" hidden="1" x14ac:dyDescent="0.3"/>
    <row r="1861" hidden="1" x14ac:dyDescent="0.3"/>
    <row r="1862" hidden="1" x14ac:dyDescent="0.3"/>
    <row r="1863" hidden="1" x14ac:dyDescent="0.3"/>
    <row r="1864" hidden="1" x14ac:dyDescent="0.3"/>
    <row r="1865" hidden="1" x14ac:dyDescent="0.3"/>
    <row r="1866" hidden="1" x14ac:dyDescent="0.3"/>
    <row r="1867" hidden="1" x14ac:dyDescent="0.3"/>
    <row r="1868" hidden="1" x14ac:dyDescent="0.3"/>
    <row r="1869" hidden="1" x14ac:dyDescent="0.3"/>
    <row r="1870" hidden="1" x14ac:dyDescent="0.3"/>
    <row r="1871" hidden="1" x14ac:dyDescent="0.3"/>
    <row r="1872" hidden="1" x14ac:dyDescent="0.3"/>
    <row r="1873" hidden="1" x14ac:dyDescent="0.3"/>
    <row r="1874" hidden="1" x14ac:dyDescent="0.3"/>
    <row r="1875" hidden="1" x14ac:dyDescent="0.3"/>
    <row r="1876" hidden="1" x14ac:dyDescent="0.3"/>
    <row r="1877" hidden="1" x14ac:dyDescent="0.3"/>
    <row r="1878" hidden="1" x14ac:dyDescent="0.3"/>
    <row r="1879" hidden="1" x14ac:dyDescent="0.3"/>
    <row r="1880" hidden="1" x14ac:dyDescent="0.3"/>
    <row r="1881" hidden="1" x14ac:dyDescent="0.3"/>
    <row r="1882" hidden="1" x14ac:dyDescent="0.3"/>
    <row r="1883" hidden="1" x14ac:dyDescent="0.3"/>
    <row r="1884" hidden="1" x14ac:dyDescent="0.3"/>
    <row r="1885" hidden="1" x14ac:dyDescent="0.3"/>
    <row r="1886" hidden="1" x14ac:dyDescent="0.3"/>
    <row r="1887" hidden="1" x14ac:dyDescent="0.3"/>
    <row r="1888" hidden="1" x14ac:dyDescent="0.3"/>
    <row r="1889" hidden="1" x14ac:dyDescent="0.3"/>
    <row r="1890" hidden="1" x14ac:dyDescent="0.3"/>
    <row r="1891" hidden="1" x14ac:dyDescent="0.3"/>
    <row r="1892" hidden="1" x14ac:dyDescent="0.3"/>
    <row r="1893" hidden="1" x14ac:dyDescent="0.3"/>
    <row r="1894" hidden="1" x14ac:dyDescent="0.3"/>
    <row r="1895" hidden="1" x14ac:dyDescent="0.3"/>
    <row r="1896" hidden="1" x14ac:dyDescent="0.3"/>
    <row r="1897" hidden="1" x14ac:dyDescent="0.3"/>
    <row r="1898" hidden="1" x14ac:dyDescent="0.3"/>
    <row r="1899" hidden="1" x14ac:dyDescent="0.3"/>
    <row r="1900" hidden="1" x14ac:dyDescent="0.3"/>
    <row r="1901" hidden="1" x14ac:dyDescent="0.3"/>
    <row r="1902" hidden="1" x14ac:dyDescent="0.3"/>
    <row r="1903" hidden="1" x14ac:dyDescent="0.3"/>
    <row r="1904" hidden="1" x14ac:dyDescent="0.3"/>
    <row r="1905" hidden="1" x14ac:dyDescent="0.3"/>
    <row r="1906" hidden="1" x14ac:dyDescent="0.3"/>
    <row r="1907" hidden="1" x14ac:dyDescent="0.3"/>
    <row r="1908" hidden="1" x14ac:dyDescent="0.3"/>
    <row r="1909" hidden="1" x14ac:dyDescent="0.3"/>
    <row r="1910" hidden="1" x14ac:dyDescent="0.3"/>
    <row r="1911" hidden="1" x14ac:dyDescent="0.3"/>
    <row r="1912" hidden="1" x14ac:dyDescent="0.3"/>
    <row r="1913" hidden="1" x14ac:dyDescent="0.3"/>
    <row r="1914" hidden="1" x14ac:dyDescent="0.3"/>
    <row r="1915" hidden="1" x14ac:dyDescent="0.3"/>
    <row r="1916" hidden="1" x14ac:dyDescent="0.3"/>
    <row r="1917" hidden="1" x14ac:dyDescent="0.3"/>
    <row r="1918" hidden="1" x14ac:dyDescent="0.3"/>
    <row r="1919" hidden="1" x14ac:dyDescent="0.3"/>
    <row r="1920" hidden="1" x14ac:dyDescent="0.3"/>
    <row r="1921" hidden="1" x14ac:dyDescent="0.3"/>
    <row r="1922" hidden="1" x14ac:dyDescent="0.3"/>
    <row r="1923" hidden="1" x14ac:dyDescent="0.3"/>
    <row r="1924" hidden="1" x14ac:dyDescent="0.3"/>
    <row r="1925" hidden="1" x14ac:dyDescent="0.3"/>
    <row r="1926" hidden="1" x14ac:dyDescent="0.3"/>
    <row r="1927" hidden="1" x14ac:dyDescent="0.3"/>
    <row r="1928" hidden="1" x14ac:dyDescent="0.3"/>
    <row r="1929" hidden="1" x14ac:dyDescent="0.3"/>
    <row r="1930" hidden="1" x14ac:dyDescent="0.3"/>
    <row r="1931" hidden="1" x14ac:dyDescent="0.3"/>
    <row r="1932" hidden="1" x14ac:dyDescent="0.3"/>
    <row r="1933" hidden="1" x14ac:dyDescent="0.3"/>
    <row r="1934" hidden="1" x14ac:dyDescent="0.3"/>
    <row r="1935" hidden="1" x14ac:dyDescent="0.3"/>
    <row r="1936" hidden="1" x14ac:dyDescent="0.3"/>
    <row r="1937" hidden="1" x14ac:dyDescent="0.3"/>
    <row r="1938" hidden="1" x14ac:dyDescent="0.3"/>
    <row r="1939" hidden="1" x14ac:dyDescent="0.3"/>
    <row r="1940" hidden="1" x14ac:dyDescent="0.3"/>
    <row r="1941" hidden="1" x14ac:dyDescent="0.3"/>
    <row r="1942" hidden="1" x14ac:dyDescent="0.3"/>
    <row r="1943" hidden="1" x14ac:dyDescent="0.3"/>
    <row r="1944" hidden="1" x14ac:dyDescent="0.3"/>
    <row r="1945" hidden="1" x14ac:dyDescent="0.3"/>
    <row r="1946" hidden="1" x14ac:dyDescent="0.3"/>
    <row r="1947" hidden="1" x14ac:dyDescent="0.3"/>
    <row r="1948" hidden="1" x14ac:dyDescent="0.3"/>
    <row r="1949" hidden="1" x14ac:dyDescent="0.3"/>
    <row r="1950" hidden="1" x14ac:dyDescent="0.3"/>
    <row r="1951" hidden="1" x14ac:dyDescent="0.3"/>
    <row r="1952" hidden="1" x14ac:dyDescent="0.3"/>
    <row r="1953" hidden="1" x14ac:dyDescent="0.3"/>
    <row r="1954" hidden="1" x14ac:dyDescent="0.3"/>
    <row r="1955" hidden="1" x14ac:dyDescent="0.3"/>
    <row r="1956" hidden="1" x14ac:dyDescent="0.3"/>
    <row r="1957" hidden="1" x14ac:dyDescent="0.3"/>
    <row r="1958" hidden="1" x14ac:dyDescent="0.3"/>
    <row r="1959" hidden="1" x14ac:dyDescent="0.3"/>
    <row r="1960" hidden="1" x14ac:dyDescent="0.3"/>
    <row r="1961" hidden="1" x14ac:dyDescent="0.3"/>
    <row r="1962" hidden="1" x14ac:dyDescent="0.3"/>
    <row r="1963" hidden="1" x14ac:dyDescent="0.3"/>
    <row r="1964" hidden="1" x14ac:dyDescent="0.3"/>
    <row r="1965" hidden="1" x14ac:dyDescent="0.3"/>
    <row r="1966" hidden="1" x14ac:dyDescent="0.3"/>
    <row r="1967" hidden="1" x14ac:dyDescent="0.3"/>
    <row r="1968" hidden="1" x14ac:dyDescent="0.3"/>
    <row r="1969" hidden="1" x14ac:dyDescent="0.3"/>
    <row r="1970" hidden="1" x14ac:dyDescent="0.3"/>
    <row r="1971" hidden="1" x14ac:dyDescent="0.3"/>
    <row r="1972" hidden="1" x14ac:dyDescent="0.3"/>
    <row r="1973" hidden="1" x14ac:dyDescent="0.3"/>
    <row r="1974" hidden="1" x14ac:dyDescent="0.3"/>
    <row r="1975" hidden="1" x14ac:dyDescent="0.3"/>
    <row r="1976" hidden="1" x14ac:dyDescent="0.3"/>
    <row r="1977" hidden="1" x14ac:dyDescent="0.3"/>
    <row r="1978" hidden="1" x14ac:dyDescent="0.3"/>
    <row r="1979" hidden="1" x14ac:dyDescent="0.3"/>
    <row r="1980" hidden="1" x14ac:dyDescent="0.3"/>
    <row r="1981" hidden="1" x14ac:dyDescent="0.3"/>
    <row r="1982" hidden="1" x14ac:dyDescent="0.3"/>
    <row r="1983" hidden="1" x14ac:dyDescent="0.3"/>
    <row r="1984" hidden="1" x14ac:dyDescent="0.3"/>
    <row r="1985" spans="2:13" hidden="1" x14ac:dyDescent="0.3"/>
    <row r="1986" spans="2:13" hidden="1" x14ac:dyDescent="0.3"/>
    <row r="1987" spans="2:13" hidden="1" x14ac:dyDescent="0.3"/>
    <row r="1988" spans="2:13" hidden="1" x14ac:dyDescent="0.3"/>
    <row r="1989" spans="2:13" hidden="1" x14ac:dyDescent="0.3"/>
    <row r="1990" spans="2:13" hidden="1" x14ac:dyDescent="0.3"/>
    <row r="1991" spans="2:13" hidden="1" x14ac:dyDescent="0.3"/>
    <row r="1992" spans="2:13" hidden="1" x14ac:dyDescent="0.3"/>
    <row r="1993" spans="2:13" hidden="1" x14ac:dyDescent="0.3"/>
    <row r="1994" spans="2:13" hidden="1" x14ac:dyDescent="0.3"/>
    <row r="1995" spans="2:13" hidden="1" x14ac:dyDescent="0.3"/>
    <row r="1996" spans="2:13" hidden="1" x14ac:dyDescent="0.3"/>
    <row r="1997" spans="2:13" hidden="1" x14ac:dyDescent="0.3"/>
    <row r="1998" spans="2:13" hidden="1" x14ac:dyDescent="0.3"/>
    <row r="1999" spans="2:13" hidden="1" x14ac:dyDescent="0.3"/>
    <row r="2000" spans="2:13" ht="13.5" hidden="1" thickBot="1" x14ac:dyDescent="0.35">
      <c r="B2000" s="44"/>
      <c r="C2000" s="44"/>
      <c r="D2000" s="44"/>
      <c r="E2000" s="44"/>
      <c r="F2000" s="44"/>
      <c r="G2000" s="44"/>
      <c r="H2000" s="45"/>
      <c r="I2000" s="44"/>
      <c r="J2000" s="44"/>
      <c r="K2000" s="44"/>
      <c r="L2000" s="44"/>
      <c r="M2000" s="44"/>
    </row>
  </sheetData>
  <mergeCells count="423">
    <mergeCell ref="J162:M162"/>
    <mergeCell ref="J176:M176"/>
    <mergeCell ref="B176:I176"/>
    <mergeCell ref="B162:I162"/>
    <mergeCell ref="B189:E189"/>
    <mergeCell ref="K1726:M1726"/>
    <mergeCell ref="B191:M191"/>
    <mergeCell ref="B233:M233"/>
    <mergeCell ref="B282:M282"/>
    <mergeCell ref="B283:M283"/>
    <mergeCell ref="B286:M286"/>
    <mergeCell ref="J280:M280"/>
    <mergeCell ref="B236:I236"/>
    <mergeCell ref="J278:M278"/>
    <mergeCell ref="B231:M231"/>
    <mergeCell ref="B285:M285"/>
    <mergeCell ref="B300:M300"/>
    <mergeCell ref="B218:M218"/>
    <mergeCell ref="B290:D290"/>
    <mergeCell ref="B209:M209"/>
    <mergeCell ref="B211:M211"/>
    <mergeCell ref="C451:M451"/>
    <mergeCell ref="C455:M455"/>
    <mergeCell ref="B441:M441"/>
    <mergeCell ref="K1727:M1727"/>
    <mergeCell ref="B235:M235"/>
    <mergeCell ref="B198:M198"/>
    <mergeCell ref="B199:M199"/>
    <mergeCell ref="C202:I202"/>
    <mergeCell ref="C203:I203"/>
    <mergeCell ref="C204:I204"/>
    <mergeCell ref="C206:I206"/>
    <mergeCell ref="C205:I205"/>
    <mergeCell ref="C207:I207"/>
    <mergeCell ref="J202:M202"/>
    <mergeCell ref="J203:M203"/>
    <mergeCell ref="J204:M204"/>
    <mergeCell ref="J205:M205"/>
    <mergeCell ref="J206:M206"/>
    <mergeCell ref="J207:M207"/>
    <mergeCell ref="D457:K457"/>
    <mergeCell ref="B1522:M1522"/>
    <mergeCell ref="B1545:M1545"/>
    <mergeCell ref="V1022:Z1022"/>
    <mergeCell ref="B321:M321"/>
    <mergeCell ref="B322:M322"/>
    <mergeCell ref="B323:M323"/>
    <mergeCell ref="B324:M324"/>
    <mergeCell ref="B329:M329"/>
    <mergeCell ref="J327:M327"/>
    <mergeCell ref="J325:M325"/>
    <mergeCell ref="B325:I325"/>
    <mergeCell ref="B327:I327"/>
    <mergeCell ref="C336:M336"/>
    <mergeCell ref="C338:M338"/>
    <mergeCell ref="C340:M340"/>
    <mergeCell ref="C342:M342"/>
    <mergeCell ref="C344:M344"/>
    <mergeCell ref="K417:M417"/>
    <mergeCell ref="K415:M415"/>
    <mergeCell ref="K413:M413"/>
    <mergeCell ref="B429:M429"/>
    <mergeCell ref="C443:M443"/>
    <mergeCell ref="C444:M444"/>
    <mergeCell ref="C445:M445"/>
    <mergeCell ref="C447:M447"/>
    <mergeCell ref="C449:M449"/>
    <mergeCell ref="C453:M453"/>
    <mergeCell ref="B172:E172"/>
    <mergeCell ref="B173:E173"/>
    <mergeCell ref="B175:E175"/>
    <mergeCell ref="B177:E177"/>
    <mergeCell ref="B275:M275"/>
    <mergeCell ref="B276:M276"/>
    <mergeCell ref="B277:M277"/>
    <mergeCell ref="B281:M281"/>
    <mergeCell ref="H301:M301"/>
    <mergeCell ref="B302:M302"/>
    <mergeCell ref="B303:M303"/>
    <mergeCell ref="B305:D305"/>
    <mergeCell ref="B308:M308"/>
    <mergeCell ref="B271:M271"/>
    <mergeCell ref="B272:M272"/>
    <mergeCell ref="B273:M273"/>
    <mergeCell ref="B274:M274"/>
    <mergeCell ref="B299:M299"/>
    <mergeCell ref="B334:M334"/>
    <mergeCell ref="B289:M289"/>
    <mergeCell ref="B310:M310"/>
    <mergeCell ref="B312:M312"/>
    <mergeCell ref="B320:M320"/>
    <mergeCell ref="P1022:T1022"/>
    <mergeCell ref="B174:E174"/>
    <mergeCell ref="B188:E188"/>
    <mergeCell ref="C436:M436"/>
    <mergeCell ref="C437:M437"/>
    <mergeCell ref="B381:M381"/>
    <mergeCell ref="G189:M189"/>
    <mergeCell ref="B183:E183"/>
    <mergeCell ref="B184:E184"/>
    <mergeCell ref="B185:E185"/>
    <mergeCell ref="B242:M242"/>
    <mergeCell ref="B243:M243"/>
    <mergeCell ref="B244:M244"/>
    <mergeCell ref="B265:M265"/>
    <mergeCell ref="B266:M266"/>
    <mergeCell ref="B267:M267"/>
    <mergeCell ref="B268:M268"/>
    <mergeCell ref="B269:M269"/>
    <mergeCell ref="B270:M270"/>
    <mergeCell ref="B349:M349"/>
    <mergeCell ref="B333:M333"/>
    <mergeCell ref="B335:M335"/>
    <mergeCell ref="B301:D301"/>
    <mergeCell ref="E301:G301"/>
    <mergeCell ref="B278:G278"/>
    <mergeCell ref="B280:G280"/>
    <mergeCell ref="H386:M386"/>
    <mergeCell ref="E1608:J1608"/>
    <mergeCell ref="E1614:J1614"/>
    <mergeCell ref="B401:M401"/>
    <mergeCell ref="B402:M402"/>
    <mergeCell ref="E404:J404"/>
    <mergeCell ref="B405:M405"/>
    <mergeCell ref="B1004:G1004"/>
    <mergeCell ref="H1004:M1004"/>
    <mergeCell ref="B1005:G1005"/>
    <mergeCell ref="H1005:M1005"/>
    <mergeCell ref="B410:M410"/>
    <mergeCell ref="B610:M610"/>
    <mergeCell ref="E431:J431"/>
    <mergeCell ref="B416:M416"/>
    <mergeCell ref="B390:G390"/>
    <mergeCell ref="H390:M390"/>
    <mergeCell ref="F1126:G1126"/>
    <mergeCell ref="L1525:M1525"/>
    <mergeCell ref="B418:M418"/>
    <mergeCell ref="B412:M412"/>
    <mergeCell ref="B414:M414"/>
    <mergeCell ref="B1025:G1025"/>
    <mergeCell ref="A1:N1"/>
    <mergeCell ref="B8:M8"/>
    <mergeCell ref="B36:G36"/>
    <mergeCell ref="H36:M36"/>
    <mergeCell ref="B194:M194"/>
    <mergeCell ref="B121:M121"/>
    <mergeCell ref="B30:M30"/>
    <mergeCell ref="B31:M31"/>
    <mergeCell ref="B32:M32"/>
    <mergeCell ref="B33:M33"/>
    <mergeCell ref="B37:G37"/>
    <mergeCell ref="H37:M37"/>
    <mergeCell ref="B38:M38"/>
    <mergeCell ref="B34:M34"/>
    <mergeCell ref="L152:M152"/>
    <mergeCell ref="B44:M44"/>
    <mergeCell ref="B40:M40"/>
    <mergeCell ref="B46:M46"/>
    <mergeCell ref="B48:M48"/>
    <mergeCell ref="B50:M50"/>
    <mergeCell ref="B73:M73"/>
    <mergeCell ref="B64:M64"/>
    <mergeCell ref="B65:M65"/>
    <mergeCell ref="B66:M66"/>
    <mergeCell ref="A2:N2"/>
    <mergeCell ref="D4:K4"/>
    <mergeCell ref="B5:M5"/>
    <mergeCell ref="B6:M6"/>
    <mergeCell ref="B400:M400"/>
    <mergeCell ref="B407:G407"/>
    <mergeCell ref="B411:M411"/>
    <mergeCell ref="B409:M409"/>
    <mergeCell ref="B215:M215"/>
    <mergeCell ref="B217:M217"/>
    <mergeCell ref="C52:M52"/>
    <mergeCell ref="C53:M53"/>
    <mergeCell ref="C54:M54"/>
    <mergeCell ref="C55:M55"/>
    <mergeCell ref="B57:M57"/>
    <mergeCell ref="B59:M59"/>
    <mergeCell ref="B61:M61"/>
    <mergeCell ref="B63:M63"/>
    <mergeCell ref="B212:M212"/>
    <mergeCell ref="B213:M213"/>
    <mergeCell ref="B208:M208"/>
    <mergeCell ref="B219:M219"/>
    <mergeCell ref="B220:M220"/>
    <mergeCell ref="B288:M288"/>
    <mergeCell ref="B291:M291"/>
    <mergeCell ref="B292:M292"/>
    <mergeCell ref="B294:D294"/>
    <mergeCell ref="B297:M297"/>
    <mergeCell ref="B331:M331"/>
    <mergeCell ref="B388:G388"/>
    <mergeCell ref="H388:M388"/>
    <mergeCell ref="E290:G290"/>
    <mergeCell ref="H290:M290"/>
    <mergeCell ref="B346:M346"/>
    <mergeCell ref="B347:M347"/>
    <mergeCell ref="B348:M348"/>
    <mergeCell ref="B366:G366"/>
    <mergeCell ref="B319:H319"/>
    <mergeCell ref="B389:G389"/>
    <mergeCell ref="H389:M389"/>
    <mergeCell ref="B363:G363"/>
    <mergeCell ref="H363:M363"/>
    <mergeCell ref="B364:G364"/>
    <mergeCell ref="H364:M364"/>
    <mergeCell ref="B365:G365"/>
    <mergeCell ref="H365:M365"/>
    <mergeCell ref="H387:M387"/>
    <mergeCell ref="G373:M373"/>
    <mergeCell ref="B378:M378"/>
    <mergeCell ref="D384:G384"/>
    <mergeCell ref="B375:M375"/>
    <mergeCell ref="B386:G386"/>
    <mergeCell ref="H366:M366"/>
    <mergeCell ref="B16:M16"/>
    <mergeCell ref="B88:M88"/>
    <mergeCell ref="B76:M76"/>
    <mergeCell ref="B79:M79"/>
    <mergeCell ref="B82:M82"/>
    <mergeCell ref="B85:M85"/>
    <mergeCell ref="B86:M86"/>
    <mergeCell ref="B75:M75"/>
    <mergeCell ref="B78:M78"/>
    <mergeCell ref="B81:M81"/>
    <mergeCell ref="B84:M84"/>
    <mergeCell ref="B67:M67"/>
    <mergeCell ref="B42:M42"/>
    <mergeCell ref="B41:M41"/>
    <mergeCell ref="D39:K39"/>
    <mergeCell ref="B69:M69"/>
    <mergeCell ref="B70:M70"/>
    <mergeCell ref="B72:M72"/>
    <mergeCell ref="B68:M68"/>
    <mergeCell ref="C51:M51"/>
    <mergeCell ref="B19:G19"/>
    <mergeCell ref="B17:G17"/>
    <mergeCell ref="B18:G18"/>
    <mergeCell ref="B20:G20"/>
    <mergeCell ref="H108:J108"/>
    <mergeCell ref="H111:M111"/>
    <mergeCell ref="H96:J96"/>
    <mergeCell ref="K96:M96"/>
    <mergeCell ref="B91:H91"/>
    <mergeCell ref="B92:H92"/>
    <mergeCell ref="B93:M93"/>
    <mergeCell ref="B234:M234"/>
    <mergeCell ref="B27:M27"/>
    <mergeCell ref="L134:M134"/>
    <mergeCell ref="L136:M136"/>
    <mergeCell ref="G175:M175"/>
    <mergeCell ref="B158:M158"/>
    <mergeCell ref="B159:M159"/>
    <mergeCell ref="B161:M161"/>
    <mergeCell ref="B163:E163"/>
    <mergeCell ref="B164:E164"/>
    <mergeCell ref="B165:E165"/>
    <mergeCell ref="B166:E166"/>
    <mergeCell ref="B167:E167"/>
    <mergeCell ref="B168:E168"/>
    <mergeCell ref="B169:E169"/>
    <mergeCell ref="B170:E170"/>
    <mergeCell ref="B171:E171"/>
    <mergeCell ref="B11:M11"/>
    <mergeCell ref="C154:K155"/>
    <mergeCell ref="C136:J136"/>
    <mergeCell ref="C145:J145"/>
    <mergeCell ref="B197:M197"/>
    <mergeCell ref="B200:M200"/>
    <mergeCell ref="B12:M12"/>
    <mergeCell ref="B14:M14"/>
    <mergeCell ref="B28:F28"/>
    <mergeCell ref="I28:M28"/>
    <mergeCell ref="B15:M15"/>
    <mergeCell ref="C152:E152"/>
    <mergeCell ref="F152:I152"/>
    <mergeCell ref="J152:K152"/>
    <mergeCell ref="L154:M154"/>
    <mergeCell ref="L155:M155"/>
    <mergeCell ref="C131:K131"/>
    <mergeCell ref="C133:K133"/>
    <mergeCell ref="C135:K135"/>
    <mergeCell ref="C140:K140"/>
    <mergeCell ref="C142:K142"/>
    <mergeCell ref="C144:K144"/>
    <mergeCell ref="C149:K149"/>
    <mergeCell ref="C151:K151"/>
    <mergeCell ref="B13:M13"/>
    <mergeCell ref="B1011:M1011"/>
    <mergeCell ref="B433:M433"/>
    <mergeCell ref="B353:M353"/>
    <mergeCell ref="B354:M354"/>
    <mergeCell ref="B357:M357"/>
    <mergeCell ref="B359:M359"/>
    <mergeCell ref="D360:F360"/>
    <mergeCell ref="B362:G362"/>
    <mergeCell ref="H362:M362"/>
    <mergeCell ref="C153:K153"/>
    <mergeCell ref="C148:E148"/>
    <mergeCell ref="F148:I148"/>
    <mergeCell ref="J148:K148"/>
    <mergeCell ref="L148:M148"/>
    <mergeCell ref="C150:E150"/>
    <mergeCell ref="F150:I150"/>
    <mergeCell ref="J150:K150"/>
    <mergeCell ref="L150:M150"/>
    <mergeCell ref="J141:K141"/>
    <mergeCell ref="L141:M141"/>
    <mergeCell ref="B387:G387"/>
    <mergeCell ref="C139:E139"/>
    <mergeCell ref="F139:I139"/>
    <mergeCell ref="J134:K134"/>
    <mergeCell ref="B178:E178"/>
    <mergeCell ref="B179:E179"/>
    <mergeCell ref="B180:E180"/>
    <mergeCell ref="B181:E181"/>
    <mergeCell ref="B182:E182"/>
    <mergeCell ref="B186:E186"/>
    <mergeCell ref="B187:E187"/>
    <mergeCell ref="B26:M26"/>
    <mergeCell ref="J139:K139"/>
    <mergeCell ref="L139:M139"/>
    <mergeCell ref="C141:E141"/>
    <mergeCell ref="F141:I141"/>
    <mergeCell ref="B125:M125"/>
    <mergeCell ref="B126:M126"/>
    <mergeCell ref="B90:M90"/>
    <mergeCell ref="H94:J94"/>
    <mergeCell ref="K94:M94"/>
    <mergeCell ref="B109:G111"/>
    <mergeCell ref="K109:M109"/>
    <mergeCell ref="K110:M110"/>
    <mergeCell ref="H109:J109"/>
    <mergeCell ref="H110:J110"/>
    <mergeCell ref="K108:M108"/>
    <mergeCell ref="B228:M228"/>
    <mergeCell ref="B115:M115"/>
    <mergeCell ref="B113:M113"/>
    <mergeCell ref="B117:M117"/>
    <mergeCell ref="B119:M119"/>
    <mergeCell ref="B99:M99"/>
    <mergeCell ref="B101:M101"/>
    <mergeCell ref="B100:M100"/>
    <mergeCell ref="B103:M103"/>
    <mergeCell ref="B105:M105"/>
    <mergeCell ref="J143:K143"/>
    <mergeCell ref="L143:M143"/>
    <mergeCell ref="L145:M145"/>
    <mergeCell ref="B195:M195"/>
    <mergeCell ref="C130:E130"/>
    <mergeCell ref="F130:I130"/>
    <mergeCell ref="L130:M130"/>
    <mergeCell ref="J130:K130"/>
    <mergeCell ref="C132:E132"/>
    <mergeCell ref="F132:I132"/>
    <mergeCell ref="J132:K132"/>
    <mergeCell ref="L132:M132"/>
    <mergeCell ref="C134:E134"/>
    <mergeCell ref="F134:I134"/>
    <mergeCell ref="B253:M253"/>
    <mergeCell ref="B122:M122"/>
    <mergeCell ref="B102:M102"/>
    <mergeCell ref="B393:M393"/>
    <mergeCell ref="J384:M384"/>
    <mergeCell ref="J360:M360"/>
    <mergeCell ref="C143:E143"/>
    <mergeCell ref="F143:I143"/>
    <mergeCell ref="B210:M210"/>
    <mergeCell ref="B221:M221"/>
    <mergeCell ref="B287:M287"/>
    <mergeCell ref="J236:M236"/>
    <mergeCell ref="B223:M223"/>
    <mergeCell ref="B224:M224"/>
    <mergeCell ref="B229:M229"/>
    <mergeCell ref="B230:M230"/>
    <mergeCell ref="B222:M222"/>
    <mergeCell ref="B226:M226"/>
    <mergeCell ref="B255:M255"/>
    <mergeCell ref="B257:M257"/>
    <mergeCell ref="B259:M259"/>
    <mergeCell ref="B261:M261"/>
    <mergeCell ref="B263:M263"/>
    <mergeCell ref="B227:M227"/>
    <mergeCell ref="B397:M397"/>
    <mergeCell ref="B396:M396"/>
    <mergeCell ref="AC42:AN42"/>
    <mergeCell ref="C1427:D1427"/>
    <mergeCell ref="B237:M237"/>
    <mergeCell ref="B239:M239"/>
    <mergeCell ref="B240:M240"/>
    <mergeCell ref="B245:M245"/>
    <mergeCell ref="B247:M247"/>
    <mergeCell ref="B238:M238"/>
    <mergeCell ref="B241:M241"/>
    <mergeCell ref="B246:M246"/>
    <mergeCell ref="B248:M248"/>
    <mergeCell ref="B250:M250"/>
    <mergeCell ref="B252:M252"/>
    <mergeCell ref="B254:M254"/>
    <mergeCell ref="B256:M256"/>
    <mergeCell ref="B258:M258"/>
    <mergeCell ref="B260:M260"/>
    <mergeCell ref="B262:M262"/>
    <mergeCell ref="B264:M264"/>
    <mergeCell ref="B249:M249"/>
    <mergeCell ref="B350:M350"/>
    <mergeCell ref="B251:M251"/>
    <mergeCell ref="B21:G21"/>
    <mergeCell ref="B22:G22"/>
    <mergeCell ref="B23:G23"/>
    <mergeCell ref="B24:G24"/>
    <mergeCell ref="B25:G25"/>
    <mergeCell ref="H25:M25"/>
    <mergeCell ref="I17:M17"/>
    <mergeCell ref="I18:M18"/>
    <mergeCell ref="I19:M19"/>
    <mergeCell ref="I20:M20"/>
    <mergeCell ref="I21:M21"/>
    <mergeCell ref="I22:M22"/>
    <mergeCell ref="I23:M23"/>
    <mergeCell ref="I24:M24"/>
  </mergeCells>
  <phoneticPr fontId="134" type="noConversion"/>
  <conditionalFormatting sqref="B163:E175">
    <cfRule type="containsText" dxfId="52" priority="100" operator="containsText" text="not considered or not applicable">
      <formula>NOT(ISERROR(SEARCH("not considered or not applicable",B163)))</formula>
    </cfRule>
  </conditionalFormatting>
  <conditionalFormatting sqref="B177:E189">
    <cfRule type="containsText" dxfId="51" priority="52" operator="containsText" text="not considered or not applicable">
      <formula>NOT(ISERROR(SEARCH("not considered or not applicable",B177)))</formula>
    </cfRule>
  </conditionalFormatting>
  <conditionalFormatting sqref="B218:M218">
    <cfRule type="containsText" dxfId="49" priority="8" operator="containsText" text="Previous">
      <formula>NOT(ISERROR(SEARCH("Previous",B218)))</formula>
    </cfRule>
    <cfRule type="cellIs" dxfId="48" priority="6" operator="equal">
      <formula>$C$1404</formula>
    </cfRule>
    <cfRule type="containsText" dxfId="47" priority="7" operator="containsText" text="Rais">
      <formula>NOT(ISERROR(SEARCH("Rais",B218)))</formula>
    </cfRule>
  </conditionalFormatting>
  <conditionalFormatting sqref="B222:M222">
    <cfRule type="cellIs" dxfId="46" priority="9" operator="equal">
      <formula>$C$1404</formula>
    </cfRule>
    <cfRule type="containsText" dxfId="45" priority="10" operator="containsText" text="Actionable">
      <formula>NOT(ISERROR(SEARCH("Actionable",B222)))</formula>
    </cfRule>
    <cfRule type="containsText" dxfId="44" priority="11" operator="containsText" text="Previous">
      <formula>NOT(ISERROR(SEARCH("Previous",B222)))</formula>
    </cfRule>
  </conditionalFormatting>
  <conditionalFormatting sqref="B226:M226">
    <cfRule type="cellIs" dxfId="43" priority="12" operator="equal">
      <formula>$C$1404</formula>
    </cfRule>
    <cfRule type="containsText" dxfId="42" priority="49" operator="containsText" text="Previous">
      <formula>NOT(ISERROR(SEARCH("Previous",B226)))</formula>
    </cfRule>
    <cfRule type="containsText" dxfId="41" priority="47" operator="containsText" text="Risking">
      <formula>NOT(ISERROR(SEARCH("Risking",B226)))</formula>
    </cfRule>
  </conditionalFormatting>
  <conditionalFormatting sqref="B285:M285">
    <cfRule type="containsText" dxfId="40" priority="154" operator="containsText" text="impacted wellness">
      <formula>NOT(ISERROR(SEARCH("impacted wellness",B285)))</formula>
    </cfRule>
  </conditionalFormatting>
  <conditionalFormatting sqref="C131:K131">
    <cfRule type="cellIs" dxfId="39" priority="167" operator="equal">
      <formula>$Q$1196</formula>
    </cfRule>
  </conditionalFormatting>
  <conditionalFormatting sqref="C133:K133">
    <cfRule type="cellIs" dxfId="38" priority="166" operator="equal">
      <formula>$Q$1197</formula>
    </cfRule>
  </conditionalFormatting>
  <conditionalFormatting sqref="C135:K135">
    <cfRule type="cellIs" dxfId="37" priority="165" operator="equal">
      <formula>$Q$1198</formula>
    </cfRule>
  </conditionalFormatting>
  <conditionalFormatting sqref="C140:K140">
    <cfRule type="cellIs" dxfId="36" priority="164" operator="equal">
      <formula>$Q$1236</formula>
    </cfRule>
  </conditionalFormatting>
  <conditionalFormatting sqref="C142:K142">
    <cfRule type="cellIs" dxfId="35" priority="163" operator="equal">
      <formula>$Q$1237</formula>
    </cfRule>
  </conditionalFormatting>
  <conditionalFormatting sqref="C144:K144">
    <cfRule type="cellIs" dxfId="34" priority="162" operator="equal">
      <formula>$Q$1238</formula>
    </cfRule>
  </conditionalFormatting>
  <conditionalFormatting sqref="C149:K149">
    <cfRule type="cellIs" dxfId="33" priority="5" operator="equal">
      <formula>$Q$1236</formula>
    </cfRule>
  </conditionalFormatting>
  <conditionalFormatting sqref="C151:K151">
    <cfRule type="cellIs" dxfId="32" priority="4" operator="equal">
      <formula>$Q$1237</formula>
    </cfRule>
  </conditionalFormatting>
  <conditionalFormatting sqref="C153:K153">
    <cfRule type="cellIs" dxfId="31" priority="3" operator="equal">
      <formula>$Q$1238</formula>
    </cfRule>
  </conditionalFormatting>
  <conditionalFormatting sqref="I28:M28">
    <cfRule type="cellIs" dxfId="15" priority="1" operator="equal">
      <formula>$B$1022</formula>
    </cfRule>
  </conditionalFormatting>
  <conditionalFormatting sqref="J325:M325">
    <cfRule type="cellIs" dxfId="14" priority="21" operator="equal">
      <formula>$C$1732</formula>
    </cfRule>
    <cfRule type="cellIs" dxfId="13" priority="20" operator="equal">
      <formula>$C$1733</formula>
    </cfRule>
    <cfRule type="cellIs" dxfId="12" priority="19" operator="equal">
      <formula>$C$1734</formula>
    </cfRule>
    <cfRule type="cellIs" dxfId="11" priority="22" operator="equal">
      <formula>$C$1731</formula>
    </cfRule>
    <cfRule type="cellIs" dxfId="10" priority="24" operator="equal">
      <formula>$C$1729</formula>
    </cfRule>
    <cfRule type="cellIs" dxfId="9" priority="23" operator="equal">
      <formula>$C$1730</formula>
    </cfRule>
  </conditionalFormatting>
  <conditionalFormatting sqref="J327:M327">
    <cfRule type="cellIs" dxfId="8" priority="18" operator="equal">
      <formula>$C$1729</formula>
    </cfRule>
    <cfRule type="cellIs" dxfId="7" priority="17" operator="equal">
      <formula>$C$1730</formula>
    </cfRule>
    <cfRule type="cellIs" dxfId="6" priority="16" operator="equal">
      <formula>$C$1731</formula>
    </cfRule>
    <cfRule type="cellIs" dxfId="5" priority="15" operator="equal">
      <formula>$C$1732</formula>
    </cfRule>
    <cfRule type="cellIs" dxfId="4" priority="14" operator="equal">
      <formula>$C$1733</formula>
    </cfRule>
    <cfRule type="cellIs" dxfId="3" priority="13" operator="equal">
      <formula>$C$1734</formula>
    </cfRule>
  </conditionalFormatting>
  <conditionalFormatting sqref="P30">
    <cfRule type="cellIs" dxfId="2" priority="160" operator="equal">
      <formula>$B$1022</formula>
    </cfRule>
  </conditionalFormatting>
  <conditionalFormatting sqref="V1022:Z1022">
    <cfRule type="cellIs" dxfId="0" priority="28" operator="equal">
      <formula>$B$1022</formula>
    </cfRule>
  </conditionalFormatting>
  <dataValidations count="67">
    <dataValidation type="list" errorStyle="warning" allowBlank="1" showInputMessage="1" showErrorMessage="1" error="Choose from dropdown list" sqref="H297:M297" xr:uid="{4BB2C275-38A6-4D3F-B78A-42F9EB1BD50A}">
      <formula1>$G$1671:$G$1675</formula1>
    </dataValidation>
    <dataValidation type="list" errorStyle="warning" allowBlank="1" showInputMessage="1" showErrorMessage="1" error="You must choose an option from the dropdown list for this to work" prompt="Select one of 20 character refunctions from the dropdown list" sqref="E297 E223:E225 E219:E221 E217 E231" xr:uid="{C33E3942-1F1B-4702-A604-14A7B7F71491}">
      <formula1>$C$1635:$C$1654</formula1>
    </dataValidation>
    <dataValidation type="list" errorStyle="warning" allowBlank="1" showInputMessage="1" showErrorMessage="1" errorTitle="Oops!" error="Select an option from the dropdown list" sqref="B304:M304 B599:M599" xr:uid="{F8EAC2E3-41C5-4B87-8C0A-044566B940EC}">
      <formula1>$C$1468:$C$1472</formula1>
    </dataValidation>
    <dataValidation type="list" errorStyle="warning" allowBlank="1" showInputMessage="1" showErrorMessage="1" error="Select an option from the dropdown list." sqref="B69:M69" xr:uid="{E0F0E06A-8CFC-4365-82A1-18B355EF57E1}">
      <formula1>$D$1077:$D$1081</formula1>
    </dataValidation>
    <dataValidation type="list" errorStyle="warning" allowBlank="1" showInputMessage="1" showErrorMessage="1" error="Select an option from the dropdown list" sqref="B72:M73" xr:uid="{14697E30-B148-4701-B9AE-1CAEC8AFCD6D}">
      <formula1>$D$1085:$D$1089</formula1>
    </dataValidation>
    <dataValidation type="list" errorStyle="warning" allowBlank="1" showInputMessage="1" showErrorMessage="1" error="Select an option from the dropdown list" sqref="B75:M76" xr:uid="{ED75A905-59FA-441F-BBE2-3C6C70232442}">
      <formula1>$D$1093:$D$1097</formula1>
    </dataValidation>
    <dataValidation type="list" errorStyle="warning" allowBlank="1" showInputMessage="1" showErrorMessage="1" error="Select an option from the dropdown list" sqref="B78:M79" xr:uid="{74F441DE-4B35-44BA-B16C-14F222DFE760}">
      <formula1>$D$1101:$D$1105</formula1>
    </dataValidation>
    <dataValidation type="list" errorStyle="warning" allowBlank="1" showInputMessage="1" showErrorMessage="1" error="Select an option from the dropdown list" sqref="B81:M82" xr:uid="{9CDC11A5-F0EE-44FB-90CF-F382F22AD236}">
      <formula1>$D$1109:$D$1113</formula1>
    </dataValidation>
    <dataValidation type="list" errorStyle="warning" allowBlank="1" showInputMessage="1" showErrorMessage="1" error="Select an option from the dropdown list" sqref="F123:I123 F127:I127" xr:uid="{41009414-DCFD-4559-A915-3CF02F59B03F}">
      <formula1>$B$1272:$B$1276</formula1>
    </dataValidation>
    <dataValidation type="list" errorStyle="warning" allowBlank="1" showInputMessage="1" showErrorMessage="1" error="Select an option from the dropdown list" sqref="C138:J138" xr:uid="{583D1A27-7678-47AA-A5B7-4FBC544BBD03}">
      <formula1>$E$1229:$E$1233</formula1>
    </dataValidation>
    <dataValidation type="list" errorStyle="warning" allowBlank="1" showInputMessage="1" showErrorMessage="1" error="Select an option from this dropdown list" sqref="B36:M36" xr:uid="{95E20EE4-26C8-4CD1-9692-2B8530393C69}">
      <formula1>$B$1003:$B$1004</formula1>
    </dataValidation>
    <dataValidation type="list" errorStyle="warning" allowBlank="1" showInputMessage="1" showErrorMessage="1" error="Select an option from the drowdown list" sqref="C123:E123 C127:E127" xr:uid="{1C1000B7-0135-42EC-8805-9BDB25C9C355}">
      <formula1>$D$1175:$D$1184</formula1>
    </dataValidation>
    <dataValidation type="list" errorStyle="warning" allowBlank="1" showInputMessage="1" showErrorMessage="1" error="Select an option from the dropdown list" sqref="C129:J129" xr:uid="{4807F0AF-96B9-4369-A91B-E65C13B3AD16}">
      <formula1>$E$1189:$E$1193</formula1>
    </dataValidation>
    <dataValidation type="list" errorStyle="warning" allowBlank="1" showInputMessage="1" showErrorMessage="1" error="Select an option from the dropdown list" sqref="D349:F349" xr:uid="{2643FDD9-2911-4B23-8844-0594CCFAED20}">
      <formula1>$C$1514:$C$1518</formula1>
    </dataValidation>
    <dataValidation type="list" errorStyle="warning" allowBlank="1" showInputMessage="1" showErrorMessage="1" error="Select an option from the dropdown list" sqref="J349" xr:uid="{FDC8E89C-4FDB-4D1F-95D9-A60CC806A7CB}">
      <formula1>$R$1514:$R$1518</formula1>
    </dataValidation>
    <dataValidation type="list" errorStyle="warning" allowBlank="1" showInputMessage="1" showErrorMessage="1" error="Select an option from the dropdown list" sqref="J374" xr:uid="{AAAE9DBE-D8B4-4261-A5EB-E09B51A8EECB}">
      <formula1>$R$1538:$R$1543</formula1>
    </dataValidation>
    <dataValidation type="list" errorStyle="warning" allowBlank="1" showInputMessage="1" showErrorMessage="1" error="Select an option from the dropdown list" sqref="D374" xr:uid="{531EFC91-09FB-4B33-8080-7BCA4AC23CCD}">
      <formula1>$C$1538:$C$1543</formula1>
    </dataValidation>
    <dataValidation type="list" errorStyle="warning" allowBlank="1" showInputMessage="1" showErrorMessage="1" error="Select a profession from the dropdown list" sqref="H90" xr:uid="{F1A478BC-1C6E-47B7-85CC-E09878CD69D7}">
      <formula1>$K$1115:$K$1140</formula1>
    </dataValidation>
    <dataValidation type="list" errorStyle="information" allowBlank="1" showInputMessage="1" showErrorMessage="1" error="Select one of the professional goals from the dropdown list hor write in your own" sqref="H92:J92" xr:uid="{42A83554-A11F-48F0-9EF5-8195FF377A0B}">
      <formula1>$F$1130:$F$1137</formula1>
    </dataValidation>
    <dataValidation type="list" errorStyle="warning" allowBlank="1" showInputMessage="1" showErrorMessage="1" error="Select an option from the dropdown list" sqref="C126:E126 C128:E128" xr:uid="{0C1ED873-53B6-4ECC-870E-1DA8123FC6B4}">
      <formula1>$D$1178:$D$1187</formula1>
    </dataValidation>
    <dataValidation type="list" errorStyle="warning" allowBlank="1" showInputMessage="1" showErrorMessage="1" error="Select an option from the drowdown list" sqref="C144:E144" xr:uid="{4E5CA21C-78D9-43AD-9E5A-605FEB73D6C4}">
      <formula1>$D$1245:$D$1266</formula1>
    </dataValidation>
    <dataValidation type="list" errorStyle="warning" allowBlank="1" showInputMessage="1" showErrorMessage="1" error="Select an option from the dropdown list" sqref="C146:E146" xr:uid="{6501E0FB-D3F5-43C4-9E33-33C0147CE3EB}">
      <formula1>$D$1245:$D$1266</formula1>
    </dataValidation>
    <dataValidation type="list" errorStyle="warning" allowBlank="1" showInputMessage="1" showErrorMessage="1" error="Select an option from the dropdown list" sqref="F126:I126 F135:I135 F146:I146 F128:I128 F144:I144 F137:I137" xr:uid="{0AE20E61-73EF-4081-8B57-6F81135CA273}">
      <formula1>$B$1275:$B$1279</formula1>
    </dataValidation>
    <dataValidation type="list" errorStyle="warning" allowBlank="1" showInputMessage="1" showErrorMessage="1" error="Select an option from the dropdown list" sqref="J132" xr:uid="{A0D16BCF-43D1-4936-90A7-40D5B15AF0E8}">
      <formula1>$E$1192:$E$1196</formula1>
    </dataValidation>
    <dataValidation type="list" errorStyle="warning" allowBlank="1" showInputMessage="1" showErrorMessage="1" error="Select an option from the drowdown list" sqref="J141" xr:uid="{7802E94A-7788-4934-9566-DFF24AF2A413}">
      <formula1>$E$1232:$E$1236</formula1>
    </dataValidation>
    <dataValidation type="list" errorStyle="warning" allowBlank="1" showInputMessage="1" showErrorMessage="1" error="Select an option from the dropdown list" sqref="F203:G203" xr:uid="{8352384C-6DF9-4DDC-ACF4-A6816EEC94AA}">
      <formula1>$P$1312:$P$1316</formula1>
    </dataValidation>
    <dataValidation type="list" errorStyle="warning" allowBlank="1" showInputMessage="1" showErrorMessage="1" error="Select an option from the dropdown list" sqref="F204:G205" xr:uid="{3886A88E-57E8-46E1-BF44-A58E0E4DCFCB}">
      <formula1>$P$1312:$P$1317</formula1>
    </dataValidation>
    <dataValidation type="list" errorStyle="warning" allowBlank="1" showInputMessage="1" showErrorMessage="1" error="Select an option from the dropdown list" sqref="E310:G310" xr:uid="{39ED7746-5967-44AF-8851-45F11E47636F}">
      <formula1>$C$1638:$C$1657</formula1>
    </dataValidation>
    <dataValidation type="list" errorStyle="warning" allowBlank="1" showInputMessage="1" showErrorMessage="1" error="Choose from dropdown list" sqref="H217:M217 H223:M225 H219:M221" xr:uid="{9B9B8FAE-095F-4F10-BC79-C42712021B67}">
      <formula1>$G$1664:$G$1668</formula1>
    </dataValidation>
    <dataValidation type="list" errorStyle="warning" allowBlank="1" showInputMessage="1" showErrorMessage="1" error="Choose from dropdown list" sqref="J231:M231 J275:M275" xr:uid="{51A2DE3E-915A-498C-9BB4-E0844EE16D74}">
      <formula1>$C$1418:$C$1442</formula1>
    </dataValidation>
    <dataValidation type="list" errorStyle="warning" allowBlank="1" showInputMessage="1" showErrorMessage="1" error="Select an option from the dropdown list" sqref="B281:M281" xr:uid="{612561C1-21BC-401F-BA03-7A9CF0CEFF24}">
      <formula1>$C$1450:$C$1455</formula1>
    </dataValidation>
    <dataValidation type="list" errorStyle="warning" allowBlank="1" showInputMessage="1" showErrorMessage="1" error="Select one of the five options in the dropdown list" sqref="B159:E162 B176:E176" xr:uid="{C778B42D-5A8E-42FD-AAA9-42A5CC4DB16C}">
      <formula1>$C$1297:$C$1301</formula1>
    </dataValidation>
    <dataValidation type="list" errorStyle="warning" allowBlank="1" showInputMessage="1" showErrorMessage="1" error="Select an option from the dropdown iist" sqref="B40:M40" xr:uid="{F763C745-8039-4160-ACD6-8C036C6D020B}">
      <formula1>$B$1007:$B$1008</formula1>
    </dataValidation>
    <dataValidation type="list" errorStyle="warning" allowBlank="1" showInputMessage="1" showErrorMessage="1" error="Select an option from the dropdown list" sqref="B85:M85" xr:uid="{A312C513-4400-45DF-A401-1EEEC3F99D89}">
      <formula1>$D$1117:$D$1121</formula1>
    </dataValidation>
    <dataValidation type="list" errorStyle="warning" allowBlank="1" showInputMessage="1" showErrorMessage="1" error="Select an option from the dropdown list" sqref="H94:J94" xr:uid="{1EAA5B07-8D41-43F1-AF47-803D43CBC534}">
      <formula1>$K$1127:$K$1151</formula1>
    </dataValidation>
    <dataValidation type="list" errorStyle="warning" allowBlank="1" showInputMessage="1" showErrorMessage="1" error="Select an option from the dropdown list" sqref="H96:J96" xr:uid="{03CE0CA9-BF65-4264-9936-EC2677C7D51C}">
      <formula1>$P$1127:$P$1135</formula1>
    </dataValidation>
    <dataValidation type="list" errorStyle="warning" allowBlank="1" showInputMessage="1" showErrorMessage="1" error="Select an option from the dropdown list" sqref="C130:E130 C132:E132 C134:E134" xr:uid="{CCF0C98E-D3CF-4165-A3E9-886EEEACF8B9}">
      <formula1>$D$1186:$D$1195</formula1>
    </dataValidation>
    <dataValidation type="list" errorStyle="warning" allowBlank="1" showInputMessage="1" showErrorMessage="1" error="Select an option from the dropdown list" sqref="C135:E135 C137:E137" xr:uid="{21B4B7C7-8BD2-4420-BFCF-7609FD2E9EAC}">
      <formula1>$D$1205:$D$1226</formula1>
    </dataValidation>
    <dataValidation type="list" errorStyle="warning" allowBlank="1" showInputMessage="1" showErrorMessage="1" error="Select an option from the dropdown list" sqref="C136:J136" xr:uid="{704F2A68-DA15-4A0C-9B9D-EE2758A470AD}">
      <formula1>$E$1200:$E$1220</formula1>
    </dataValidation>
    <dataValidation type="list" errorStyle="warning" allowBlank="1" showInputMessage="1" showErrorMessage="1" error="Select an option from the dropdown list" sqref="C145:J145" xr:uid="{91F0E8F4-2385-4CDA-B25E-8F586A47ECB2}">
      <formula1>$E$1240:$E$1260</formula1>
    </dataValidation>
    <dataValidation type="list" errorStyle="warning" allowBlank="1" showInputMessage="1" showErrorMessage="1" error="Select an option from the dropdown list" sqref="G1226 F130:I130 F132:I132 F134:I134 F139:I139 F141:I141 F143:I143 F148:I148 F150:I150 F152:I152" xr:uid="{8481047B-DB52-4959-8319-63423521F8F3}">
      <formula1>$B$1283:$B$1287</formula1>
    </dataValidation>
    <dataValidation type="list" errorStyle="warning" allowBlank="1" showInputMessage="1" showErrorMessage="1" error="Select an option from the dropdown list" sqref="C139:E139 C141:E141 C143:E143" xr:uid="{D1AFAA6A-FD66-467D-87DD-19462F7A8A48}">
      <formula1>$D$1225:$D$1234</formula1>
    </dataValidation>
    <dataValidation type="list" errorStyle="warning" allowBlank="1" showInputMessage="1" showErrorMessage="1" error="Select an option from the dropdown list" sqref="C148:E148 C150:E150 C152:E152" xr:uid="{1A181C70-B157-49B5-A9D3-6E9C92C4BF1C}">
      <formula1>$D$1265:$D$1274</formula1>
    </dataValidation>
    <dataValidation type="list" errorStyle="warning" allowBlank="1" showInputMessage="1" showErrorMessage="1" error="Select one of the five options in the dropdown list" sqref="B163:E175" xr:uid="{5E668BCD-B697-45DE-AD6A-4FC5C101B762}">
      <formula1>$C$1301:$C$1305</formula1>
    </dataValidation>
    <dataValidation type="list" errorStyle="warning" allowBlank="1" showInputMessage="1" showErrorMessage="1" error="Select one of the five options in the dropdown list" sqref="B177:E189" xr:uid="{4B8B18ED-6584-45B5-8543-4B083CC9BBF8}">
      <formula1>$D$1306:$D$1310</formula1>
    </dataValidation>
    <dataValidation type="list" errorStyle="information" allowBlank="1" showInputMessage="1" showErrorMessage="1" error="Select an option from the dropdown list" sqref="B215:M215" xr:uid="{00245A53-5109-4842-B2E1-4B17F44C2819}">
      <formula1>$B$1363:$B$1367</formula1>
    </dataValidation>
    <dataValidation type="list" errorStyle="warning" allowBlank="1" showInputMessage="1" showErrorMessage="1" error="Select an option from the dropdown list" sqref="B218:M218" xr:uid="{B415DA28-0207-457C-83A1-AD47F3A670DA}">
      <formula1>$C$1377:$C$1385</formula1>
    </dataValidation>
    <dataValidation type="list" errorStyle="warning" allowBlank="1" showInputMessage="1" showErrorMessage="1" error="Select an emotion from the dropdown list" sqref="J236:M236 J278:M278 J280:M280" xr:uid="{5034E7F1-730A-4570-A84C-F38C28A6BFBE}">
      <formula1>$C$1428:$C$1447</formula1>
    </dataValidation>
    <dataValidation type="list" errorStyle="warning" allowBlank="1" showInputMessage="1" showErrorMessage="1" error="Select an option from the dropdown list" sqref="B285:M285" xr:uid="{EF4DC41F-C109-466C-BB23-7E3A53E0B255}">
      <formula1>$C$1455:$C$1460</formula1>
    </dataValidation>
    <dataValidation type="list" errorStyle="warning" allowBlank="1" showInputMessage="1" showErrorMessage="1" error="Select the best item that applies to you" sqref="B222:M222" xr:uid="{1581FF4E-C2A7-4CAE-8171-5F9DCC0A0C85}">
      <formula1>$C$1392:$C$1397</formula1>
    </dataValidation>
    <dataValidation type="list" errorStyle="information" allowBlank="1" showInputMessage="1" showErrorMessage="1" error="Select a title that best applies" sqref="B226:M226" xr:uid="{A170FBCE-6AB2-47B3-BEA0-96778A9C9CBA}">
      <formula1>$C$1404:$C$1411</formula1>
    </dataValidation>
    <dataValidation type="list" errorStyle="warning" allowBlank="1" showInputMessage="1" showErrorMessage="1" error="Select an option from the dropdown list" sqref="B294:D294" xr:uid="{A54933F0-847A-4DF2-8C5C-D0FAD1A32AEE}">
      <formula1>$C$1674:$C$1685</formula1>
    </dataValidation>
    <dataValidation type="list" errorStyle="warning" allowBlank="1" showInputMessage="1" showErrorMessage="1" error="Select an option from the dropdown list" sqref="D1669 E301:G301 E290:G290" xr:uid="{DCFF0A43-D410-421B-BD26-2D9D4926CCBE}">
      <formula1>$C$1647:$C$1666</formula1>
    </dataValidation>
    <dataValidation type="list" errorStyle="warning" allowBlank="1" showInputMessage="1" showErrorMessage="1" error="Select an option from the dropdown list" sqref="H290:M290" xr:uid="{DF172519-C6C0-46BB-9298-6CB7C92CCFAB}">
      <formula1>$G$1675:$G$1680</formula1>
    </dataValidation>
    <dataValidation type="list" errorStyle="warning" allowBlank="1" showInputMessage="1" showErrorMessage="1" error="Select an option from the dropdown list" sqref="H301:M301" xr:uid="{C83F36A5-245E-4759-9887-66191F7F5545}">
      <formula1>$G$1682:$G$1687</formula1>
    </dataValidation>
    <dataValidation type="list" errorStyle="warning" allowBlank="1" showInputMessage="1" showErrorMessage="1" error="Select an option from the dropdown list" sqref="J327 J325" xr:uid="{DA3A3CE2-F302-4EBA-BAB3-39A273C9311B}">
      <formula1>$C$1729:$C$1734</formula1>
    </dataValidation>
    <dataValidation type="list" errorStyle="warning" allowBlank="1" showInputMessage="1" showErrorMessage="1" error="Select an option from the dropdown list" sqref="J202:M202" xr:uid="{70D20789-3905-4200-89D6-6DE3C12E8B10}">
      <formula1>$AI$1323:$AI$1327</formula1>
    </dataValidation>
    <dataValidation type="list" errorStyle="warning" allowBlank="1" showInputMessage="1" showErrorMessage="1" error="Select an option from the dropdown list" sqref="J203:M203" xr:uid="{224E7224-C18F-4E13-9643-11B793773DD7}">
      <formula1>$AJ$1323:$AJ$1327</formula1>
    </dataValidation>
    <dataValidation type="list" errorStyle="warning" allowBlank="1" showInputMessage="1" showErrorMessage="1" error="Select an option from the dropdown list" sqref="J204:M204" xr:uid="{6D2E4ED2-47F7-4D28-B399-29728104B7A9}">
      <formula1>$AK$1323:$AK$1327</formula1>
    </dataValidation>
    <dataValidation type="list" errorStyle="warning" allowBlank="1" showInputMessage="1" showErrorMessage="1" error="Select an option from the dropdown list" sqref="J205:M205" xr:uid="{B1EE2032-47C8-46F1-ADF6-0FF0327EE64D}">
      <formula1>$AL$1323:$AL$1327</formula1>
    </dataValidation>
    <dataValidation type="list" errorStyle="warning" allowBlank="1" showInputMessage="1" showErrorMessage="1" error="Select an option from the dropdown list" sqref="J206:M206" xr:uid="{D551FCDD-8E13-46AD-B64A-924725250F31}">
      <formula1>$AM$1323:$AM$1327</formula1>
    </dataValidation>
    <dataValidation type="list" errorStyle="warning" allowBlank="1" showInputMessage="1" showErrorMessage="1" error="Select an option from the dropdown list" sqref="J207:M207" xr:uid="{987CC677-C81B-409D-92AF-9CB09DEF5D12}">
      <formula1>$AN$1323:$AN$1327</formula1>
    </dataValidation>
    <dataValidation type="list" errorStyle="warning" allowBlank="1" showInputMessage="1" showErrorMessage="1" error="Select an option from the dropdown list" sqref="D360:F360" xr:uid="{7D375ACE-58F1-4A76-BE67-7B88E669D382}">
      <formula1>$C$1528:$C$1532</formula1>
    </dataValidation>
    <dataValidation type="list" errorStyle="warning" allowBlank="1" showInputMessage="1" showErrorMessage="1" error="Select an option from the dropdown list" sqref="J360:M360" xr:uid="{5DC38D15-492F-4FAD-B08D-043A2490410A}">
      <formula1>$J$1528:$J$1532</formula1>
    </dataValidation>
    <dataValidation type="list" errorStyle="warning" allowBlank="1" showInputMessage="1" showErrorMessage="1" error="Select an option from the dropdown list" sqref="D384:G384" xr:uid="{59EC762C-E499-4B99-B27C-64DE4FBF83AE}">
      <formula1>$C$1551:$C$1555</formula1>
    </dataValidation>
    <dataValidation type="list" errorStyle="warning" allowBlank="1" showInputMessage="1" showErrorMessage="1" error="Select an option from the dropdown list" sqref="J384:M384" xr:uid="{8FFFD70D-1248-4934-A465-8C13E2D734C3}">
      <formula1>$R$1551:$R$1555</formula1>
    </dataValidation>
    <dataValidation type="textLength" errorStyle="warning" allowBlank="1" showInputMessage="1" showErrorMessage="1" errorTitle="Too long!" error="Try to keep the testimonial under 500 characters" sqref="B378:M378" xr:uid="{614D529F-E75E-4E31-B3C4-ABEFF9C833B1}">
      <formula1>0</formula1>
      <formula2>500</formula2>
    </dataValidation>
  </dataValidations>
  <hyperlinks>
    <hyperlink ref="A342" location="'interview prep'!A755:N755" tooltip="previous page header" display="#" xr:uid="{9C1A9BBA-8396-4203-9293-13E3063EC530}"/>
    <hyperlink ref="N342" location="'interview prep'!A836:N869" tooltip="to next page" display="$" xr:uid="{9F97FDA2-C00E-404C-B144-0866B88F481C}"/>
    <hyperlink ref="N300" location="'interview prep'!A67:N104" tooltip="go to next page" display="$" xr:uid="{BF32B3C7-3620-440F-90C9-55E7D79282C1}"/>
    <hyperlink ref="A300" location="'interview prep'!A1:N5" tooltip="to the top" display="#" xr:uid="{FB8B88A4-2DA8-4BCB-AF2E-B6DEA8FECC32}"/>
    <hyperlink ref="E1602:J1602" r:id="rId1" location="testimonials" display="Go to AnankelogyFoundation.org" xr:uid="{2A45E79C-1FC6-4642-AD60-065F0DB3C81C}"/>
    <hyperlink ref="F1115" location="PR!B1120:M1120" tooltip="go to TESTIMONIALS below" display="PR!B1120:M1120" xr:uid="{9AA3B3D2-83C4-4558-B813-0B40DE68D514}"/>
    <hyperlink ref="L1511:M1511" location="PR!B882:M882" tooltip="go to APPRECIATION above" display="PR!B882:M882" xr:uid="{D3592F28-B75D-4726-A1F4-04521FE0D87E}"/>
    <hyperlink ref="C443:J443" r:id="rId2" display="Keltner, Gruenfeld, Anderson (2003). Power, approach, and inhibition. Psychological Review, 110:2, 265-284." xr:uid="{73A33006-8253-4CA3-90DD-43C9EE0B3F38}"/>
    <hyperlink ref="C444:J444" r:id="rId3" display="Schaerer, Plessis, Yap, Thau (2018). Low power individuals in social power research: A quantitative review, theoretical framework, and empirical test. Organizational Behavior and Human Decision Processes, 149: 73-96." xr:uid="{4D5974EA-2A81-4F8B-9E63-0DD944FAD235}"/>
    <hyperlink ref="C445:J445" r:id="rId4" display="Smith, Bargh (2008). Nonconscious effects of power on basic approach and avoidance tendencies. Soc Cogn. 26:1, 1-24." xr:uid="{33789664-D1C5-4FA4-A90A-6693EA350546}"/>
    <hyperlink ref="C447:J447" r:id="rId5" display="Tost (2015). When, why, and how do powerholders ‘‘feel the power’’? Examining the links between structural and psychological power and reviving the connection between power and responsibility. Research in Organizational Behavior 35, 29–56." xr:uid="{1172ACD8-B6E3-43FD-9ED0-75A19E42A4ED}"/>
    <hyperlink ref="C449:I449" location="LA!C378" display="“Accountability—the sense that one’s actions are personally identifiable and subject to the evaluation of others—often acts as a constraint on unchecked power. Individuals in power who know they will be held accountable are more likely to consider social consequences and take others’ interests into account.” (Keltner, et al., 2003)" xr:uid="{AFB52B80-6755-4549-8142-B9090BA92386}"/>
    <hyperlink ref="B305:D305" location="PR!B295" tooltip="change selection above" display="PR!B295" xr:uid="{09275244-850C-45AA-97F7-80E60073A0D5}"/>
    <hyperlink ref="I28:M28" r:id="rId6" tooltip="Professionally Responsive recipient instructions" display="https://www.anankelogyfoundation.org/post/professionally-responsive-recipient-instructions-1" xr:uid="{06A34BF7-D0F9-4C25-A9A9-478F2BF018B8}"/>
    <hyperlink ref="B28:F28" r:id="rId7" tooltip="Professionally Responsive sender instructions" display="https://www.anankelogyfoundation.org/post/professionally-responsive-sender-instructions" xr:uid="{E14609D4-462B-4F2D-8388-EFB4A4DD7FDB}"/>
    <hyperlink ref="C437:M437" r:id="rId8" location="section_5" display="Kuhl, Emily A. (2016). Quantifying the cost of depression. Center for Workplace Mental Health." xr:uid="{4BA9D321-FDB6-4FF0-9646-2E9B9E769FAC}"/>
    <hyperlink ref="K413:M413" r:id="rId9" tooltip="Click here to go online to read how to use this on your own" display="instructions" xr:uid="{70DD444B-DEA6-4C3E-BEA8-CC7FEA3A2337}"/>
    <hyperlink ref="K417:M417" r:id="rId10" tooltip="Click here to schedule a session for expert support; register or log in to AF.org" display="learn more" xr:uid="{A93439B1-22D5-4218-95B7-30954FC45D64}"/>
    <hyperlink ref="K415:M415" r:id="rId11" tooltip="Click here to engage others using this tool; register or log in to AF.org" display="learn more" xr:uid="{A24E7521-30C5-4AF4-8EEF-36A8401BE470}"/>
    <hyperlink ref="B17:F17" location="PR!A30:N68" tooltip="click to go to section 1" display="1. Impacting each other's needs" xr:uid="{E30BE610-E2A1-42DB-8BDF-47EBABC373FB}"/>
    <hyperlink ref="B30:M30" location="PR!B17:F17" tooltip="back to menu" display="Impacting each other's needs" xr:uid="{258E4071-68FD-47A8-85EF-5BDE7D5D4C0F}"/>
    <hyperlink ref="B18:D18" location="PR!A42:N68" tooltip="to section 2" display="2. Introduction" xr:uid="{764A70EA-AE21-48E6-ACA6-867101A815B6}"/>
    <hyperlink ref="B69:M69" location="PR!B19:D19" tooltip="back to menu" display="Assessing toxic legalism's impact" xr:uid="{B3BF4B1C-F03F-4226-9800-026E182485CB}"/>
    <hyperlink ref="B42:M42" location="PR!B18:G18" tooltip="back to menu" display="Introduction" xr:uid="{232221C1-F0E4-48F2-9079-4A9230FAAABA}"/>
    <hyperlink ref="B20:D20" location="PR!A88:N104" tooltip="to section 4" display="4. Appreciation" xr:uid="{AA9518B8-A24C-44C7-A87B-DEAB98BE6B2E}"/>
    <hyperlink ref="B88:M88" location="PR!B20:G20" tooltip="back to menu" display="PR!B20:G20" xr:uid="{17D8EDDF-318E-4A48-B349-6AA9B6D21360}"/>
    <hyperlink ref="B19:G19" location="PR!A69:N87" tooltip="to section 3" display="PR!A69:N87" xr:uid="{E0645401-2556-4C4A-BBAA-A22F55CE7ECC}"/>
    <hyperlink ref="B21:G21" location="PR!A105:N123" tooltip="to section 5" display="PR!A105:N123" xr:uid="{0040DEF3-14FE-4BCB-86F1-9E741CDFCF7C}"/>
    <hyperlink ref="B22:G22" location="PR!A124:N156" tooltip="to section 6" display="6. Exaction Invoice" xr:uid="{E5503A14-4BE1-4E00-AF6B-1BCC19D80763}"/>
    <hyperlink ref="B23:G23" location="PR!A157:N192" tooltip="to sections 7" display="PR!A157:N192" xr:uid="{062035FB-17E4-4772-95DD-A9B3982BB235}"/>
    <hyperlink ref="I17:M17" location="PR!A215:N230" tooltip="to subsection 8a" display="PR!A215:N230" xr:uid="{4772301C-DABC-4C5E-A04B-A81C69240287}"/>
    <hyperlink ref="I18:M18" location="PR!A231:N287" tooltip="to subsection 8b" display="PR!A231:N287" xr:uid="{905F4F3E-F868-4EAB-8756-15AD2ABF54AB}"/>
    <hyperlink ref="I19:M19" location="PR!A310:N330" tooltip="to subsection 8c" display="PR!A310:N330" xr:uid="{50A80102-B3BB-4CBD-A0B9-6411BB43800E}"/>
    <hyperlink ref="I21:M21" location="PR!A331:N351" tooltip="to section 9" display="PR!A331:N351" xr:uid="{CC8759CB-B528-49AD-B5A1-5E5B0191D4B7}"/>
    <hyperlink ref="I20:M20" location="PR!A310:N330" tooltip="to subsection 8c" display="PR!A310:N330" xr:uid="{93398923-6556-4263-8415-9B26A831DDF3}"/>
    <hyperlink ref="I22:M22" location="PR!A352:N406" tooltip="to section 10" display="PR!A352:N406" xr:uid="{AE48A370-DF80-4A92-887F-288822F2550A}"/>
    <hyperlink ref="I23:M23" location="PR!A407:N432" tooltip="to section 11" display="11. Was this helpful?" xr:uid="{17A84007-685B-487A-BD06-3A5EC7A54FDE}"/>
    <hyperlink ref="I24:M24" location="PR!A433:N464" tooltip="to section 12" display="12. Reference" xr:uid="{265759E7-28E0-4EF2-9993-2F4B5F295276}"/>
    <hyperlink ref="B105:M105" location="PR!B21:G21" tooltip="back to menu" display="Costly power dynamics" xr:uid="{E3F6FDD8-CA4F-4E81-91D4-E1C7B5FB8A6D}"/>
    <hyperlink ref="B125:M125" location="PR!B22:G22" tooltip="back to menu" display="Exaction Invoice" xr:uid="{3049D1B1-5059-43F7-AD28-931A61B9C722}"/>
    <hyperlink ref="B158:M158" location="PR!B23:G23" tooltip="back to menu" display="Carrot &amp; Stick approach" xr:uid="{2C41B268-AA5B-42D6-869F-686F544223C0}"/>
    <hyperlink ref="B194:M194" location="PR!B24:G24" tooltip="back to menu" display="Branding Investment" xr:uid="{F34C6A86-6BE6-435C-B274-380F3FE45223}"/>
    <hyperlink ref="B215:M215" location="PR!I17:M17" tooltip="back to menu" display="Mutual Problem-Solving" xr:uid="{6D9C9FB1-11A7-48CD-8F5D-FA40A7BEB543}"/>
    <hyperlink ref="B231:M231" location="PR!I18:M18" tooltip="back to menu" display="Wellness Impact on Affected Needs" xr:uid="{D10BDE59-B644-4170-BF50-75943875CD68}"/>
    <hyperlink ref="B287:M287" location="PR!I19:M19" tooltip="back to menu" display="Feel-Reactive or Need-Responsive" xr:uid="{2DA3499C-C9AD-4D95-A152-0437A08CDB95}"/>
    <hyperlink ref="B310:M310" location="PR!I20:M20" tooltip="back to menu" display="Responsive Reputation" xr:uid="{90C75E2D-6EDE-4CC8-A457-ECA2F74A6B68}"/>
    <hyperlink ref="B331:M331" location="PR!I21:M21" tooltip="back to menu" display="Action Plan" xr:uid="{CE327A9B-77BE-4D3B-855E-BE346D442D68}"/>
    <hyperlink ref="B353:M353" location="PR!I22:M22" tooltip="back to menu" display="PR!I22:M22" xr:uid="{41005FDB-F4F9-4700-B127-F798C04B0D0A}"/>
    <hyperlink ref="B407:G407" location="PR!I23:M23" tooltip="back to menu" display="PR!I23:M23" xr:uid="{46C1DC58-5DC4-4181-9E4A-412F77D0D622}"/>
    <hyperlink ref="B433:M433" location="PR!I24:M24" tooltip="back to menu" display="References" xr:uid="{177E7C58-8807-4077-B0AF-5AB295F47CC6}"/>
    <hyperlink ref="E431:J431" r:id="rId12" display="Go to AnankelogyFoundation.org" xr:uid="{214CB2DD-075C-4D5B-BEA9-5DC2B4B69335}"/>
  </hyperlinks>
  <printOptions horizontalCentered="1"/>
  <pageMargins left="0.5" right="0.5" top="0.75" bottom="0.75" header="0.3" footer="0.3"/>
  <pageSetup orientation="portrait" r:id="rId13"/>
  <headerFooter differentFirst="1">
    <oddHeader>&amp;C&amp;"Arial Black,Regular"&amp;16&amp;K009641Anankelogy&amp;K004623 &amp;K7030A0Foundation&amp;R&amp;10&amp;K7030A0v1.0</oddHeader>
    <oddFooter>&amp;L&amp;D&amp;CPage &amp;P&amp;R&amp;F</oddFooter>
  </headerFooter>
  <drawing r:id="rId14"/>
  <legacyDrawing r:id="rId15"/>
  <extLst>
    <ext xmlns:x14="http://schemas.microsoft.com/office/spreadsheetml/2009/9/main" uri="{78C0D931-6437-407d-A8EE-F0AAD7539E65}">
      <x14:conditionalFormattings>
        <x14:conditionalFormatting xmlns:xm="http://schemas.microsoft.com/office/excel/2006/main">
          <x14:cfRule type="containsText" priority="26" operator="containsText" id="{A8AC50C8-BA37-41A4-A1FA-87DA4B8C6AA7}">
            <xm:f>NOT(ISERROR(SEARCH($F$1022,B28)))</xm:f>
            <xm:f>$F$1022</xm:f>
            <x14:dxf>
              <fill>
                <gradientFill degree="90">
                  <stop position="0">
                    <color rgb="FF32FFA5"/>
                  </stop>
                  <stop position="0.5">
                    <color rgb="FFBEFFD7"/>
                  </stop>
                  <stop position="1">
                    <color rgb="FF32FFA5"/>
                  </stop>
                </gradientFill>
              </fill>
              <border>
                <left style="thin">
                  <color rgb="FF004B19"/>
                </left>
                <right style="thin">
                  <color rgb="FF004B19"/>
                </right>
                <top style="thin">
                  <color rgb="FF004B19"/>
                </top>
                <bottom style="thin">
                  <color rgb="FF004B19"/>
                </bottom>
                <vertical/>
                <horizontal/>
              </border>
            </x14:dxf>
          </x14:cfRule>
          <xm:sqref>B28:F28</xm:sqref>
        </x14:conditionalFormatting>
        <x14:conditionalFormatting xmlns:xm="http://schemas.microsoft.com/office/excel/2006/main">
          <x14:cfRule type="containsText" priority="199" operator="containsText" id="{7ABA63E5-8802-47B6-8B81-2D52D26E8D76}">
            <xm:f>NOT(ISERROR(SEARCH($I$1646,E294)))</xm:f>
            <xm:f>$I$1646</xm:f>
            <x14:dxf>
              <font>
                <color theme="0" tint="-0.499984740745262"/>
              </font>
            </x14:dxf>
          </x14:cfRule>
          <xm:sqref>E294:E296 E298 E305:E307</xm:sqref>
        </x14:conditionalFormatting>
        <x14:conditionalFormatting xmlns:xm="http://schemas.microsoft.com/office/excel/2006/main">
          <x14:cfRule type="containsText" priority="169" operator="containsText" id="{905FF3A0-932B-4117-BFF1-F64A61919313}">
            <xm:f>NOT(ISERROR(SEARCH($G$1687,H290)))</xm:f>
            <xm:f>$G$1687</xm:f>
            <x14:dxf>
              <font>
                <color rgb="FF006100"/>
              </font>
              <fill>
                <patternFill>
                  <bgColor rgb="FFC6EFCE"/>
                </patternFill>
              </fill>
            </x14:dxf>
          </x14:cfRule>
          <x14:cfRule type="containsText" priority="46" operator="containsText" id="{62C321A6-4FFB-4C91-9660-680258D66CB6}">
            <xm:f>NOT(ISERROR(SEARCH($G$1675,H290)))</xm:f>
            <xm:f>$G$1675</xm:f>
            <x14:dxf>
              <font>
                <b/>
                <i val="0"/>
                <color theme="0"/>
              </font>
            </x14:dxf>
          </x14:cfRule>
          <x14:cfRule type="containsText" priority="170" operator="containsText" id="{E38CE0EC-826E-4C56-A353-2D58E060000F}">
            <xm:f>NOT(ISERROR(SEARCH($G$1686,H290)))</xm:f>
            <xm:f>$G$1686</xm:f>
            <x14:dxf>
              <font>
                <color rgb="FF006100"/>
              </font>
              <fill>
                <patternFill>
                  <bgColor rgb="FFCAE565"/>
                </patternFill>
              </fill>
            </x14:dxf>
          </x14:cfRule>
          <x14:cfRule type="containsText" priority="171" operator="containsText" id="{8AEF89D6-DA5E-4DAF-83A2-6C8E6C211316}">
            <xm:f>NOT(ISERROR(SEARCH($G$1685,H290)))</xm:f>
            <xm:f>$G$1685</xm:f>
            <x14:dxf>
              <font>
                <color rgb="FF9C5700"/>
              </font>
              <fill>
                <patternFill>
                  <bgColor rgb="FFFFFF66"/>
                </patternFill>
              </fill>
            </x14:dxf>
          </x14:cfRule>
          <x14:cfRule type="containsText" priority="172" operator="containsText" id="{729C4B9B-8EC6-46DB-A32B-2C089B7FAA6D}">
            <xm:f>NOT(ISERROR(SEARCH($G$1684,H290)))</xm:f>
            <xm:f>$G$1684</xm:f>
            <x14:dxf>
              <font>
                <color rgb="FF9C5700"/>
              </font>
              <fill>
                <patternFill>
                  <bgColor rgb="FFFFC000"/>
                </patternFill>
              </fill>
            </x14:dxf>
          </x14:cfRule>
          <x14:cfRule type="containsText" priority="173" operator="containsText" id="{F6CF7E21-46B1-4542-954F-2DA84C6CA669}">
            <xm:f>NOT(ISERROR(SEARCH($G$1683,H290)))</xm:f>
            <xm:f>$G$1683</xm:f>
            <x14:dxf>
              <font>
                <color rgb="FF9C0006"/>
              </font>
              <fill>
                <patternFill>
                  <bgColor rgb="FFFFC7CE"/>
                </patternFill>
              </fill>
            </x14:dxf>
          </x14:cfRule>
          <x14:cfRule type="containsText" priority="168" operator="containsText" id="{BDF9046A-FC74-4E7F-B626-2DD18575AA88}">
            <xm:f>NOT(ISERROR(SEARCH($G$1682,H290)))</xm:f>
            <xm:f>$G$1682</xm:f>
            <x14:dxf>
              <font>
                <b val="0"/>
                <i val="0"/>
                <color rgb="FFE1C8FF"/>
              </font>
            </x14:dxf>
          </x14:cfRule>
          <xm:sqref>H290:M290</xm:sqref>
        </x14:conditionalFormatting>
        <x14:conditionalFormatting xmlns:xm="http://schemas.microsoft.com/office/excel/2006/main">
          <x14:cfRule type="containsText" priority="36" operator="containsText" id="{14AB55E7-7CA7-4DB4-B2BA-FE12E7D3133B}">
            <xm:f>NOT(ISERROR(SEARCH($G$1685,H301)))</xm:f>
            <xm:f>$G$1685</xm:f>
            <x14:dxf>
              <font>
                <color rgb="FF9C5700"/>
              </font>
              <fill>
                <patternFill>
                  <bgColor rgb="FFFFFF66"/>
                </patternFill>
              </fill>
            </x14:dxf>
          </x14:cfRule>
          <x14:cfRule type="containsText" priority="37" operator="containsText" id="{FB0A184C-23DF-4D33-BE15-1604D18D97C0}">
            <xm:f>NOT(ISERROR(SEARCH($G$1684,H301)))</xm:f>
            <xm:f>$G$1684</xm:f>
            <x14:dxf>
              <font>
                <color rgb="FF9C5700"/>
              </font>
              <fill>
                <patternFill>
                  <bgColor rgb="FFFFC000"/>
                </patternFill>
              </fill>
            </x14:dxf>
          </x14:cfRule>
          <x14:cfRule type="containsText" priority="32" operator="containsText" id="{2F730C0D-4C53-493F-9D9F-74481353524F}">
            <xm:f>NOT(ISERROR(SEARCH($G$1682,H301)))</xm:f>
            <xm:f>$G$1682</xm:f>
            <x14:dxf>
              <font>
                <b/>
                <i val="0"/>
                <color theme="0"/>
              </font>
            </x14:dxf>
          </x14:cfRule>
          <x14:cfRule type="containsText" priority="38" operator="containsText" id="{37EA0305-044B-458E-A594-4CBA211BBF8E}">
            <xm:f>NOT(ISERROR(SEARCH($G$1683,H301)))</xm:f>
            <xm:f>$G$1683</xm:f>
            <x14:dxf>
              <font>
                <color rgb="FF9C0006"/>
              </font>
              <fill>
                <patternFill>
                  <bgColor rgb="FFFFC7CE"/>
                </patternFill>
              </fill>
            </x14:dxf>
          </x14:cfRule>
          <x14:cfRule type="containsText" priority="33" operator="containsText" id="{1E315BAC-E4C3-4160-976A-4749225C8A59}">
            <xm:f>NOT(ISERROR(SEARCH($G$1682,H301)))</xm:f>
            <xm:f>$G$1682</xm:f>
            <x14:dxf>
              <font>
                <b val="0"/>
                <i val="0"/>
                <color rgb="FFE1C8FF"/>
              </font>
            </x14:dxf>
          </x14:cfRule>
          <x14:cfRule type="containsText" priority="34" operator="containsText" id="{E907BA61-519A-4530-982E-0560A707C342}">
            <xm:f>NOT(ISERROR(SEARCH($G$1687,H301)))</xm:f>
            <xm:f>$G$1687</xm:f>
            <x14:dxf>
              <font>
                <color rgb="FF006100"/>
              </font>
              <fill>
                <patternFill>
                  <bgColor rgb="FFC6EFCE"/>
                </patternFill>
              </fill>
            </x14:dxf>
          </x14:cfRule>
          <x14:cfRule type="containsText" priority="35" operator="containsText" id="{93CEE74C-DBBF-4684-A08E-05AE0867F97F}">
            <xm:f>NOT(ISERROR(SEARCH($G$1686,H301)))</xm:f>
            <xm:f>$G$1686</xm:f>
            <x14:dxf>
              <font>
                <color rgb="FF006100"/>
              </font>
              <fill>
                <patternFill>
                  <bgColor rgb="FFCAE565"/>
                </patternFill>
              </fill>
            </x14:dxf>
          </x14:cfRule>
          <xm:sqref>H301:M301</xm:sqref>
        </x14:conditionalFormatting>
        <x14:conditionalFormatting xmlns:xm="http://schemas.microsoft.com/office/excel/2006/main">
          <x14:cfRule type="containsText" priority="29" operator="containsText" id="{FA943A40-2AFF-4066-A5EB-9422907A3C83}">
            <xm:f>NOT(ISERROR(SEARCH($F$1022,P1022)))</xm:f>
            <xm:f>$F$1022</xm:f>
            <x14:dxf>
              <fill>
                <gradientFill degree="90">
                  <stop position="0">
                    <color rgb="FF32FFA5"/>
                  </stop>
                  <stop position="0.5">
                    <color rgb="FFBEFFD7"/>
                  </stop>
                  <stop position="1">
                    <color rgb="FF32FFA5"/>
                  </stop>
                </gradientFill>
              </fill>
              <border>
                <left style="thin">
                  <color rgb="FF004B19"/>
                </left>
                <right style="thin">
                  <color rgb="FF004B19"/>
                </right>
                <top style="thin">
                  <color rgb="FF004B19"/>
                </top>
                <bottom style="thin">
                  <color rgb="FF004B19"/>
                </bottom>
                <vertical/>
                <horizontal/>
              </border>
            </x14:dxf>
          </x14:cfRule>
          <xm:sqref>P1022:T1022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9C4A-81B3-4C78-8129-C19C8028A4D7}">
  <dimension ref="A1:N238"/>
  <sheetViews>
    <sheetView workbookViewId="0">
      <selection sqref="A1:N25"/>
    </sheetView>
  </sheetViews>
  <sheetFormatPr defaultRowHeight="14" x14ac:dyDescent="0.3"/>
  <cols>
    <col min="1" max="1" width="1.54296875" style="63" customWidth="1"/>
    <col min="2" max="13" width="7.453125" style="63" customWidth="1"/>
    <col min="14" max="14" width="1.54296875" style="63" customWidth="1"/>
    <col min="15" max="16384" width="8.7265625" style="63"/>
  </cols>
  <sheetData>
    <row r="1" spans="1:14" ht="60" customHeight="1" x14ac:dyDescent="0.3">
      <c r="A1" s="552" t="s">
        <v>190</v>
      </c>
      <c r="B1" s="552"/>
      <c r="C1" s="552"/>
      <c r="D1" s="552"/>
      <c r="E1" s="552"/>
      <c r="F1" s="552"/>
      <c r="G1" s="552"/>
      <c r="H1" s="552"/>
      <c r="I1" s="552"/>
      <c r="J1" s="552"/>
      <c r="K1" s="552"/>
      <c r="L1" s="552"/>
      <c r="M1" s="552"/>
      <c r="N1" s="552"/>
    </row>
    <row r="2" spans="1:14" ht="35" customHeight="1" x14ac:dyDescent="0.3">
      <c r="A2" s="86"/>
      <c r="B2" s="102"/>
      <c r="C2" s="86"/>
      <c r="D2" s="86"/>
      <c r="E2" s="86"/>
      <c r="F2" s="86"/>
      <c r="G2" s="86"/>
      <c r="H2" s="86"/>
      <c r="I2" s="86"/>
      <c r="J2" s="86"/>
      <c r="K2" s="86"/>
      <c r="L2" s="86"/>
      <c r="M2" s="86"/>
      <c r="N2" s="86"/>
    </row>
    <row r="3" spans="1:14" ht="25" customHeight="1" x14ac:dyDescent="0.3">
      <c r="A3" s="86"/>
      <c r="B3" s="549" t="s">
        <v>232</v>
      </c>
      <c r="C3" s="549"/>
      <c r="D3" s="549"/>
      <c r="E3" s="549"/>
      <c r="F3" s="549"/>
      <c r="G3" s="549"/>
      <c r="H3" s="549"/>
      <c r="I3" s="549"/>
      <c r="J3" s="86"/>
      <c r="K3" s="86"/>
      <c r="L3" s="86"/>
      <c r="M3" s="86"/>
      <c r="N3" s="86"/>
    </row>
    <row r="4" spans="1:14" ht="25" customHeight="1" x14ac:dyDescent="0.3">
      <c r="A4" s="86"/>
      <c r="B4" s="549" t="s">
        <v>231</v>
      </c>
      <c r="C4" s="549"/>
      <c r="D4" s="549"/>
      <c r="E4" s="549"/>
      <c r="F4" s="549"/>
      <c r="G4" s="549"/>
      <c r="H4" s="549"/>
      <c r="I4" s="549"/>
      <c r="J4" s="86"/>
      <c r="K4" s="86"/>
      <c r="L4" s="86"/>
      <c r="M4" s="86"/>
      <c r="N4" s="86"/>
    </row>
    <row r="5" spans="1:14" ht="25" customHeight="1" x14ac:dyDescent="0.3">
      <c r="A5" s="86"/>
      <c r="B5" s="549" t="s">
        <v>233</v>
      </c>
      <c r="C5" s="549"/>
      <c r="D5" s="549"/>
      <c r="E5" s="549"/>
      <c r="F5" s="549"/>
      <c r="G5" s="549"/>
      <c r="H5" s="549"/>
      <c r="I5" s="549"/>
      <c r="J5" s="86"/>
      <c r="K5" s="86"/>
      <c r="L5" s="86"/>
      <c r="M5" s="86"/>
      <c r="N5" s="86"/>
    </row>
    <row r="6" spans="1:14" ht="25" customHeight="1" x14ac:dyDescent="0.3">
      <c r="A6" s="86"/>
      <c r="B6" s="549" t="s">
        <v>234</v>
      </c>
      <c r="C6" s="549"/>
      <c r="D6" s="549"/>
      <c r="E6" s="549"/>
      <c r="F6" s="549"/>
      <c r="G6" s="549"/>
      <c r="H6" s="549"/>
      <c r="I6" s="549"/>
      <c r="J6" s="86"/>
      <c r="K6" s="86"/>
      <c r="L6" s="86"/>
      <c r="M6" s="86"/>
      <c r="N6" s="86"/>
    </row>
    <row r="7" spans="1:14" ht="25" customHeight="1" x14ac:dyDescent="0.3">
      <c r="A7" s="86"/>
      <c r="B7" s="549" t="s">
        <v>235</v>
      </c>
      <c r="C7" s="549"/>
      <c r="D7" s="549"/>
      <c r="E7" s="549"/>
      <c r="F7" s="549"/>
      <c r="G7" s="549"/>
      <c r="H7" s="549"/>
      <c r="I7" s="549"/>
      <c r="J7" s="86"/>
      <c r="K7" s="86"/>
      <c r="L7" s="86"/>
      <c r="M7" s="86"/>
      <c r="N7" s="86"/>
    </row>
    <row r="8" spans="1:14" ht="25" customHeight="1" x14ac:dyDescent="0.3">
      <c r="A8" s="86"/>
      <c r="B8" s="549" t="s">
        <v>236</v>
      </c>
      <c r="C8" s="549"/>
      <c r="D8" s="549"/>
      <c r="E8" s="549"/>
      <c r="F8" s="549"/>
      <c r="G8" s="549"/>
      <c r="H8" s="549"/>
      <c r="I8" s="549"/>
      <c r="J8" s="86"/>
      <c r="K8" s="86"/>
      <c r="L8" s="86"/>
      <c r="M8" s="86"/>
      <c r="N8" s="86"/>
    </row>
    <row r="9" spans="1:14" ht="25" customHeight="1" x14ac:dyDescent="0.3">
      <c r="A9" s="86"/>
      <c r="B9" s="102"/>
      <c r="C9" s="86"/>
      <c r="D9" s="86"/>
      <c r="E9" s="86"/>
      <c r="F9" s="86"/>
      <c r="G9" s="86"/>
      <c r="H9" s="86"/>
      <c r="I9" s="86"/>
      <c r="J9" s="86"/>
      <c r="K9" s="86"/>
      <c r="L9" s="86"/>
      <c r="M9" s="86"/>
      <c r="N9" s="86"/>
    </row>
    <row r="10" spans="1:14" ht="25" customHeight="1" x14ac:dyDescent="0.3">
      <c r="A10" s="86"/>
      <c r="B10" s="550" t="s">
        <v>224</v>
      </c>
      <c r="C10" s="550"/>
      <c r="D10" s="550"/>
      <c r="E10" s="550"/>
      <c r="F10" s="550"/>
      <c r="G10" s="550"/>
      <c r="H10" s="550"/>
      <c r="I10" s="550"/>
      <c r="J10" s="550"/>
      <c r="K10" s="86"/>
      <c r="L10" s="86"/>
      <c r="M10" s="86"/>
      <c r="N10" s="86"/>
    </row>
    <row r="11" spans="1:14" ht="25" customHeight="1" x14ac:dyDescent="0.3">
      <c r="A11" s="86"/>
      <c r="B11" s="103" t="s">
        <v>237</v>
      </c>
      <c r="C11" s="86"/>
      <c r="D11" s="86"/>
      <c r="E11" s="86"/>
      <c r="F11" s="86"/>
      <c r="G11" s="86"/>
      <c r="H11" s="86"/>
      <c r="I11" s="86"/>
      <c r="J11" s="86"/>
      <c r="K11" s="86"/>
      <c r="L11" s="86"/>
      <c r="M11" s="86"/>
      <c r="N11" s="86"/>
    </row>
    <row r="12" spans="1:14" ht="25" customHeight="1" x14ac:dyDescent="0.3">
      <c r="A12" s="86"/>
      <c r="B12" s="86"/>
      <c r="C12" s="86"/>
      <c r="D12" s="86"/>
      <c r="E12" s="86"/>
      <c r="F12" s="86"/>
      <c r="G12" s="86"/>
      <c r="H12" s="86"/>
      <c r="I12" s="86"/>
      <c r="J12" s="86"/>
      <c r="K12" s="86"/>
      <c r="L12" s="86"/>
      <c r="M12" s="86"/>
      <c r="N12" s="86"/>
    </row>
    <row r="13" spans="1:14" ht="25" customHeight="1" x14ac:dyDescent="0.3">
      <c r="A13" s="86"/>
      <c r="B13" s="86"/>
      <c r="C13" s="86"/>
      <c r="D13" s="86"/>
      <c r="E13" s="86"/>
      <c r="F13" s="86"/>
      <c r="G13" s="86"/>
      <c r="H13" s="86"/>
      <c r="I13" s="86"/>
      <c r="J13" s="86"/>
      <c r="K13" s="86"/>
      <c r="L13" s="86"/>
      <c r="M13" s="86"/>
      <c r="N13" s="86"/>
    </row>
    <row r="14" spans="1:14" ht="25" customHeight="1" x14ac:dyDescent="0.3">
      <c r="A14" s="86"/>
      <c r="B14" s="86"/>
      <c r="C14" s="86"/>
      <c r="D14" s="86"/>
      <c r="E14" s="86"/>
      <c r="F14" s="86"/>
      <c r="G14" s="86"/>
      <c r="H14" s="86"/>
      <c r="I14" s="86"/>
      <c r="J14" s="86"/>
      <c r="K14" s="86"/>
      <c r="L14" s="86"/>
      <c r="M14" s="86"/>
      <c r="N14" s="86"/>
    </row>
    <row r="15" spans="1:14" ht="25" customHeight="1" x14ac:dyDescent="0.3">
      <c r="A15" s="86"/>
      <c r="B15" s="86"/>
      <c r="C15" s="86"/>
      <c r="D15" s="86"/>
      <c r="E15" s="86"/>
      <c r="F15" s="86"/>
      <c r="G15" s="86"/>
      <c r="H15" s="86"/>
      <c r="I15" s="86"/>
      <c r="J15" s="86"/>
      <c r="K15" s="86"/>
      <c r="L15" s="86"/>
      <c r="M15" s="86"/>
      <c r="N15" s="86"/>
    </row>
    <row r="16" spans="1:14" ht="25" customHeight="1" x14ac:dyDescent="0.3">
      <c r="A16" s="86"/>
      <c r="B16" s="86"/>
      <c r="C16" s="86"/>
      <c r="D16" s="86"/>
      <c r="E16" s="86"/>
      <c r="F16" s="86"/>
      <c r="G16" s="86"/>
      <c r="H16" s="86"/>
      <c r="I16" s="86"/>
      <c r="J16" s="86"/>
      <c r="K16" s="86"/>
      <c r="L16" s="86"/>
      <c r="M16" s="86"/>
      <c r="N16" s="86"/>
    </row>
    <row r="17" spans="1:14" ht="25" customHeight="1" x14ac:dyDescent="0.3">
      <c r="A17" s="86"/>
      <c r="B17" s="86"/>
      <c r="C17" s="86"/>
      <c r="D17" s="86"/>
      <c r="E17" s="86"/>
      <c r="F17" s="86"/>
      <c r="G17" s="86"/>
      <c r="H17" s="86"/>
      <c r="I17" s="86"/>
      <c r="J17" s="86"/>
      <c r="K17" s="86"/>
      <c r="L17" s="86"/>
      <c r="M17" s="86"/>
      <c r="N17" s="86"/>
    </row>
    <row r="18" spans="1:14" ht="25" customHeight="1" x14ac:dyDescent="0.3">
      <c r="A18" s="86"/>
      <c r="B18" s="86"/>
      <c r="C18" s="86"/>
      <c r="D18" s="86"/>
      <c r="E18" s="86"/>
      <c r="F18" s="86"/>
      <c r="G18" s="86"/>
      <c r="H18" s="86"/>
      <c r="I18" s="86"/>
      <c r="J18" s="86"/>
      <c r="K18" s="86"/>
      <c r="L18" s="86"/>
      <c r="M18" s="86"/>
      <c r="N18" s="86"/>
    </row>
    <row r="19" spans="1:14" ht="25" customHeight="1" x14ac:dyDescent="0.3">
      <c r="A19" s="86"/>
      <c r="B19" s="86"/>
      <c r="C19" s="86"/>
      <c r="D19" s="86"/>
      <c r="E19" s="86"/>
      <c r="F19" s="86"/>
      <c r="G19" s="86"/>
      <c r="H19" s="86"/>
      <c r="I19" s="86"/>
      <c r="J19" s="86"/>
      <c r="K19" s="86"/>
      <c r="L19" s="86"/>
      <c r="M19" s="86"/>
      <c r="N19" s="86"/>
    </row>
    <row r="20" spans="1:14" ht="25" customHeight="1" x14ac:dyDescent="0.3">
      <c r="A20" s="86"/>
      <c r="B20" s="86"/>
      <c r="C20" s="86"/>
      <c r="D20" s="86"/>
      <c r="E20" s="86"/>
      <c r="F20" s="86"/>
      <c r="G20" s="86"/>
      <c r="H20" s="86"/>
      <c r="I20" s="86"/>
      <c r="J20" s="86"/>
      <c r="K20" s="86"/>
      <c r="L20" s="86"/>
      <c r="M20" s="86"/>
      <c r="N20" s="86"/>
    </row>
    <row r="21" spans="1:14" ht="25" customHeight="1" x14ac:dyDescent="0.3">
      <c r="A21" s="86"/>
      <c r="B21" s="86"/>
      <c r="C21" s="86"/>
      <c r="D21" s="86"/>
      <c r="E21" s="86"/>
      <c r="F21" s="86"/>
      <c r="G21" s="86"/>
      <c r="H21" s="86"/>
      <c r="I21" s="86"/>
      <c r="J21" s="86"/>
      <c r="K21" s="86"/>
      <c r="L21" s="86"/>
      <c r="M21" s="86"/>
      <c r="N21" s="86"/>
    </row>
    <row r="22" spans="1:14" ht="25" customHeight="1" x14ac:dyDescent="0.3">
      <c r="A22" s="86"/>
      <c r="B22" s="86"/>
      <c r="C22" s="86"/>
      <c r="D22" s="86"/>
      <c r="E22" s="86"/>
      <c r="F22" s="86"/>
      <c r="G22" s="86"/>
      <c r="H22" s="86"/>
      <c r="I22" s="86"/>
      <c r="J22" s="86"/>
      <c r="K22" s="86"/>
      <c r="L22" s="86"/>
      <c r="M22" s="86"/>
      <c r="N22" s="86"/>
    </row>
    <row r="23" spans="1:14" ht="25" customHeight="1" x14ac:dyDescent="0.3">
      <c r="A23" s="86"/>
      <c r="B23" s="86"/>
      <c r="C23" s="86"/>
      <c r="D23" s="86"/>
      <c r="E23" s="86"/>
      <c r="F23" s="86"/>
      <c r="G23" s="86"/>
      <c r="H23" s="86"/>
      <c r="I23" s="86"/>
      <c r="J23" s="86"/>
      <c r="K23" s="86"/>
      <c r="L23" s="86"/>
      <c r="M23" s="86"/>
      <c r="N23" s="86"/>
    </row>
    <row r="24" spans="1:14" ht="25" customHeight="1" x14ac:dyDescent="0.3">
      <c r="A24" s="86"/>
      <c r="B24" s="86"/>
      <c r="C24" s="86"/>
      <c r="D24" s="86"/>
      <c r="E24" s="86"/>
      <c r="F24" s="86"/>
      <c r="G24" s="86"/>
      <c r="H24" s="86"/>
      <c r="I24" s="86"/>
      <c r="J24" s="86"/>
      <c r="K24" s="86"/>
      <c r="L24" s="86"/>
      <c r="M24" s="86"/>
      <c r="N24" s="86"/>
    </row>
    <row r="25" spans="1:14" ht="25" customHeight="1" x14ac:dyDescent="0.3">
      <c r="A25" s="86"/>
      <c r="B25" s="86"/>
      <c r="C25" s="86"/>
      <c r="D25" s="86"/>
      <c r="E25" s="86"/>
      <c r="F25" s="86"/>
      <c r="G25" s="86"/>
      <c r="H25" s="86"/>
      <c r="I25" s="86"/>
      <c r="J25" s="86"/>
      <c r="K25" s="86"/>
      <c r="L25" s="86"/>
      <c r="M25" s="86"/>
      <c r="N25" s="86"/>
    </row>
    <row r="26" spans="1:14" ht="25" customHeight="1" x14ac:dyDescent="0.3">
      <c r="A26" s="86"/>
      <c r="B26" s="550" t="s">
        <v>239</v>
      </c>
      <c r="C26" s="550"/>
      <c r="D26" s="550"/>
      <c r="E26" s="550"/>
      <c r="F26" s="550"/>
      <c r="G26" s="550"/>
      <c r="H26" s="550"/>
      <c r="I26" s="550"/>
      <c r="J26" s="550"/>
      <c r="K26" s="86"/>
      <c r="L26" s="86"/>
      <c r="M26" s="86"/>
      <c r="N26" s="86"/>
    </row>
    <row r="27" spans="1:14" ht="25" customHeight="1" x14ac:dyDescent="0.35">
      <c r="A27" s="86"/>
      <c r="B27" s="104" t="s">
        <v>238</v>
      </c>
      <c r="C27" s="86"/>
      <c r="D27" s="86"/>
      <c r="E27" s="86"/>
      <c r="F27" s="86"/>
      <c r="G27" s="86"/>
      <c r="H27" s="86"/>
      <c r="I27" s="86"/>
      <c r="J27" s="86"/>
      <c r="K27" s="86"/>
      <c r="L27" s="86"/>
      <c r="M27" s="86"/>
      <c r="N27" s="86"/>
    </row>
    <row r="28" spans="1:14" ht="25" customHeight="1" x14ac:dyDescent="0.3">
      <c r="A28" s="86"/>
      <c r="B28" s="86"/>
      <c r="C28" s="86"/>
      <c r="D28" s="86"/>
      <c r="E28" s="86"/>
      <c r="F28" s="86"/>
      <c r="G28" s="86"/>
      <c r="H28" s="86"/>
      <c r="I28" s="86"/>
      <c r="J28" s="86"/>
      <c r="K28" s="86"/>
      <c r="L28" s="86"/>
      <c r="M28" s="86"/>
      <c r="N28" s="86"/>
    </row>
    <row r="29" spans="1:14" ht="25" customHeight="1" x14ac:dyDescent="0.3">
      <c r="A29" s="86"/>
      <c r="B29" s="86"/>
      <c r="C29" s="86"/>
      <c r="D29" s="86"/>
      <c r="E29" s="86"/>
      <c r="F29" s="86"/>
      <c r="G29" s="86"/>
      <c r="H29" s="86"/>
      <c r="I29" s="86"/>
      <c r="J29" s="86"/>
      <c r="K29" s="86"/>
      <c r="L29" s="86"/>
      <c r="M29" s="86"/>
      <c r="N29" s="86"/>
    </row>
    <row r="30" spans="1:14" ht="25" customHeight="1" x14ac:dyDescent="0.3">
      <c r="A30" s="86"/>
      <c r="B30" s="86"/>
      <c r="C30" s="86"/>
      <c r="D30" s="86"/>
      <c r="E30" s="86"/>
      <c r="F30" s="86"/>
      <c r="G30" s="86"/>
      <c r="H30" s="86"/>
      <c r="I30" s="86"/>
      <c r="J30" s="86"/>
      <c r="K30" s="86"/>
      <c r="L30" s="86"/>
      <c r="M30" s="86"/>
      <c r="N30" s="86"/>
    </row>
    <row r="31" spans="1:14" ht="25" customHeight="1" x14ac:dyDescent="0.3">
      <c r="A31" s="86"/>
      <c r="B31" s="86"/>
      <c r="C31" s="86"/>
      <c r="D31" s="86"/>
      <c r="E31" s="86"/>
      <c r="F31" s="86"/>
      <c r="G31" s="86"/>
      <c r="H31" s="86"/>
      <c r="I31" s="86"/>
      <c r="J31" s="86"/>
      <c r="K31" s="86"/>
      <c r="L31" s="86"/>
      <c r="M31" s="86"/>
      <c r="N31" s="86"/>
    </row>
    <row r="32" spans="1:14" ht="25" customHeight="1" x14ac:dyDescent="0.3">
      <c r="A32" s="86"/>
      <c r="B32" s="86"/>
      <c r="C32" s="86"/>
      <c r="D32" s="86"/>
      <c r="E32" s="86"/>
      <c r="F32" s="86"/>
      <c r="G32" s="86"/>
      <c r="H32" s="86"/>
      <c r="I32" s="86"/>
      <c r="J32" s="86"/>
      <c r="K32" s="86"/>
      <c r="L32" s="86"/>
      <c r="M32" s="86"/>
      <c r="N32" s="86"/>
    </row>
    <row r="33" spans="1:14" ht="25" customHeight="1" x14ac:dyDescent="0.3">
      <c r="A33" s="86"/>
      <c r="B33" s="86"/>
      <c r="C33" s="86"/>
      <c r="D33" s="86"/>
      <c r="E33" s="86"/>
      <c r="F33" s="86"/>
      <c r="G33" s="86"/>
      <c r="H33" s="86"/>
      <c r="I33" s="86"/>
      <c r="J33" s="86"/>
      <c r="K33" s="86"/>
      <c r="L33" s="86"/>
      <c r="M33" s="86"/>
      <c r="N33" s="86"/>
    </row>
    <row r="34" spans="1:14" ht="25" customHeight="1" x14ac:dyDescent="0.3">
      <c r="A34" s="86"/>
      <c r="B34" s="86"/>
      <c r="C34" s="86"/>
      <c r="D34" s="86"/>
      <c r="E34" s="86"/>
      <c r="F34" s="86"/>
      <c r="G34" s="86"/>
      <c r="H34" s="86"/>
      <c r="I34" s="86"/>
      <c r="J34" s="86"/>
      <c r="K34" s="86"/>
      <c r="L34" s="86"/>
      <c r="M34" s="86"/>
      <c r="N34" s="86"/>
    </row>
    <row r="35" spans="1:14" ht="25" customHeight="1" x14ac:dyDescent="0.3">
      <c r="A35" s="86"/>
      <c r="B35" s="86"/>
      <c r="C35" s="86"/>
      <c r="D35" s="86"/>
      <c r="E35" s="86"/>
      <c r="F35" s="86"/>
      <c r="G35" s="86"/>
      <c r="H35" s="86"/>
      <c r="I35" s="86"/>
      <c r="J35" s="86"/>
      <c r="K35" s="86"/>
      <c r="L35" s="86"/>
      <c r="M35" s="86"/>
      <c r="N35" s="86"/>
    </row>
    <row r="36" spans="1:14" ht="25" customHeight="1" x14ac:dyDescent="0.3">
      <c r="A36" s="86"/>
      <c r="B36" s="86"/>
      <c r="C36" s="86"/>
      <c r="D36" s="86"/>
      <c r="E36" s="86"/>
      <c r="F36" s="86"/>
      <c r="G36" s="86"/>
      <c r="H36" s="86"/>
      <c r="I36" s="86"/>
      <c r="J36" s="86"/>
      <c r="K36" s="86"/>
      <c r="L36" s="86"/>
      <c r="M36" s="86"/>
      <c r="N36" s="86"/>
    </row>
    <row r="37" spans="1:14" ht="25" customHeight="1" x14ac:dyDescent="0.3">
      <c r="A37" s="86"/>
      <c r="B37" s="86"/>
      <c r="C37" s="86"/>
      <c r="D37" s="86"/>
      <c r="E37" s="86"/>
      <c r="F37" s="86"/>
      <c r="G37" s="86"/>
      <c r="H37" s="86"/>
      <c r="I37" s="86"/>
      <c r="J37" s="86"/>
      <c r="K37" s="86"/>
      <c r="L37" s="86"/>
      <c r="M37" s="86"/>
      <c r="N37" s="86"/>
    </row>
    <row r="38" spans="1:14" ht="25" customHeight="1" x14ac:dyDescent="0.3">
      <c r="A38" s="86"/>
      <c r="B38" s="86"/>
      <c r="C38" s="86"/>
      <c r="D38" s="86"/>
      <c r="E38" s="86"/>
      <c r="F38" s="86"/>
      <c r="G38" s="86"/>
      <c r="H38" s="86"/>
      <c r="I38" s="86"/>
      <c r="J38" s="86"/>
      <c r="K38" s="86"/>
      <c r="L38" s="86"/>
      <c r="M38" s="86"/>
      <c r="N38" s="86"/>
    </row>
    <row r="39" spans="1:14" ht="25" customHeight="1" x14ac:dyDescent="0.3">
      <c r="A39" s="86"/>
      <c r="B39" s="86"/>
      <c r="C39" s="86"/>
      <c r="D39" s="86"/>
      <c r="E39" s="86"/>
      <c r="F39" s="86"/>
      <c r="G39" s="86"/>
      <c r="H39" s="86"/>
      <c r="I39" s="86"/>
      <c r="J39" s="86"/>
      <c r="K39" s="86"/>
      <c r="L39" s="86"/>
      <c r="M39" s="86"/>
      <c r="N39" s="86"/>
    </row>
    <row r="40" spans="1:14" ht="25" customHeight="1" x14ac:dyDescent="0.3">
      <c r="A40" s="86"/>
      <c r="B40" s="86"/>
      <c r="C40" s="86"/>
      <c r="D40" s="86"/>
      <c r="E40" s="86"/>
      <c r="F40" s="86"/>
      <c r="G40" s="86"/>
      <c r="H40" s="86"/>
      <c r="I40" s="86"/>
      <c r="J40" s="86"/>
      <c r="K40" s="86"/>
      <c r="L40" s="86"/>
      <c r="M40" s="86"/>
      <c r="N40" s="86"/>
    </row>
    <row r="41" spans="1:14" ht="25" customHeight="1" x14ac:dyDescent="0.3">
      <c r="A41" s="86"/>
      <c r="B41" s="86"/>
      <c r="C41" s="86"/>
      <c r="D41" s="86"/>
      <c r="E41" s="86"/>
      <c r="F41" s="86"/>
      <c r="G41" s="86"/>
      <c r="H41" s="86"/>
      <c r="I41" s="86"/>
      <c r="J41" s="86"/>
      <c r="K41" s="86"/>
      <c r="L41" s="86"/>
      <c r="M41" s="86"/>
      <c r="N41" s="86"/>
    </row>
    <row r="42" spans="1:14" ht="25" customHeight="1" x14ac:dyDescent="0.3">
      <c r="A42" s="86"/>
      <c r="B42" s="86"/>
      <c r="C42" s="86"/>
      <c r="D42" s="86"/>
      <c r="E42" s="86"/>
      <c r="F42" s="86"/>
      <c r="G42" s="86"/>
      <c r="H42" s="86"/>
      <c r="I42" s="86"/>
      <c r="J42" s="86"/>
      <c r="K42" s="86"/>
      <c r="L42" s="86"/>
      <c r="M42" s="86"/>
      <c r="N42" s="86"/>
    </row>
    <row r="43" spans="1:14" ht="25" customHeight="1" x14ac:dyDescent="0.3">
      <c r="A43" s="86"/>
      <c r="B43" s="86"/>
      <c r="C43" s="86"/>
      <c r="D43" s="86"/>
      <c r="E43" s="86"/>
      <c r="F43" s="86"/>
      <c r="G43" s="86"/>
      <c r="H43" s="86"/>
      <c r="I43" s="86"/>
      <c r="J43" s="86"/>
      <c r="K43" s="86"/>
      <c r="L43" s="86"/>
      <c r="M43" s="86"/>
      <c r="N43" s="86"/>
    </row>
    <row r="44" spans="1:14" ht="25" customHeight="1" x14ac:dyDescent="0.3">
      <c r="A44" s="86"/>
      <c r="B44" s="86"/>
      <c r="C44" s="86"/>
      <c r="D44" s="86"/>
      <c r="E44" s="86"/>
      <c r="F44" s="86"/>
      <c r="G44" s="86"/>
      <c r="H44" s="86"/>
      <c r="I44" s="86"/>
      <c r="J44" s="86"/>
      <c r="K44" s="86"/>
      <c r="L44" s="86"/>
      <c r="M44" s="86"/>
      <c r="N44" s="86"/>
    </row>
    <row r="45" spans="1:14" ht="25" customHeight="1" x14ac:dyDescent="0.3">
      <c r="A45" s="86"/>
      <c r="B45" s="86"/>
      <c r="C45" s="86"/>
      <c r="D45" s="86"/>
      <c r="E45" s="86"/>
      <c r="F45" s="86"/>
      <c r="G45" s="86"/>
      <c r="H45" s="86"/>
      <c r="I45" s="86"/>
      <c r="J45" s="86"/>
      <c r="K45" s="86"/>
      <c r="L45" s="86"/>
      <c r="M45" s="86"/>
      <c r="N45" s="86"/>
    </row>
    <row r="46" spans="1:14" ht="25" customHeight="1" x14ac:dyDescent="0.3">
      <c r="A46" s="86"/>
      <c r="B46" s="86"/>
      <c r="C46" s="86"/>
      <c r="D46" s="86"/>
      <c r="E46" s="86"/>
      <c r="F46" s="86"/>
      <c r="G46" s="86"/>
      <c r="H46" s="86"/>
      <c r="I46" s="86"/>
      <c r="J46" s="86"/>
      <c r="K46" s="86"/>
      <c r="L46" s="86"/>
      <c r="M46" s="86"/>
      <c r="N46" s="86"/>
    </row>
    <row r="47" spans="1:14" ht="25" customHeight="1" x14ac:dyDescent="0.3">
      <c r="A47" s="86"/>
      <c r="B47" s="86"/>
      <c r="C47" s="86"/>
      <c r="D47" s="86"/>
      <c r="E47" s="86"/>
      <c r="F47" s="86"/>
      <c r="G47" s="86"/>
      <c r="H47" s="86"/>
      <c r="I47" s="86"/>
      <c r="J47" s="86"/>
      <c r="K47" s="86"/>
      <c r="L47" s="86"/>
      <c r="M47" s="86"/>
      <c r="N47" s="86"/>
    </row>
    <row r="48" spans="1:14" ht="25" customHeight="1" x14ac:dyDescent="0.3">
      <c r="A48" s="86"/>
      <c r="B48" s="86"/>
      <c r="C48" s="86"/>
      <c r="D48" s="86"/>
      <c r="E48" s="86"/>
      <c r="F48" s="86"/>
      <c r="G48" s="86"/>
      <c r="H48" s="86"/>
      <c r="I48" s="86"/>
      <c r="J48" s="86"/>
      <c r="K48" s="86"/>
      <c r="L48" s="86"/>
      <c r="M48" s="86"/>
      <c r="N48" s="86"/>
    </row>
    <row r="49" spans="1:14" ht="25" customHeight="1" x14ac:dyDescent="0.3">
      <c r="A49" s="86"/>
      <c r="B49" s="86"/>
      <c r="C49" s="86"/>
      <c r="D49" s="86"/>
      <c r="E49" s="86"/>
      <c r="F49" s="86"/>
      <c r="G49" s="86"/>
      <c r="H49" s="86"/>
      <c r="I49" s="86"/>
      <c r="J49" s="86"/>
      <c r="K49" s="86"/>
      <c r="L49" s="86"/>
      <c r="M49" s="86"/>
      <c r="N49" s="86"/>
    </row>
    <row r="50" spans="1:14" ht="25" customHeight="1" x14ac:dyDescent="0.3">
      <c r="A50" s="86"/>
      <c r="B50" s="86"/>
      <c r="C50" s="86"/>
      <c r="D50" s="86"/>
      <c r="E50" s="86"/>
      <c r="F50" s="86"/>
      <c r="G50" s="86"/>
      <c r="H50" s="86"/>
      <c r="I50" s="86"/>
      <c r="J50" s="86"/>
      <c r="K50" s="86"/>
      <c r="L50" s="86"/>
      <c r="M50" s="86"/>
      <c r="N50" s="86"/>
    </row>
    <row r="51" spans="1:14" ht="25" customHeight="1" x14ac:dyDescent="0.3">
      <c r="A51" s="86"/>
      <c r="B51" s="86"/>
      <c r="C51" s="86"/>
      <c r="D51" s="86"/>
      <c r="E51" s="86"/>
      <c r="F51" s="86"/>
      <c r="G51" s="86"/>
      <c r="H51" s="86"/>
      <c r="I51" s="86"/>
      <c r="J51" s="86"/>
      <c r="K51" s="86"/>
      <c r="L51" s="86"/>
      <c r="M51" s="86"/>
      <c r="N51" s="86"/>
    </row>
    <row r="52" spans="1:14" ht="25" customHeight="1" x14ac:dyDescent="0.3">
      <c r="A52" s="86"/>
      <c r="B52" s="86"/>
      <c r="C52" s="86"/>
      <c r="D52" s="86"/>
      <c r="E52" s="86"/>
      <c r="F52" s="86"/>
      <c r="G52" s="86"/>
      <c r="H52" s="86"/>
      <c r="I52" s="86"/>
      <c r="J52" s="86"/>
      <c r="K52" s="86"/>
      <c r="L52" s="86"/>
      <c r="M52" s="86"/>
      <c r="N52" s="86"/>
    </row>
    <row r="53" spans="1:14" ht="25" customHeight="1" x14ac:dyDescent="0.3">
      <c r="A53" s="86"/>
      <c r="B53" s="550" t="s">
        <v>225</v>
      </c>
      <c r="C53" s="550"/>
      <c r="D53" s="550"/>
      <c r="E53" s="550"/>
      <c r="F53" s="550"/>
      <c r="G53" s="550"/>
      <c r="H53" s="550"/>
      <c r="I53" s="550"/>
      <c r="J53" s="550"/>
      <c r="K53" s="86"/>
      <c r="L53" s="86"/>
      <c r="M53" s="86"/>
      <c r="N53" s="86"/>
    </row>
    <row r="54" spans="1:14" ht="25" customHeight="1" x14ac:dyDescent="0.35">
      <c r="A54" s="86"/>
      <c r="B54" s="104" t="s">
        <v>240</v>
      </c>
      <c r="C54" s="86"/>
      <c r="D54" s="86"/>
      <c r="E54" s="86"/>
      <c r="F54" s="86"/>
      <c r="G54" s="86"/>
      <c r="H54" s="86"/>
      <c r="I54" s="86"/>
      <c r="J54" s="86"/>
      <c r="K54" s="86"/>
      <c r="L54" s="86"/>
      <c r="M54" s="86"/>
      <c r="N54" s="86"/>
    </row>
    <row r="55" spans="1:14" ht="25" customHeight="1" x14ac:dyDescent="0.3">
      <c r="A55" s="86"/>
      <c r="B55" s="86"/>
      <c r="C55" s="86"/>
      <c r="D55" s="86"/>
      <c r="E55" s="86"/>
      <c r="F55" s="86"/>
      <c r="G55" s="86"/>
      <c r="H55" s="86"/>
      <c r="I55" s="86"/>
      <c r="J55" s="86"/>
      <c r="K55" s="86"/>
      <c r="L55" s="86"/>
      <c r="M55" s="86"/>
      <c r="N55" s="86"/>
    </row>
    <row r="56" spans="1:14" ht="25" customHeight="1" x14ac:dyDescent="0.3">
      <c r="A56" s="86"/>
      <c r="B56" s="86"/>
      <c r="C56" s="86"/>
      <c r="D56" s="86"/>
      <c r="E56" s="86"/>
      <c r="F56" s="86"/>
      <c r="G56" s="86"/>
      <c r="H56" s="86"/>
      <c r="I56" s="86"/>
      <c r="J56" s="86"/>
      <c r="K56" s="86"/>
      <c r="L56" s="86"/>
      <c r="M56" s="86"/>
      <c r="N56" s="86"/>
    </row>
    <row r="57" spans="1:14" ht="25" customHeight="1" x14ac:dyDescent="0.3">
      <c r="A57" s="86"/>
      <c r="B57" s="86"/>
      <c r="C57" s="86"/>
      <c r="D57" s="86"/>
      <c r="E57" s="86"/>
      <c r="F57" s="86"/>
      <c r="G57" s="86"/>
      <c r="H57" s="86"/>
      <c r="I57" s="86"/>
      <c r="J57" s="86"/>
      <c r="K57" s="86"/>
      <c r="L57" s="86"/>
      <c r="M57" s="86"/>
      <c r="N57" s="86"/>
    </row>
    <row r="58" spans="1:14" ht="25" customHeight="1" x14ac:dyDescent="0.3">
      <c r="A58" s="86"/>
      <c r="B58" s="86"/>
      <c r="C58" s="86"/>
      <c r="D58" s="86"/>
      <c r="E58" s="86"/>
      <c r="F58" s="86"/>
      <c r="G58" s="86"/>
      <c r="H58" s="86"/>
      <c r="I58" s="86"/>
      <c r="J58" s="86"/>
      <c r="K58" s="86"/>
      <c r="L58" s="86"/>
      <c r="M58" s="86"/>
      <c r="N58" s="86"/>
    </row>
    <row r="59" spans="1:14" ht="25" customHeight="1" x14ac:dyDescent="0.3">
      <c r="A59" s="86"/>
      <c r="B59" s="86"/>
      <c r="C59" s="86"/>
      <c r="D59" s="86"/>
      <c r="E59" s="86"/>
      <c r="F59" s="86"/>
      <c r="G59" s="86"/>
      <c r="H59" s="86"/>
      <c r="I59" s="86"/>
      <c r="J59" s="86"/>
      <c r="K59" s="86"/>
      <c r="L59" s="86"/>
      <c r="M59" s="86"/>
      <c r="N59" s="86"/>
    </row>
    <row r="60" spans="1:14" ht="25" customHeight="1" x14ac:dyDescent="0.3">
      <c r="A60" s="86"/>
      <c r="B60" s="86"/>
      <c r="C60" s="86"/>
      <c r="D60" s="86"/>
      <c r="E60" s="86"/>
      <c r="F60" s="86"/>
      <c r="G60" s="86"/>
      <c r="H60" s="86"/>
      <c r="I60" s="86"/>
      <c r="J60" s="86"/>
      <c r="K60" s="86"/>
      <c r="L60" s="86"/>
      <c r="M60" s="86"/>
      <c r="N60" s="86"/>
    </row>
    <row r="61" spans="1:14" ht="25" customHeight="1" x14ac:dyDescent="0.3">
      <c r="A61" s="86"/>
      <c r="B61" s="86"/>
      <c r="C61" s="86"/>
      <c r="D61" s="86"/>
      <c r="E61" s="86"/>
      <c r="F61" s="86"/>
      <c r="G61" s="86"/>
      <c r="H61" s="86"/>
      <c r="I61" s="86"/>
      <c r="J61" s="86"/>
      <c r="K61" s="86"/>
      <c r="L61" s="86"/>
      <c r="M61" s="86"/>
      <c r="N61" s="86"/>
    </row>
    <row r="62" spans="1:14" ht="25" customHeight="1" x14ac:dyDescent="0.3">
      <c r="A62" s="86"/>
      <c r="B62" s="86"/>
      <c r="C62" s="86"/>
      <c r="D62" s="86"/>
      <c r="E62" s="86"/>
      <c r="F62" s="86"/>
      <c r="G62" s="86"/>
      <c r="H62" s="86"/>
      <c r="I62" s="86"/>
      <c r="J62" s="86"/>
      <c r="K62" s="86"/>
      <c r="L62" s="86"/>
      <c r="M62" s="86"/>
      <c r="N62" s="86"/>
    </row>
    <row r="63" spans="1:14" ht="25" customHeight="1" x14ac:dyDescent="0.3">
      <c r="A63" s="86"/>
      <c r="B63" s="86"/>
      <c r="C63" s="86"/>
      <c r="D63" s="86"/>
      <c r="E63" s="86"/>
      <c r="F63" s="86"/>
      <c r="G63" s="86"/>
      <c r="H63" s="86"/>
      <c r="I63" s="86"/>
      <c r="J63" s="86"/>
      <c r="K63" s="86"/>
      <c r="L63" s="86"/>
      <c r="M63" s="86"/>
      <c r="N63" s="86"/>
    </row>
    <row r="64" spans="1:14" ht="25" customHeight="1" x14ac:dyDescent="0.3">
      <c r="A64" s="86"/>
      <c r="B64" s="86"/>
      <c r="C64" s="86"/>
      <c r="D64" s="86"/>
      <c r="E64" s="86"/>
      <c r="F64" s="86"/>
      <c r="G64" s="86"/>
      <c r="H64" s="86"/>
      <c r="I64" s="86"/>
      <c r="J64" s="86"/>
      <c r="K64" s="86"/>
      <c r="L64" s="86"/>
      <c r="M64" s="86"/>
      <c r="N64" s="86"/>
    </row>
    <row r="65" spans="1:14" ht="25" customHeight="1" x14ac:dyDescent="0.3">
      <c r="A65" s="86"/>
      <c r="B65" s="86"/>
      <c r="C65" s="86"/>
      <c r="D65" s="86"/>
      <c r="E65" s="86"/>
      <c r="F65" s="86"/>
      <c r="G65" s="86"/>
      <c r="H65" s="86"/>
      <c r="I65" s="86"/>
      <c r="J65" s="86"/>
      <c r="K65" s="86"/>
      <c r="L65" s="86"/>
      <c r="M65" s="86"/>
      <c r="N65" s="86"/>
    </row>
    <row r="66" spans="1:14" ht="25" customHeight="1" x14ac:dyDescent="0.3">
      <c r="A66" s="86"/>
      <c r="B66" s="86"/>
      <c r="C66" s="86"/>
      <c r="D66" s="86"/>
      <c r="E66" s="86"/>
      <c r="F66" s="86"/>
      <c r="G66" s="86"/>
      <c r="H66" s="86"/>
      <c r="I66" s="86"/>
      <c r="J66" s="86"/>
      <c r="K66" s="86"/>
      <c r="L66" s="86"/>
      <c r="M66" s="86"/>
      <c r="N66" s="86"/>
    </row>
    <row r="67" spans="1:14" ht="25" customHeight="1" x14ac:dyDescent="0.3">
      <c r="A67" s="86"/>
      <c r="B67" s="86"/>
      <c r="C67" s="86"/>
      <c r="D67" s="86"/>
      <c r="E67" s="86"/>
      <c r="F67" s="86"/>
      <c r="G67" s="86"/>
      <c r="H67" s="86"/>
      <c r="I67" s="86"/>
      <c r="J67" s="86"/>
      <c r="K67" s="86"/>
      <c r="L67" s="86"/>
      <c r="M67" s="86"/>
      <c r="N67" s="86"/>
    </row>
    <row r="68" spans="1:14" ht="25" customHeight="1" x14ac:dyDescent="0.3">
      <c r="A68" s="86"/>
      <c r="B68" s="86"/>
      <c r="C68" s="86"/>
      <c r="D68" s="86"/>
      <c r="E68" s="86"/>
      <c r="F68" s="86"/>
      <c r="G68" s="86"/>
      <c r="H68" s="86"/>
      <c r="I68" s="86"/>
      <c r="J68" s="86"/>
      <c r="K68" s="86"/>
      <c r="L68" s="86"/>
      <c r="M68" s="86"/>
      <c r="N68" s="86"/>
    </row>
    <row r="69" spans="1:14" ht="25" customHeight="1" x14ac:dyDescent="0.3">
      <c r="A69" s="86"/>
      <c r="B69" s="86"/>
      <c r="C69" s="86"/>
      <c r="D69" s="86"/>
      <c r="E69" s="86"/>
      <c r="F69" s="86"/>
      <c r="G69" s="86"/>
      <c r="H69" s="86"/>
      <c r="I69" s="86"/>
      <c r="J69" s="86"/>
      <c r="K69" s="86"/>
      <c r="L69" s="86"/>
      <c r="M69" s="86"/>
      <c r="N69" s="86"/>
    </row>
    <row r="70" spans="1:14" ht="25" customHeight="1" x14ac:dyDescent="0.3">
      <c r="A70" s="86"/>
      <c r="B70" s="86"/>
      <c r="C70" s="86"/>
      <c r="D70" s="86"/>
      <c r="E70" s="86"/>
      <c r="F70" s="86"/>
      <c r="G70" s="86"/>
      <c r="H70" s="86"/>
      <c r="I70" s="86"/>
      <c r="J70" s="86"/>
      <c r="K70" s="86"/>
      <c r="L70" s="86"/>
      <c r="M70" s="86"/>
      <c r="N70" s="86"/>
    </row>
    <row r="71" spans="1:14" ht="25" customHeight="1" x14ac:dyDescent="0.3">
      <c r="A71" s="86"/>
      <c r="B71" s="86"/>
      <c r="C71" s="86"/>
      <c r="D71" s="86"/>
      <c r="E71" s="86"/>
      <c r="F71" s="86"/>
      <c r="G71" s="86"/>
      <c r="H71" s="86"/>
      <c r="I71" s="86"/>
      <c r="J71" s="86"/>
      <c r="K71" s="86"/>
      <c r="L71" s="86"/>
      <c r="M71" s="86"/>
      <c r="N71" s="86"/>
    </row>
    <row r="72" spans="1:14" ht="25" customHeight="1" x14ac:dyDescent="0.3">
      <c r="A72" s="86"/>
      <c r="B72" s="86"/>
      <c r="C72" s="86"/>
      <c r="D72" s="86"/>
      <c r="E72" s="86"/>
      <c r="F72" s="86"/>
      <c r="G72" s="86"/>
      <c r="H72" s="86"/>
      <c r="I72" s="86"/>
      <c r="J72" s="86"/>
      <c r="K72" s="86"/>
      <c r="L72" s="86"/>
      <c r="M72" s="86"/>
      <c r="N72" s="86"/>
    </row>
    <row r="73" spans="1:14" ht="25" customHeight="1" x14ac:dyDescent="0.3">
      <c r="A73" s="86"/>
      <c r="B73" s="86"/>
      <c r="C73" s="86"/>
      <c r="D73" s="86"/>
      <c r="E73" s="86"/>
      <c r="F73" s="86"/>
      <c r="G73" s="86"/>
      <c r="H73" s="86"/>
      <c r="I73" s="86"/>
      <c r="J73" s="86"/>
      <c r="K73" s="86"/>
      <c r="L73" s="86"/>
      <c r="M73" s="86"/>
      <c r="N73" s="86"/>
    </row>
    <row r="74" spans="1:14" ht="25" customHeight="1" x14ac:dyDescent="0.3">
      <c r="A74" s="86"/>
      <c r="B74" s="86"/>
      <c r="C74" s="86"/>
      <c r="D74" s="86"/>
      <c r="E74" s="86"/>
      <c r="F74" s="86"/>
      <c r="G74" s="86"/>
      <c r="H74" s="86"/>
      <c r="I74" s="86"/>
      <c r="J74" s="86"/>
      <c r="K74" s="86"/>
      <c r="L74" s="86"/>
      <c r="M74" s="86"/>
      <c r="N74" s="86"/>
    </row>
    <row r="75" spans="1:14" ht="25" customHeight="1" x14ac:dyDescent="0.3">
      <c r="A75" s="86"/>
      <c r="B75" s="86"/>
      <c r="C75" s="86"/>
      <c r="D75" s="86"/>
      <c r="E75" s="86"/>
      <c r="F75" s="86"/>
      <c r="G75" s="86"/>
      <c r="H75" s="86"/>
      <c r="I75" s="86"/>
      <c r="J75" s="86"/>
      <c r="K75" s="86"/>
      <c r="L75" s="86"/>
      <c r="M75" s="86"/>
      <c r="N75" s="86"/>
    </row>
    <row r="76" spans="1:14" ht="25" customHeight="1" x14ac:dyDescent="0.3">
      <c r="A76" s="86"/>
      <c r="B76" s="86"/>
      <c r="C76" s="86"/>
      <c r="D76" s="86"/>
      <c r="E76" s="86"/>
      <c r="F76" s="86"/>
      <c r="G76" s="86"/>
      <c r="H76" s="86"/>
      <c r="I76" s="86"/>
      <c r="J76" s="86"/>
      <c r="K76" s="86"/>
      <c r="L76" s="86"/>
      <c r="M76" s="86"/>
      <c r="N76" s="86"/>
    </row>
    <row r="77" spans="1:14" ht="25" customHeight="1" x14ac:dyDescent="0.3">
      <c r="A77" s="86"/>
      <c r="B77" s="86"/>
      <c r="C77" s="86"/>
      <c r="D77" s="86"/>
      <c r="E77" s="86"/>
      <c r="F77" s="86"/>
      <c r="G77" s="86"/>
      <c r="H77" s="86"/>
      <c r="I77" s="86"/>
      <c r="J77" s="86"/>
      <c r="K77" s="86"/>
      <c r="L77" s="86"/>
      <c r="M77" s="86"/>
      <c r="N77" s="86"/>
    </row>
    <row r="78" spans="1:14" ht="25" customHeight="1" x14ac:dyDescent="0.3">
      <c r="A78" s="86"/>
      <c r="B78" s="86"/>
      <c r="C78" s="86"/>
      <c r="D78" s="86"/>
      <c r="E78" s="86"/>
      <c r="F78" s="86"/>
      <c r="G78" s="86"/>
      <c r="H78" s="86"/>
      <c r="I78" s="86"/>
      <c r="J78" s="86"/>
      <c r="K78" s="86"/>
      <c r="L78" s="86"/>
      <c r="M78" s="86"/>
      <c r="N78" s="86"/>
    </row>
    <row r="79" spans="1:14" ht="25" customHeight="1" x14ac:dyDescent="0.3">
      <c r="A79" s="86"/>
      <c r="B79" s="86"/>
      <c r="C79" s="86"/>
      <c r="D79" s="86"/>
      <c r="E79" s="86"/>
      <c r="F79" s="86"/>
      <c r="G79" s="86"/>
      <c r="H79" s="86"/>
      <c r="I79" s="86"/>
      <c r="J79" s="86"/>
      <c r="K79" s="86"/>
      <c r="L79" s="86"/>
      <c r="M79" s="86"/>
      <c r="N79" s="86"/>
    </row>
    <row r="80" spans="1:14" ht="25" customHeight="1" x14ac:dyDescent="0.3">
      <c r="A80" s="86"/>
      <c r="B80" s="550" t="s">
        <v>226</v>
      </c>
      <c r="C80" s="550"/>
      <c r="D80" s="550"/>
      <c r="E80" s="550"/>
      <c r="F80" s="550"/>
      <c r="G80" s="550"/>
      <c r="H80" s="550"/>
      <c r="I80" s="550"/>
      <c r="J80" s="550"/>
      <c r="K80" s="86"/>
      <c r="L80" s="86"/>
      <c r="M80" s="86"/>
      <c r="N80" s="86"/>
    </row>
    <row r="81" spans="1:14" ht="35" customHeight="1" x14ac:dyDescent="0.3">
      <c r="A81" s="86"/>
      <c r="B81" s="551" t="s">
        <v>241</v>
      </c>
      <c r="C81" s="551"/>
      <c r="D81" s="551"/>
      <c r="E81" s="551"/>
      <c r="F81" s="551"/>
      <c r="G81" s="551"/>
      <c r="H81" s="551"/>
      <c r="I81" s="551"/>
      <c r="J81" s="551"/>
      <c r="K81" s="551"/>
      <c r="L81" s="551"/>
      <c r="M81" s="551"/>
      <c r="N81" s="86"/>
    </row>
    <row r="82" spans="1:14" ht="10" customHeight="1" x14ac:dyDescent="0.3">
      <c r="A82" s="86"/>
      <c r="B82" s="86"/>
      <c r="C82" s="86"/>
      <c r="D82" s="86"/>
      <c r="E82" s="86"/>
      <c r="F82" s="86"/>
      <c r="G82" s="86"/>
      <c r="H82" s="86"/>
      <c r="I82" s="86"/>
      <c r="J82" s="86"/>
      <c r="K82" s="86"/>
      <c r="L82" s="86"/>
      <c r="M82" s="86"/>
      <c r="N82" s="86"/>
    </row>
    <row r="83" spans="1:14" ht="25" customHeight="1" x14ac:dyDescent="0.3">
      <c r="A83" s="86"/>
      <c r="B83" s="86"/>
      <c r="C83" s="86"/>
      <c r="D83" s="86"/>
      <c r="E83" s="86"/>
      <c r="F83" s="86"/>
      <c r="G83" s="86"/>
      <c r="H83" s="86"/>
      <c r="I83" s="86"/>
      <c r="J83" s="86"/>
      <c r="K83" s="86"/>
      <c r="L83" s="86"/>
      <c r="M83" s="86"/>
      <c r="N83" s="86"/>
    </row>
    <row r="84" spans="1:14" ht="25" customHeight="1" x14ac:dyDescent="0.3">
      <c r="A84" s="86"/>
      <c r="B84" s="86"/>
      <c r="C84" s="86"/>
      <c r="D84" s="86"/>
      <c r="E84" s="86"/>
      <c r="F84" s="86"/>
      <c r="G84" s="86"/>
      <c r="H84" s="86"/>
      <c r="I84" s="86"/>
      <c r="J84" s="86"/>
      <c r="K84" s="86"/>
      <c r="L84" s="86"/>
      <c r="M84" s="86"/>
      <c r="N84" s="86"/>
    </row>
    <row r="85" spans="1:14" ht="25" customHeight="1" x14ac:dyDescent="0.3">
      <c r="A85" s="86"/>
      <c r="B85" s="86"/>
      <c r="C85" s="86"/>
      <c r="D85" s="86"/>
      <c r="E85" s="86"/>
      <c r="F85" s="86"/>
      <c r="G85" s="86"/>
      <c r="H85" s="86"/>
      <c r="I85" s="86"/>
      <c r="J85" s="86"/>
      <c r="K85" s="86"/>
      <c r="L85" s="86"/>
      <c r="M85" s="86"/>
      <c r="N85" s="86"/>
    </row>
    <row r="86" spans="1:14" ht="25" customHeight="1" x14ac:dyDescent="0.3">
      <c r="A86" s="86"/>
      <c r="B86" s="86"/>
      <c r="C86" s="86"/>
      <c r="D86" s="86"/>
      <c r="E86" s="86"/>
      <c r="F86" s="86"/>
      <c r="G86" s="86"/>
      <c r="H86" s="86"/>
      <c r="I86" s="86"/>
      <c r="J86" s="86"/>
      <c r="K86" s="86"/>
      <c r="L86" s="86"/>
      <c r="M86" s="86"/>
      <c r="N86" s="86"/>
    </row>
    <row r="87" spans="1:14" ht="25" customHeight="1" x14ac:dyDescent="0.3">
      <c r="A87" s="86"/>
      <c r="B87" s="86"/>
      <c r="C87" s="86"/>
      <c r="D87" s="86"/>
      <c r="E87" s="86"/>
      <c r="F87" s="86"/>
      <c r="G87" s="86"/>
      <c r="H87" s="86"/>
      <c r="I87" s="86"/>
      <c r="J87" s="86"/>
      <c r="K87" s="86"/>
      <c r="L87" s="86"/>
      <c r="M87" s="86"/>
      <c r="N87" s="86"/>
    </row>
    <row r="88" spans="1:14" ht="25" customHeight="1" x14ac:dyDescent="0.3">
      <c r="A88" s="86"/>
      <c r="B88" s="86"/>
      <c r="C88" s="86"/>
      <c r="D88" s="86"/>
      <c r="E88" s="86"/>
      <c r="F88" s="86"/>
      <c r="G88" s="86"/>
      <c r="H88" s="86"/>
      <c r="I88" s="86"/>
      <c r="J88" s="86"/>
      <c r="K88" s="86"/>
      <c r="L88" s="86"/>
      <c r="M88" s="86"/>
      <c r="N88" s="86"/>
    </row>
    <row r="89" spans="1:14" ht="25" customHeight="1" x14ac:dyDescent="0.3">
      <c r="A89" s="86"/>
      <c r="B89" s="86"/>
      <c r="C89" s="86"/>
      <c r="D89" s="86"/>
      <c r="E89" s="86"/>
      <c r="F89" s="86"/>
      <c r="G89" s="86"/>
      <c r="H89" s="86"/>
      <c r="I89" s="86"/>
      <c r="J89" s="86"/>
      <c r="K89" s="86"/>
      <c r="L89" s="86"/>
      <c r="M89" s="86"/>
      <c r="N89" s="86"/>
    </row>
    <row r="90" spans="1:14" ht="25" customHeight="1" x14ac:dyDescent="0.3">
      <c r="A90" s="86"/>
      <c r="B90" s="86"/>
      <c r="C90" s="86"/>
      <c r="D90" s="86"/>
      <c r="E90" s="86"/>
      <c r="F90" s="86"/>
      <c r="G90" s="86"/>
      <c r="H90" s="86"/>
      <c r="I90" s="86"/>
      <c r="J90" s="86"/>
      <c r="K90" s="86"/>
      <c r="L90" s="86"/>
      <c r="M90" s="86"/>
      <c r="N90" s="86"/>
    </row>
    <row r="91" spans="1:14" ht="25" customHeight="1" x14ac:dyDescent="0.3">
      <c r="A91" s="86"/>
      <c r="B91" s="86"/>
      <c r="C91" s="86"/>
      <c r="D91" s="86"/>
      <c r="E91" s="86"/>
      <c r="F91" s="86"/>
      <c r="G91" s="86"/>
      <c r="H91" s="86"/>
      <c r="I91" s="86"/>
      <c r="J91" s="86"/>
      <c r="K91" s="86"/>
      <c r="L91" s="86"/>
      <c r="M91" s="86"/>
      <c r="N91" s="86"/>
    </row>
    <row r="92" spans="1:14" ht="25" customHeight="1" x14ac:dyDescent="0.3">
      <c r="A92" s="86"/>
      <c r="B92" s="86"/>
      <c r="C92" s="86"/>
      <c r="D92" s="86"/>
      <c r="E92" s="86"/>
      <c r="F92" s="86"/>
      <c r="G92" s="86"/>
      <c r="H92" s="86"/>
      <c r="I92" s="86"/>
      <c r="J92" s="86"/>
      <c r="K92" s="86"/>
      <c r="L92" s="86"/>
      <c r="M92" s="86"/>
      <c r="N92" s="86"/>
    </row>
    <row r="93" spans="1:14" ht="25" customHeight="1" x14ac:dyDescent="0.3">
      <c r="A93" s="86"/>
      <c r="B93" s="550" t="s">
        <v>227</v>
      </c>
      <c r="C93" s="550"/>
      <c r="D93" s="550"/>
      <c r="E93" s="550"/>
      <c r="F93" s="550"/>
      <c r="G93" s="550"/>
      <c r="H93" s="550"/>
      <c r="I93" s="550"/>
      <c r="J93" s="550"/>
      <c r="K93" s="86"/>
      <c r="L93" s="86"/>
      <c r="M93" s="86"/>
      <c r="N93" s="86"/>
    </row>
    <row r="94" spans="1:14" ht="25" customHeight="1" x14ac:dyDescent="0.35">
      <c r="A94" s="86"/>
      <c r="B94" s="104" t="s">
        <v>228</v>
      </c>
      <c r="C94" s="86"/>
      <c r="D94" s="86"/>
      <c r="E94" s="86"/>
      <c r="F94" s="86"/>
      <c r="G94" s="86"/>
      <c r="H94" s="86"/>
      <c r="I94" s="86"/>
      <c r="J94" s="86"/>
      <c r="K94" s="86"/>
      <c r="L94" s="86"/>
      <c r="M94" s="86"/>
      <c r="N94" s="86"/>
    </row>
    <row r="95" spans="1:14" ht="25" customHeight="1" x14ac:dyDescent="0.3">
      <c r="A95" s="86"/>
      <c r="B95" s="86"/>
      <c r="C95" s="86"/>
      <c r="D95" s="86"/>
      <c r="E95" s="86"/>
      <c r="F95" s="86"/>
      <c r="G95" s="86"/>
      <c r="H95" s="86"/>
      <c r="I95" s="86"/>
      <c r="J95" s="86"/>
      <c r="K95" s="86"/>
      <c r="L95" s="86"/>
      <c r="M95" s="86"/>
      <c r="N95" s="86"/>
    </row>
    <row r="96" spans="1:14" ht="25" customHeight="1" x14ac:dyDescent="0.3">
      <c r="A96" s="86"/>
      <c r="B96" s="86"/>
      <c r="C96" s="86"/>
      <c r="D96" s="86"/>
      <c r="E96" s="86"/>
      <c r="F96" s="86"/>
      <c r="G96" s="86"/>
      <c r="H96" s="86"/>
      <c r="I96" s="86"/>
      <c r="J96" s="86"/>
      <c r="K96" s="86"/>
      <c r="L96" s="86"/>
      <c r="M96" s="86"/>
      <c r="N96" s="86"/>
    </row>
    <row r="97" spans="1:14" ht="25" customHeight="1" x14ac:dyDescent="0.3">
      <c r="A97" s="86"/>
      <c r="B97" s="86"/>
      <c r="C97" s="86"/>
      <c r="D97" s="86"/>
      <c r="E97" s="86"/>
      <c r="F97" s="86"/>
      <c r="G97" s="86"/>
      <c r="H97" s="86"/>
      <c r="I97" s="86"/>
      <c r="J97" s="86"/>
      <c r="K97" s="86"/>
      <c r="L97" s="86"/>
      <c r="M97" s="86"/>
      <c r="N97" s="86"/>
    </row>
    <row r="98" spans="1:14" ht="25" customHeight="1" x14ac:dyDescent="0.3">
      <c r="A98" s="86"/>
      <c r="B98" s="86"/>
      <c r="C98" s="86"/>
      <c r="D98" s="86"/>
      <c r="E98" s="86"/>
      <c r="F98" s="86"/>
      <c r="G98" s="86"/>
      <c r="H98" s="86"/>
      <c r="I98" s="86"/>
      <c r="J98" s="86"/>
      <c r="K98" s="86"/>
      <c r="L98" s="86"/>
      <c r="M98" s="86"/>
      <c r="N98" s="86"/>
    </row>
    <row r="99" spans="1:14" ht="25" customHeight="1" x14ac:dyDescent="0.3">
      <c r="A99" s="86"/>
      <c r="B99" s="86"/>
      <c r="C99" s="86"/>
      <c r="D99" s="86"/>
      <c r="E99" s="86"/>
      <c r="F99" s="86"/>
      <c r="G99" s="86"/>
      <c r="H99" s="86"/>
      <c r="I99" s="86"/>
      <c r="J99" s="86"/>
      <c r="K99" s="86"/>
      <c r="L99" s="86"/>
      <c r="M99" s="86"/>
      <c r="N99" s="86"/>
    </row>
    <row r="100" spans="1:14" ht="25" customHeight="1" x14ac:dyDescent="0.3">
      <c r="A100" s="86"/>
      <c r="B100" s="86"/>
      <c r="C100" s="86"/>
      <c r="D100" s="86"/>
      <c r="E100" s="86"/>
      <c r="F100" s="86"/>
      <c r="G100" s="86"/>
      <c r="H100" s="86"/>
      <c r="I100" s="86"/>
      <c r="J100" s="86"/>
      <c r="K100" s="86"/>
      <c r="L100" s="86"/>
      <c r="M100" s="86"/>
      <c r="N100" s="86"/>
    </row>
    <row r="101" spans="1:14" ht="25" customHeight="1" x14ac:dyDescent="0.3">
      <c r="A101" s="86"/>
      <c r="B101" s="86"/>
      <c r="C101" s="86"/>
      <c r="D101" s="86"/>
      <c r="E101" s="86"/>
      <c r="F101" s="86"/>
      <c r="G101" s="86"/>
      <c r="H101" s="86"/>
      <c r="I101" s="86"/>
      <c r="J101" s="86"/>
      <c r="K101" s="86"/>
      <c r="L101" s="86"/>
      <c r="M101" s="86"/>
      <c r="N101" s="86"/>
    </row>
    <row r="102" spans="1:14" ht="25" customHeight="1" x14ac:dyDescent="0.3">
      <c r="A102" s="86"/>
      <c r="B102" s="86"/>
      <c r="C102" s="86"/>
      <c r="D102" s="86"/>
      <c r="E102" s="86"/>
      <c r="F102" s="86"/>
      <c r="G102" s="86"/>
      <c r="H102" s="86"/>
      <c r="I102" s="86"/>
      <c r="J102" s="86"/>
      <c r="K102" s="86"/>
      <c r="L102" s="86"/>
      <c r="M102" s="86"/>
      <c r="N102" s="86"/>
    </row>
    <row r="103" spans="1:14" ht="25" customHeight="1" x14ac:dyDescent="0.3">
      <c r="A103" s="86"/>
      <c r="B103" s="86"/>
      <c r="C103" s="86"/>
      <c r="D103" s="86"/>
      <c r="E103" s="86"/>
      <c r="F103" s="86"/>
      <c r="G103" s="86"/>
      <c r="H103" s="86"/>
      <c r="I103" s="86"/>
      <c r="J103" s="86"/>
      <c r="K103" s="86"/>
      <c r="L103" s="86"/>
      <c r="M103" s="86"/>
      <c r="N103" s="86"/>
    </row>
    <row r="104" spans="1:14" ht="25" customHeight="1" x14ac:dyDescent="0.3">
      <c r="A104" s="86"/>
      <c r="B104" s="86"/>
      <c r="C104" s="86"/>
      <c r="D104" s="86"/>
      <c r="E104" s="86"/>
      <c r="F104" s="86"/>
      <c r="G104" s="86"/>
      <c r="H104" s="86"/>
      <c r="I104" s="86"/>
      <c r="J104" s="86"/>
      <c r="K104" s="86"/>
      <c r="L104" s="86"/>
      <c r="M104" s="86"/>
      <c r="N104" s="86"/>
    </row>
    <row r="105" spans="1:14" ht="25" customHeight="1" x14ac:dyDescent="0.3">
      <c r="A105" s="86"/>
      <c r="B105" s="86"/>
      <c r="C105" s="86"/>
      <c r="D105" s="86"/>
      <c r="E105" s="86"/>
      <c r="F105" s="86"/>
      <c r="G105" s="86"/>
      <c r="H105" s="86"/>
      <c r="I105" s="86"/>
      <c r="J105" s="86"/>
      <c r="K105" s="86"/>
      <c r="L105" s="86"/>
      <c r="M105" s="86"/>
      <c r="N105" s="86"/>
    </row>
    <row r="106" spans="1:14" ht="25" customHeight="1" x14ac:dyDescent="0.3">
      <c r="A106" s="86"/>
      <c r="B106" s="86"/>
      <c r="C106" s="86"/>
      <c r="D106" s="86"/>
      <c r="E106" s="86"/>
      <c r="F106" s="86"/>
      <c r="G106" s="86"/>
      <c r="H106" s="86"/>
      <c r="I106" s="86"/>
      <c r="J106" s="86"/>
      <c r="K106" s="86"/>
      <c r="L106" s="86"/>
      <c r="M106" s="86"/>
      <c r="N106" s="86"/>
    </row>
    <row r="107" spans="1:14" ht="25" customHeight="1" x14ac:dyDescent="0.3">
      <c r="A107" s="86"/>
      <c r="B107" s="550" t="s">
        <v>229</v>
      </c>
      <c r="C107" s="550"/>
      <c r="D107" s="550"/>
      <c r="E107" s="550"/>
      <c r="F107" s="550"/>
      <c r="G107" s="550"/>
      <c r="H107" s="550"/>
      <c r="I107" s="550"/>
      <c r="J107" s="550"/>
      <c r="K107" s="86"/>
      <c r="L107" s="86"/>
      <c r="M107" s="86"/>
      <c r="N107" s="86"/>
    </row>
    <row r="108" spans="1:14" ht="25" customHeight="1" x14ac:dyDescent="0.35">
      <c r="A108" s="86"/>
      <c r="B108" s="104" t="s">
        <v>242</v>
      </c>
      <c r="C108" s="86"/>
      <c r="D108" s="86"/>
      <c r="E108" s="86"/>
      <c r="F108" s="86"/>
      <c r="G108" s="86"/>
      <c r="H108" s="86"/>
      <c r="I108" s="86"/>
      <c r="J108" s="86"/>
      <c r="K108" s="86"/>
      <c r="L108" s="86"/>
      <c r="M108" s="86"/>
      <c r="N108" s="86"/>
    </row>
    <row r="109" spans="1:14" ht="25" customHeight="1" x14ac:dyDescent="0.3">
      <c r="A109" s="86"/>
      <c r="B109" s="86"/>
      <c r="C109" s="86"/>
      <c r="D109" s="86"/>
      <c r="E109" s="86"/>
      <c r="F109" s="86"/>
      <c r="G109" s="86"/>
      <c r="H109" s="86"/>
      <c r="I109" s="86"/>
      <c r="J109" s="86"/>
      <c r="K109" s="86"/>
      <c r="L109" s="86"/>
      <c r="M109" s="86"/>
      <c r="N109" s="86"/>
    </row>
    <row r="110" spans="1:14" ht="25" customHeight="1" x14ac:dyDescent="0.3">
      <c r="A110" s="86"/>
      <c r="B110" s="86"/>
      <c r="C110" s="86"/>
      <c r="D110" s="86"/>
      <c r="E110" s="86"/>
      <c r="F110" s="86"/>
      <c r="G110" s="86"/>
      <c r="H110" s="86"/>
      <c r="I110" s="86"/>
      <c r="J110" s="86"/>
      <c r="K110" s="86"/>
      <c r="L110" s="86"/>
      <c r="M110" s="86"/>
      <c r="N110" s="86"/>
    </row>
    <row r="111" spans="1:14" ht="25" customHeight="1" x14ac:dyDescent="0.3">
      <c r="A111" s="86"/>
      <c r="B111" s="86"/>
      <c r="C111" s="86"/>
      <c r="D111" s="86"/>
      <c r="E111" s="86"/>
      <c r="F111" s="86"/>
      <c r="G111" s="86"/>
      <c r="H111" s="86"/>
      <c r="I111" s="86"/>
      <c r="J111" s="86"/>
      <c r="K111" s="86"/>
      <c r="L111" s="86"/>
      <c r="M111" s="86"/>
      <c r="N111" s="86"/>
    </row>
    <row r="112" spans="1:14" ht="25" customHeight="1" x14ac:dyDescent="0.3">
      <c r="A112" s="86"/>
      <c r="B112" s="86"/>
      <c r="C112" s="86"/>
      <c r="D112" s="86"/>
      <c r="E112" s="86"/>
      <c r="F112" s="86"/>
      <c r="G112" s="86"/>
      <c r="H112" s="86"/>
      <c r="I112" s="86"/>
      <c r="J112" s="86"/>
      <c r="K112" s="86"/>
      <c r="L112" s="86"/>
      <c r="M112" s="86"/>
      <c r="N112" s="86"/>
    </row>
    <row r="113" spans="1:14" ht="25" customHeight="1" x14ac:dyDescent="0.3">
      <c r="A113" s="86"/>
      <c r="B113" s="86"/>
      <c r="C113" s="86"/>
      <c r="D113" s="86"/>
      <c r="E113" s="86"/>
      <c r="F113" s="86"/>
      <c r="G113" s="86"/>
      <c r="H113" s="86"/>
      <c r="I113" s="86"/>
      <c r="J113" s="86"/>
      <c r="K113" s="86"/>
      <c r="L113" s="86"/>
      <c r="M113" s="86"/>
      <c r="N113" s="86"/>
    </row>
    <row r="114" spans="1:14" ht="25" customHeight="1" x14ac:dyDescent="0.3">
      <c r="A114" s="86"/>
      <c r="B114" s="86"/>
      <c r="C114" s="86"/>
      <c r="D114" s="86"/>
      <c r="E114" s="86"/>
      <c r="F114" s="86"/>
      <c r="G114" s="86"/>
      <c r="H114" s="86"/>
      <c r="I114" s="86"/>
      <c r="J114" s="86"/>
      <c r="K114" s="86"/>
      <c r="L114" s="86"/>
      <c r="M114" s="86"/>
      <c r="N114" s="86"/>
    </row>
    <row r="115" spans="1:14" ht="25" customHeight="1" x14ac:dyDescent="0.3">
      <c r="A115" s="86"/>
      <c r="B115" s="86"/>
      <c r="C115" s="86"/>
      <c r="D115" s="86"/>
      <c r="E115" s="86"/>
      <c r="F115" s="86"/>
      <c r="G115" s="86"/>
      <c r="H115" s="86"/>
      <c r="I115" s="86"/>
      <c r="J115" s="86"/>
      <c r="K115" s="86"/>
      <c r="L115" s="86"/>
      <c r="M115" s="86"/>
      <c r="N115" s="86"/>
    </row>
    <row r="116" spans="1:14" ht="25" customHeight="1" x14ac:dyDescent="0.3">
      <c r="A116" s="86"/>
      <c r="B116" s="86"/>
      <c r="C116" s="86"/>
      <c r="D116" s="86"/>
      <c r="E116" s="86"/>
      <c r="F116" s="86"/>
      <c r="G116" s="86"/>
      <c r="H116" s="86"/>
      <c r="I116" s="86"/>
      <c r="J116" s="86"/>
      <c r="K116" s="86"/>
      <c r="L116" s="86"/>
      <c r="M116" s="86"/>
      <c r="N116" s="86"/>
    </row>
    <row r="117" spans="1:14" ht="25" customHeight="1" x14ac:dyDescent="0.3">
      <c r="A117" s="86"/>
      <c r="B117" s="86"/>
      <c r="C117" s="86"/>
      <c r="D117" s="86"/>
      <c r="E117" s="86"/>
      <c r="F117" s="86"/>
      <c r="G117" s="86"/>
      <c r="H117" s="86"/>
      <c r="I117" s="86"/>
      <c r="J117" s="86"/>
      <c r="K117" s="86"/>
      <c r="L117" s="86"/>
      <c r="M117" s="86"/>
      <c r="N117" s="86"/>
    </row>
    <row r="118" spans="1:14" ht="25" customHeight="1" x14ac:dyDescent="0.3">
      <c r="A118" s="86"/>
      <c r="B118" s="86"/>
      <c r="C118" s="86"/>
      <c r="D118" s="86"/>
      <c r="E118" s="86"/>
      <c r="F118" s="86"/>
      <c r="G118" s="86"/>
      <c r="H118" s="86"/>
      <c r="I118" s="86"/>
      <c r="J118" s="86"/>
      <c r="K118" s="86"/>
      <c r="L118" s="86"/>
      <c r="M118" s="86"/>
      <c r="N118" s="86"/>
    </row>
    <row r="119" spans="1:14" ht="25" customHeight="1" x14ac:dyDescent="0.3">
      <c r="A119" s="86"/>
      <c r="B119" s="86"/>
      <c r="C119" s="86"/>
      <c r="D119" s="86"/>
      <c r="E119" s="86"/>
      <c r="F119" s="86"/>
      <c r="G119" s="86"/>
      <c r="H119" s="86"/>
      <c r="I119" s="86"/>
      <c r="J119" s="86"/>
      <c r="K119" s="86"/>
      <c r="L119" s="86"/>
      <c r="M119" s="86"/>
      <c r="N119" s="86"/>
    </row>
    <row r="120" spans="1:14" ht="15" customHeight="1" x14ac:dyDescent="0.3">
      <c r="A120" s="86"/>
      <c r="B120" s="86"/>
      <c r="C120" s="86"/>
      <c r="D120" s="86"/>
      <c r="E120" s="86"/>
      <c r="F120" s="86"/>
      <c r="G120" s="86"/>
      <c r="H120" s="86"/>
      <c r="I120" s="86"/>
      <c r="J120" s="86"/>
      <c r="K120" s="86"/>
      <c r="L120" s="86"/>
      <c r="M120" s="86"/>
      <c r="N120" s="86"/>
    </row>
    <row r="121" spans="1:14" ht="25" customHeight="1" x14ac:dyDescent="0.3">
      <c r="A121" s="86"/>
      <c r="B121" s="550" t="s">
        <v>230</v>
      </c>
      <c r="C121" s="550"/>
      <c r="D121" s="550"/>
      <c r="E121" s="550"/>
      <c r="F121" s="550"/>
      <c r="G121" s="550"/>
      <c r="H121" s="550"/>
      <c r="I121" s="550"/>
      <c r="J121" s="550"/>
      <c r="K121" s="86"/>
      <c r="L121" s="86"/>
      <c r="M121" s="86"/>
      <c r="N121" s="86"/>
    </row>
    <row r="122" spans="1:14" ht="35" customHeight="1" x14ac:dyDescent="0.3">
      <c r="A122" s="86"/>
      <c r="B122" s="551" t="s">
        <v>243</v>
      </c>
      <c r="C122" s="551"/>
      <c r="D122" s="551"/>
      <c r="E122" s="551"/>
      <c r="F122" s="551"/>
      <c r="G122" s="551"/>
      <c r="H122" s="551"/>
      <c r="I122" s="551"/>
      <c r="J122" s="551"/>
      <c r="K122" s="551"/>
      <c r="L122" s="551"/>
      <c r="M122" s="551"/>
      <c r="N122" s="86"/>
    </row>
    <row r="123" spans="1:14" ht="25" customHeight="1" x14ac:dyDescent="0.3">
      <c r="A123" s="86"/>
      <c r="B123" s="86"/>
      <c r="C123" s="86"/>
      <c r="D123" s="86"/>
      <c r="E123" s="86"/>
      <c r="F123" s="86"/>
      <c r="G123" s="86"/>
      <c r="H123" s="86"/>
      <c r="I123" s="86"/>
      <c r="J123" s="86"/>
      <c r="K123" s="86"/>
      <c r="L123" s="86"/>
      <c r="M123" s="86"/>
      <c r="N123" s="86"/>
    </row>
    <row r="124" spans="1:14" ht="25" customHeight="1" x14ac:dyDescent="0.3">
      <c r="A124" s="86"/>
      <c r="B124" s="86"/>
      <c r="C124" s="86"/>
      <c r="D124" s="86"/>
      <c r="E124" s="86"/>
      <c r="F124" s="86"/>
      <c r="G124" s="86"/>
      <c r="H124" s="86"/>
      <c r="I124" s="86"/>
      <c r="J124" s="86"/>
      <c r="K124" s="86"/>
      <c r="L124" s="86"/>
      <c r="M124" s="86"/>
      <c r="N124" s="86"/>
    </row>
    <row r="125" spans="1:14" ht="25" customHeight="1" x14ac:dyDescent="0.3">
      <c r="A125" s="86"/>
      <c r="B125" s="86"/>
      <c r="C125" s="86"/>
      <c r="D125" s="86"/>
      <c r="E125" s="86"/>
      <c r="F125" s="86"/>
      <c r="G125" s="86"/>
      <c r="H125" s="86"/>
      <c r="I125" s="86"/>
      <c r="J125" s="86"/>
      <c r="K125" s="86"/>
      <c r="L125" s="86"/>
      <c r="M125" s="86"/>
      <c r="N125" s="86"/>
    </row>
    <row r="126" spans="1:14" ht="25" customHeight="1" x14ac:dyDescent="0.3">
      <c r="A126" s="86"/>
      <c r="B126" s="86"/>
      <c r="C126" s="86"/>
      <c r="D126" s="86"/>
      <c r="E126" s="86"/>
      <c r="F126" s="86"/>
      <c r="G126" s="86"/>
      <c r="H126" s="86"/>
      <c r="I126" s="86"/>
      <c r="J126" s="86"/>
      <c r="K126" s="86"/>
      <c r="L126" s="86"/>
      <c r="M126" s="86"/>
      <c r="N126" s="86"/>
    </row>
    <row r="127" spans="1:14" ht="25" customHeight="1" x14ac:dyDescent="0.3">
      <c r="A127" s="86"/>
      <c r="B127" s="86"/>
      <c r="C127" s="86"/>
      <c r="D127" s="86"/>
      <c r="E127" s="86"/>
      <c r="F127" s="86"/>
      <c r="G127" s="86"/>
      <c r="H127" s="86"/>
      <c r="I127" s="86"/>
      <c r="J127" s="86"/>
      <c r="K127" s="86"/>
      <c r="L127" s="86"/>
      <c r="M127" s="86"/>
      <c r="N127" s="86"/>
    </row>
    <row r="128" spans="1:14" ht="25" customHeight="1" x14ac:dyDescent="0.3">
      <c r="A128" s="86"/>
      <c r="B128" s="86"/>
      <c r="C128" s="86"/>
      <c r="D128" s="86"/>
      <c r="E128" s="86"/>
      <c r="F128" s="86"/>
      <c r="G128" s="86"/>
      <c r="H128" s="86"/>
      <c r="I128" s="86"/>
      <c r="J128" s="86"/>
      <c r="K128" s="86"/>
      <c r="L128" s="86"/>
      <c r="M128" s="86"/>
      <c r="N128" s="86"/>
    </row>
    <row r="129" spans="1:14" ht="25" customHeight="1" x14ac:dyDescent="0.3">
      <c r="A129" s="86"/>
      <c r="B129" s="86"/>
      <c r="C129" s="86"/>
      <c r="D129" s="86"/>
      <c r="E129" s="86"/>
      <c r="F129" s="86"/>
      <c r="G129" s="86"/>
      <c r="H129" s="86"/>
      <c r="I129" s="86"/>
      <c r="J129" s="86"/>
      <c r="K129" s="86"/>
      <c r="L129" s="86"/>
      <c r="M129" s="86"/>
      <c r="N129" s="86"/>
    </row>
    <row r="130" spans="1:14" ht="25" customHeight="1" x14ac:dyDescent="0.3">
      <c r="A130" s="86"/>
      <c r="B130" s="86"/>
      <c r="C130" s="86"/>
      <c r="D130" s="86"/>
      <c r="E130" s="86"/>
      <c r="F130" s="86"/>
      <c r="G130" s="86"/>
      <c r="H130" s="86"/>
      <c r="I130" s="86"/>
      <c r="J130" s="86"/>
      <c r="K130" s="86"/>
      <c r="L130" s="86"/>
      <c r="M130" s="86"/>
      <c r="N130" s="86"/>
    </row>
    <row r="131" spans="1:14" ht="25" customHeight="1" x14ac:dyDescent="0.3">
      <c r="A131" s="86"/>
      <c r="B131" s="86"/>
      <c r="C131" s="86"/>
      <c r="D131" s="86"/>
      <c r="E131" s="86"/>
      <c r="F131" s="86"/>
      <c r="G131" s="86"/>
      <c r="H131" s="86"/>
      <c r="I131" s="86"/>
      <c r="J131" s="86"/>
      <c r="K131" s="86"/>
      <c r="L131" s="86"/>
      <c r="M131" s="86"/>
      <c r="N131" s="86"/>
    </row>
    <row r="132" spans="1:14" ht="25" customHeight="1" x14ac:dyDescent="0.3">
      <c r="A132" s="86"/>
      <c r="B132" s="86"/>
      <c r="C132" s="86"/>
      <c r="D132" s="86"/>
      <c r="E132" s="86"/>
      <c r="F132" s="86"/>
      <c r="G132" s="86"/>
      <c r="H132" s="86"/>
      <c r="I132" s="86"/>
      <c r="J132" s="86"/>
      <c r="K132" s="86"/>
      <c r="L132" s="86"/>
      <c r="M132" s="86"/>
      <c r="N132" s="86"/>
    </row>
    <row r="133" spans="1:14" ht="25" customHeight="1" x14ac:dyDescent="0.3">
      <c r="A133" s="86"/>
      <c r="B133" s="86"/>
      <c r="C133" s="86"/>
      <c r="D133" s="86"/>
      <c r="E133" s="86"/>
      <c r="F133" s="86"/>
      <c r="G133" s="86"/>
      <c r="H133" s="86"/>
      <c r="I133" s="86"/>
      <c r="J133" s="86"/>
      <c r="K133" s="86"/>
      <c r="L133" s="86"/>
      <c r="M133" s="86"/>
      <c r="N133" s="86"/>
    </row>
    <row r="134" spans="1:14" ht="25" customHeight="1" x14ac:dyDescent="0.3"/>
    <row r="135" spans="1:14" ht="25" customHeight="1" x14ac:dyDescent="0.3"/>
    <row r="136" spans="1:14" ht="25" customHeight="1" x14ac:dyDescent="0.3"/>
    <row r="137" spans="1:14" ht="25" customHeight="1" x14ac:dyDescent="0.3"/>
    <row r="138" spans="1:14" ht="25" customHeight="1" x14ac:dyDescent="0.3"/>
    <row r="139" spans="1:14" ht="25" customHeight="1" x14ac:dyDescent="0.3"/>
    <row r="140" spans="1:14" ht="25" customHeight="1" x14ac:dyDescent="0.3"/>
    <row r="141" spans="1:14" ht="25" customHeight="1" x14ac:dyDescent="0.3"/>
    <row r="142" spans="1:14" ht="25" customHeight="1" x14ac:dyDescent="0.3"/>
    <row r="143" spans="1:14" ht="25" customHeight="1" x14ac:dyDescent="0.3"/>
    <row r="144" spans="1:1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sheetData>
  <mergeCells count="16">
    <mergeCell ref="A1:N1"/>
    <mergeCell ref="B3:I3"/>
    <mergeCell ref="B4:I4"/>
    <mergeCell ref="B5:I5"/>
    <mergeCell ref="B6:I6"/>
    <mergeCell ref="B7:I7"/>
    <mergeCell ref="B8:I8"/>
    <mergeCell ref="B10:J10"/>
    <mergeCell ref="B26:J26"/>
    <mergeCell ref="B122:M122"/>
    <mergeCell ref="B53:J53"/>
    <mergeCell ref="B80:J80"/>
    <mergeCell ref="B93:J93"/>
    <mergeCell ref="B107:J107"/>
    <mergeCell ref="B121:J121"/>
    <mergeCell ref="B81:M81"/>
  </mergeCells>
  <hyperlinks>
    <hyperlink ref="A1:N1" location="PR!B30:M30" tooltip="click to return main tab" display="Save as" xr:uid="{BE75E8DA-62A9-4E2D-A637-1A8A094AC21D}"/>
    <hyperlink ref="B3" location="save!A10:N25" tooltip="to Step 1" display="1. Go to File." xr:uid="{EE89B39A-0815-492A-99BE-4CA18981477C}"/>
    <hyperlink ref="B4" location="save!A26:N52" tooltip="to Step 2" display="2. Go to Save as." xr:uid="{65A7E080-4B52-4D1E-9376-C85B0D4D8D85}"/>
    <hyperlink ref="B5:I5" location="save!A53:N79" tooltip="to Step 3" display="3.  Click browse. Pick a location on your device." xr:uid="{216E3ED7-D368-40A1-A93B-F632FB0F89CF}"/>
    <hyperlink ref="B6:I6" location="save!A80:N92" tooltip="to Step 4" display="4.  Click on Excel Workbook after Save as type:" xr:uid="{47F27FE7-920B-4469-AA13-C936DC2563DF}"/>
    <hyperlink ref="B7:I7" location="save!A93:N106" tooltip="to Step 5" display="5.  Select PDF." xr:uid="{925EB0A9-42ED-432A-9EDE-6161FDF13A0E}"/>
    <hyperlink ref="B8:I8" location="save!A107:N133" tooltip="to Step 6" display="6.  Click save." xr:uid="{6B06FDA0-4F21-458F-B1C3-FEA1816DDDEF}"/>
    <hyperlink ref="B10:J10" location="save!B3:M8" tooltip="back to menu" display="1. Go to File. " xr:uid="{6CEED892-9DEC-46DB-9A2D-E881D4D18C4B}"/>
    <hyperlink ref="B26:J26" location="save!B3:M8" tooltip="back to menu" display="2. Go to Save as" xr:uid="{EB234A80-52EA-4EB5-8745-F09DA5D39317}"/>
    <hyperlink ref="B53:J53" location="save!B3:M8" tooltip="back to menu" display="3. Click browse. Pick a location." xr:uid="{4E116A06-9880-4A8F-ADAA-8D55F0FE6B5D}"/>
    <hyperlink ref="B80:J80" location="save!B3:M8" tooltip="back to menu" display="4. Click on Excel Workbook after Save as type:" xr:uid="{4F36BAE5-0594-4DD0-9E8C-BDA32A01DF64}"/>
    <hyperlink ref="B93:J93" location="save!B3:M8" tooltip="back to menu" display="5. Select PDF" xr:uid="{0423FB42-F0A4-4B51-9E02-F1499A6D4DBC}"/>
    <hyperlink ref="B107:J107" location="save!B3:M8" tooltip="back to menu" display="6. Click save" xr:uid="{8D341B4F-79A0-4DF8-83D1-E59AE0CBDF6B}"/>
    <hyperlink ref="B121:J121" location="save!B3:M8" tooltip="back to menu" display="Check PDF" xr:uid="{56D7304A-16BF-4B45-9DD7-071E21A62501}"/>
  </hyperlinks>
  <pageMargins left="0.5" right="0.5" top="0.75" bottom="0.75" header="0.3" footer="0.3"/>
  <pageSetup orientation="portrait" horizontalDpi="4294967293" verticalDpi="0" r:id="rId1"/>
  <headerFooter differentFirst="1">
    <oddHeader>&amp;C&amp;"Arial Black,Regular"&amp;14&amp;K004B19Anankelogy&amp;K01+000 &amp;K2D1441Foundation</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51D58-1DF8-4451-89B4-A1AEA3C7B019}">
  <dimension ref="A1:AA900"/>
  <sheetViews>
    <sheetView workbookViewId="0">
      <selection activeCell="N2" sqref="A1:N2"/>
    </sheetView>
  </sheetViews>
  <sheetFormatPr defaultRowHeight="14" x14ac:dyDescent="0.3"/>
  <cols>
    <col min="1" max="1" width="1.54296875" style="63" customWidth="1"/>
    <col min="2" max="13" width="7.453125" style="63" customWidth="1"/>
    <col min="14" max="14" width="1.54296875" style="63" customWidth="1"/>
    <col min="15" max="15" width="9.6328125" style="63" bestFit="1" customWidth="1"/>
    <col min="16" max="16384" width="8.7265625" style="63"/>
  </cols>
  <sheetData>
    <row r="1" spans="1:14" ht="75" customHeight="1" x14ac:dyDescent="0.3">
      <c r="A1" s="565" t="s">
        <v>191</v>
      </c>
      <c r="B1" s="565"/>
      <c r="C1" s="565"/>
      <c r="D1" s="565"/>
      <c r="E1" s="565"/>
      <c r="F1" s="565"/>
      <c r="G1" s="565"/>
      <c r="H1" s="565"/>
      <c r="I1" s="565"/>
      <c r="J1" s="565"/>
      <c r="K1" s="565"/>
      <c r="L1" s="565"/>
      <c r="M1" s="565"/>
      <c r="N1" s="565"/>
    </row>
    <row r="2" spans="1:14" ht="10" customHeight="1" x14ac:dyDescent="0.3">
      <c r="A2" s="83"/>
      <c r="B2" s="83"/>
      <c r="C2" s="83"/>
      <c r="D2" s="83"/>
      <c r="E2" s="83"/>
      <c r="F2" s="83"/>
      <c r="G2" s="83"/>
      <c r="H2" s="83"/>
      <c r="I2" s="83"/>
      <c r="J2" s="83"/>
      <c r="K2" s="83"/>
      <c r="L2" s="83"/>
      <c r="M2" s="83"/>
      <c r="N2" s="83"/>
    </row>
    <row r="3" spans="1:14" ht="10" customHeight="1" x14ac:dyDescent="0.3">
      <c r="A3" s="86"/>
      <c r="B3" s="87"/>
      <c r="C3" s="87"/>
      <c r="D3" s="87"/>
      <c r="E3" s="87"/>
      <c r="F3" s="87"/>
      <c r="G3" s="87"/>
      <c r="H3" s="87"/>
      <c r="I3" s="87"/>
      <c r="J3" s="87"/>
      <c r="K3" s="87"/>
      <c r="L3" s="87"/>
      <c r="M3" s="87"/>
      <c r="N3" s="86"/>
    </row>
    <row r="4" spans="1:14" ht="45" customHeight="1" x14ac:dyDescent="0.3">
      <c r="A4" s="86"/>
      <c r="B4" s="566" t="str">
        <f>B705</f>
        <v>Use this space to track your Professionally Responsive interactions.</v>
      </c>
      <c r="C4" s="566"/>
      <c r="D4" s="566"/>
      <c r="E4" s="566"/>
      <c r="F4" s="566"/>
      <c r="G4" s="566"/>
      <c r="H4" s="566"/>
      <c r="I4" s="566"/>
      <c r="J4" s="566"/>
      <c r="K4" s="566"/>
      <c r="L4" s="566"/>
      <c r="M4" s="566"/>
      <c r="N4" s="86"/>
    </row>
    <row r="5" spans="1:14" ht="15" customHeight="1" x14ac:dyDescent="0.3">
      <c r="A5" s="86"/>
      <c r="B5" s="87" t="s">
        <v>192</v>
      </c>
      <c r="C5" s="87"/>
      <c r="D5" s="87"/>
      <c r="E5" s="87" t="s">
        <v>193</v>
      </c>
      <c r="F5" s="87"/>
      <c r="G5" s="87"/>
      <c r="H5" s="87" t="s">
        <v>194</v>
      </c>
      <c r="I5" s="87" t="s">
        <v>195</v>
      </c>
      <c r="J5" s="87" t="s">
        <v>196</v>
      </c>
      <c r="K5" s="87" t="s">
        <v>197</v>
      </c>
      <c r="L5" s="87"/>
      <c r="M5" s="87"/>
      <c r="N5" s="86"/>
    </row>
    <row r="6" spans="1:14" ht="20" customHeight="1" x14ac:dyDescent="0.3">
      <c r="A6" s="88">
        <v>1</v>
      </c>
      <c r="B6" s="559"/>
      <c r="C6" s="560"/>
      <c r="D6" s="560"/>
      <c r="E6" s="559"/>
      <c r="F6" s="560"/>
      <c r="G6" s="560"/>
      <c r="H6" s="89"/>
      <c r="I6" s="90"/>
      <c r="J6" s="90"/>
      <c r="K6" s="555"/>
      <c r="L6" s="556"/>
      <c r="M6" s="556"/>
      <c r="N6" s="86"/>
    </row>
    <row r="7" spans="1:14" ht="20" customHeight="1" x14ac:dyDescent="0.3">
      <c r="A7" s="88"/>
      <c r="B7" s="558" t="str">
        <f>B713</f>
        <v/>
      </c>
      <c r="C7" s="558"/>
      <c r="D7" s="558"/>
      <c r="E7" s="558"/>
      <c r="F7" s="558"/>
      <c r="G7" s="558"/>
      <c r="H7" s="558"/>
      <c r="I7" s="558"/>
      <c r="J7" s="558"/>
      <c r="K7" s="558"/>
      <c r="L7" s="558"/>
      <c r="M7" s="558"/>
      <c r="N7" s="86"/>
    </row>
    <row r="8" spans="1:14" ht="20" customHeight="1" x14ac:dyDescent="0.3">
      <c r="A8" s="88">
        <f>A6+1</f>
        <v>2</v>
      </c>
      <c r="B8" s="559"/>
      <c r="C8" s="560"/>
      <c r="D8" s="560"/>
      <c r="E8" s="559"/>
      <c r="F8" s="560"/>
      <c r="G8" s="560"/>
      <c r="H8" s="89"/>
      <c r="I8" s="90"/>
      <c r="J8" s="90"/>
      <c r="K8" s="555"/>
      <c r="L8" s="556"/>
      <c r="M8" s="556"/>
      <c r="N8" s="86"/>
    </row>
    <row r="9" spans="1:14" ht="20" customHeight="1" x14ac:dyDescent="0.3">
      <c r="A9" s="88"/>
      <c r="B9" s="558" t="str">
        <f>B715</f>
        <v/>
      </c>
      <c r="C9" s="558"/>
      <c r="D9" s="558"/>
      <c r="E9" s="558"/>
      <c r="F9" s="558"/>
      <c r="G9" s="558"/>
      <c r="H9" s="558"/>
      <c r="I9" s="558"/>
      <c r="J9" s="558"/>
      <c r="K9" s="558"/>
      <c r="L9" s="558"/>
      <c r="M9" s="558"/>
      <c r="N9" s="86"/>
    </row>
    <row r="10" spans="1:14" ht="20" customHeight="1" x14ac:dyDescent="0.3">
      <c r="A10" s="88">
        <f>A8+1</f>
        <v>3</v>
      </c>
      <c r="B10" s="559"/>
      <c r="C10" s="560"/>
      <c r="D10" s="560"/>
      <c r="E10" s="559"/>
      <c r="F10" s="560"/>
      <c r="G10" s="560"/>
      <c r="H10" s="89"/>
      <c r="I10" s="90"/>
      <c r="J10" s="90"/>
      <c r="K10" s="555"/>
      <c r="L10" s="556"/>
      <c r="M10" s="556"/>
      <c r="N10" s="86"/>
    </row>
    <row r="11" spans="1:14" ht="20" customHeight="1" x14ac:dyDescent="0.3">
      <c r="A11" s="88"/>
      <c r="B11" s="558" t="str">
        <f>B717</f>
        <v/>
      </c>
      <c r="C11" s="558"/>
      <c r="D11" s="558"/>
      <c r="E11" s="558"/>
      <c r="F11" s="558"/>
      <c r="G11" s="558"/>
      <c r="H11" s="558"/>
      <c r="I11" s="558"/>
      <c r="J11" s="558"/>
      <c r="K11" s="558"/>
      <c r="L11" s="558"/>
      <c r="M11" s="558"/>
      <c r="N11" s="86"/>
    </row>
    <row r="12" spans="1:14" ht="20" customHeight="1" x14ac:dyDescent="0.3">
      <c r="A12" s="88">
        <f>A10+1</f>
        <v>4</v>
      </c>
      <c r="B12" s="559"/>
      <c r="C12" s="560"/>
      <c r="D12" s="560"/>
      <c r="E12" s="559"/>
      <c r="F12" s="560"/>
      <c r="G12" s="560"/>
      <c r="H12" s="89"/>
      <c r="I12" s="90"/>
      <c r="J12" s="90"/>
      <c r="K12" s="555"/>
      <c r="L12" s="556"/>
      <c r="M12" s="556"/>
      <c r="N12" s="86"/>
    </row>
    <row r="13" spans="1:14" ht="20" customHeight="1" x14ac:dyDescent="0.3">
      <c r="A13" s="88"/>
      <c r="B13" s="558" t="str">
        <f>B719</f>
        <v/>
      </c>
      <c r="C13" s="558"/>
      <c r="D13" s="558"/>
      <c r="E13" s="558"/>
      <c r="F13" s="558"/>
      <c r="G13" s="558"/>
      <c r="H13" s="558"/>
      <c r="I13" s="558"/>
      <c r="J13" s="558"/>
      <c r="K13" s="558"/>
      <c r="L13" s="558"/>
      <c r="M13" s="558"/>
      <c r="N13" s="86"/>
    </row>
    <row r="14" spans="1:14" ht="20" customHeight="1" x14ac:dyDescent="0.3">
      <c r="A14" s="88">
        <f>A12+1</f>
        <v>5</v>
      </c>
      <c r="B14" s="559"/>
      <c r="C14" s="560"/>
      <c r="D14" s="560"/>
      <c r="E14" s="561"/>
      <c r="F14" s="562"/>
      <c r="G14" s="563"/>
      <c r="H14" s="89"/>
      <c r="I14" s="90"/>
      <c r="J14" s="90"/>
      <c r="K14" s="567"/>
      <c r="L14" s="568"/>
      <c r="M14" s="569"/>
      <c r="N14" s="86"/>
    </row>
    <row r="15" spans="1:14" ht="20" customHeight="1" x14ac:dyDescent="0.3">
      <c r="A15" s="88"/>
      <c r="B15" s="558" t="str">
        <f>B721</f>
        <v/>
      </c>
      <c r="C15" s="558"/>
      <c r="D15" s="558"/>
      <c r="E15" s="558"/>
      <c r="F15" s="558"/>
      <c r="G15" s="558"/>
      <c r="H15" s="558"/>
      <c r="I15" s="558"/>
      <c r="J15" s="558"/>
      <c r="K15" s="558"/>
      <c r="L15" s="558"/>
      <c r="M15" s="558"/>
      <c r="N15" s="86"/>
    </row>
    <row r="16" spans="1:14" ht="20" customHeight="1" x14ac:dyDescent="0.3">
      <c r="A16" s="88">
        <f>A14+1</f>
        <v>6</v>
      </c>
      <c r="B16" s="559"/>
      <c r="C16" s="560"/>
      <c r="D16" s="560"/>
      <c r="E16" s="559"/>
      <c r="F16" s="560"/>
      <c r="G16" s="560"/>
      <c r="H16" s="89"/>
      <c r="I16" s="90"/>
      <c r="J16" s="90"/>
      <c r="K16" s="555"/>
      <c r="L16" s="556"/>
      <c r="M16" s="556"/>
      <c r="N16" s="86"/>
    </row>
    <row r="17" spans="1:14" ht="20" customHeight="1" x14ac:dyDescent="0.3">
      <c r="A17" s="88"/>
      <c r="B17" s="558" t="str">
        <f>B723</f>
        <v/>
      </c>
      <c r="C17" s="558"/>
      <c r="D17" s="558"/>
      <c r="E17" s="558"/>
      <c r="F17" s="558"/>
      <c r="G17" s="558"/>
      <c r="H17" s="558"/>
      <c r="I17" s="558"/>
      <c r="J17" s="558"/>
      <c r="K17" s="558"/>
      <c r="L17" s="558"/>
      <c r="M17" s="558"/>
      <c r="N17" s="86"/>
    </row>
    <row r="18" spans="1:14" ht="20" customHeight="1" x14ac:dyDescent="0.3">
      <c r="A18" s="88">
        <f>A16+1</f>
        <v>7</v>
      </c>
      <c r="B18" s="559"/>
      <c r="C18" s="560"/>
      <c r="D18" s="560"/>
      <c r="E18" s="559"/>
      <c r="F18" s="560"/>
      <c r="G18" s="560"/>
      <c r="H18" s="89"/>
      <c r="I18" s="90"/>
      <c r="J18" s="90"/>
      <c r="K18" s="555"/>
      <c r="L18" s="556"/>
      <c r="M18" s="556"/>
      <c r="N18" s="86"/>
    </row>
    <row r="19" spans="1:14" ht="20" customHeight="1" x14ac:dyDescent="0.3">
      <c r="A19" s="88"/>
      <c r="B19" s="558" t="str">
        <f>B725</f>
        <v/>
      </c>
      <c r="C19" s="558"/>
      <c r="D19" s="558"/>
      <c r="E19" s="558"/>
      <c r="F19" s="558"/>
      <c r="G19" s="558"/>
      <c r="H19" s="558"/>
      <c r="I19" s="558"/>
      <c r="J19" s="558"/>
      <c r="K19" s="558"/>
      <c r="L19" s="558"/>
      <c r="M19" s="558"/>
      <c r="N19" s="86"/>
    </row>
    <row r="20" spans="1:14" ht="20" customHeight="1" x14ac:dyDescent="0.3">
      <c r="A20" s="88">
        <f>A18+1</f>
        <v>8</v>
      </c>
      <c r="B20" s="559"/>
      <c r="C20" s="560"/>
      <c r="D20" s="560"/>
      <c r="E20" s="559"/>
      <c r="F20" s="560"/>
      <c r="G20" s="560"/>
      <c r="H20" s="89"/>
      <c r="I20" s="90"/>
      <c r="J20" s="90"/>
      <c r="K20" s="555"/>
      <c r="L20" s="556"/>
      <c r="M20" s="556"/>
      <c r="N20" s="86"/>
    </row>
    <row r="21" spans="1:14" ht="20" customHeight="1" x14ac:dyDescent="0.3">
      <c r="A21" s="88"/>
      <c r="B21" s="558" t="str">
        <f>B727</f>
        <v/>
      </c>
      <c r="C21" s="558"/>
      <c r="D21" s="558"/>
      <c r="E21" s="558"/>
      <c r="F21" s="558"/>
      <c r="G21" s="558"/>
      <c r="H21" s="558"/>
      <c r="I21" s="558"/>
      <c r="J21" s="558"/>
      <c r="K21" s="558"/>
      <c r="L21" s="558"/>
      <c r="M21" s="558"/>
      <c r="N21" s="86"/>
    </row>
    <row r="22" spans="1:14" ht="20" customHeight="1" x14ac:dyDescent="0.3">
      <c r="A22" s="88">
        <f>A20+1</f>
        <v>9</v>
      </c>
      <c r="B22" s="559"/>
      <c r="C22" s="560"/>
      <c r="D22" s="560"/>
      <c r="E22" s="559"/>
      <c r="F22" s="560"/>
      <c r="G22" s="560"/>
      <c r="H22" s="89"/>
      <c r="I22" s="90"/>
      <c r="J22" s="90"/>
      <c r="K22" s="555"/>
      <c r="L22" s="556"/>
      <c r="M22" s="556"/>
      <c r="N22" s="86"/>
    </row>
    <row r="23" spans="1:14" ht="20" customHeight="1" x14ac:dyDescent="0.3">
      <c r="A23" s="88"/>
      <c r="B23" s="558" t="str">
        <f>B729</f>
        <v/>
      </c>
      <c r="C23" s="558"/>
      <c r="D23" s="558"/>
      <c r="E23" s="558"/>
      <c r="F23" s="558"/>
      <c r="G23" s="558"/>
      <c r="H23" s="558"/>
      <c r="I23" s="558"/>
      <c r="J23" s="558"/>
      <c r="K23" s="558"/>
      <c r="L23" s="558"/>
      <c r="M23" s="558"/>
      <c r="N23" s="86"/>
    </row>
    <row r="24" spans="1:14" ht="20" customHeight="1" x14ac:dyDescent="0.3">
      <c r="A24" s="88">
        <f>A22+1</f>
        <v>10</v>
      </c>
      <c r="B24" s="559"/>
      <c r="C24" s="560"/>
      <c r="D24" s="560"/>
      <c r="E24" s="559"/>
      <c r="F24" s="560"/>
      <c r="G24" s="560"/>
      <c r="H24" s="89"/>
      <c r="I24" s="90"/>
      <c r="J24" s="90"/>
      <c r="K24" s="555"/>
      <c r="L24" s="556"/>
      <c r="M24" s="556"/>
      <c r="N24" s="86"/>
    </row>
    <row r="25" spans="1:14" ht="20" customHeight="1" x14ac:dyDescent="0.3">
      <c r="A25" s="88"/>
      <c r="B25" s="558" t="str">
        <f>B731</f>
        <v/>
      </c>
      <c r="C25" s="558"/>
      <c r="D25" s="558"/>
      <c r="E25" s="558"/>
      <c r="F25" s="558"/>
      <c r="G25" s="558"/>
      <c r="H25" s="558"/>
      <c r="I25" s="558"/>
      <c r="J25" s="558"/>
      <c r="K25" s="558"/>
      <c r="L25" s="558"/>
      <c r="M25" s="558"/>
      <c r="N25" s="86"/>
    </row>
    <row r="26" spans="1:14" ht="20" customHeight="1" x14ac:dyDescent="0.3">
      <c r="A26" s="88">
        <f>A24+1</f>
        <v>11</v>
      </c>
      <c r="B26" s="559"/>
      <c r="C26" s="560"/>
      <c r="D26" s="560"/>
      <c r="E26" s="559"/>
      <c r="F26" s="560"/>
      <c r="G26" s="560"/>
      <c r="H26" s="89"/>
      <c r="I26" s="90"/>
      <c r="J26" s="90"/>
      <c r="K26" s="555"/>
      <c r="L26" s="556"/>
      <c r="M26" s="556"/>
      <c r="N26" s="86"/>
    </row>
    <row r="27" spans="1:14" ht="20" customHeight="1" x14ac:dyDescent="0.3">
      <c r="A27" s="88"/>
      <c r="B27" s="558" t="str">
        <f>B733</f>
        <v/>
      </c>
      <c r="C27" s="558"/>
      <c r="D27" s="558"/>
      <c r="E27" s="558"/>
      <c r="F27" s="558"/>
      <c r="G27" s="558"/>
      <c r="H27" s="558"/>
      <c r="I27" s="558"/>
      <c r="J27" s="558"/>
      <c r="K27" s="558"/>
      <c r="L27" s="558"/>
      <c r="M27" s="558"/>
      <c r="N27" s="86"/>
    </row>
    <row r="28" spans="1:14" ht="20" customHeight="1" x14ac:dyDescent="0.3">
      <c r="A28" s="88">
        <f>A26+1</f>
        <v>12</v>
      </c>
      <c r="B28" s="559"/>
      <c r="C28" s="560"/>
      <c r="D28" s="560"/>
      <c r="E28" s="559"/>
      <c r="F28" s="560"/>
      <c r="G28" s="560"/>
      <c r="H28" s="89"/>
      <c r="I28" s="90"/>
      <c r="J28" s="90"/>
      <c r="K28" s="555"/>
      <c r="L28" s="556"/>
      <c r="M28" s="556"/>
      <c r="N28" s="86"/>
    </row>
    <row r="29" spans="1:14" ht="20" customHeight="1" x14ac:dyDescent="0.3">
      <c r="A29" s="88"/>
      <c r="B29" s="558" t="str">
        <f>B735</f>
        <v/>
      </c>
      <c r="C29" s="558"/>
      <c r="D29" s="558"/>
      <c r="E29" s="558"/>
      <c r="F29" s="558"/>
      <c r="G29" s="558"/>
      <c r="H29" s="558"/>
      <c r="I29" s="558"/>
      <c r="J29" s="558"/>
      <c r="K29" s="558"/>
      <c r="L29" s="558"/>
      <c r="M29" s="558"/>
      <c r="N29" s="86"/>
    </row>
    <row r="30" spans="1:14" ht="20" customHeight="1" x14ac:dyDescent="0.3">
      <c r="A30" s="88">
        <f>A28+1</f>
        <v>13</v>
      </c>
      <c r="B30" s="559"/>
      <c r="C30" s="560"/>
      <c r="D30" s="560"/>
      <c r="E30" s="559"/>
      <c r="F30" s="560"/>
      <c r="G30" s="560"/>
      <c r="H30" s="89"/>
      <c r="I30" s="90"/>
      <c r="J30" s="90"/>
      <c r="K30" s="555"/>
      <c r="L30" s="556"/>
      <c r="M30" s="556"/>
      <c r="N30" s="86"/>
    </row>
    <row r="31" spans="1:14" ht="20" customHeight="1" x14ac:dyDescent="0.3">
      <c r="A31" s="88"/>
      <c r="B31" s="554"/>
      <c r="C31" s="554"/>
      <c r="D31" s="554"/>
      <c r="E31" s="554"/>
      <c r="F31" s="554"/>
      <c r="G31" s="554"/>
      <c r="H31" s="554"/>
      <c r="I31" s="554"/>
      <c r="J31" s="554"/>
      <c r="K31" s="554"/>
      <c r="L31" s="554"/>
      <c r="M31" s="554"/>
      <c r="N31" s="86"/>
    </row>
    <row r="32" spans="1:14" ht="35" customHeight="1" x14ac:dyDescent="0.3">
      <c r="A32" s="88"/>
      <c r="B32" s="557" t="str">
        <f>A1</f>
        <v>Response Register</v>
      </c>
      <c r="C32" s="557"/>
      <c r="D32" s="557"/>
      <c r="E32" s="557"/>
      <c r="F32" s="557"/>
      <c r="G32" s="557"/>
      <c r="H32" s="557"/>
      <c r="I32" s="557"/>
      <c r="J32" s="557"/>
      <c r="K32" s="557"/>
      <c r="L32" s="557"/>
      <c r="M32" s="557"/>
      <c r="N32" s="86"/>
    </row>
    <row r="33" spans="1:14" ht="20" customHeight="1" x14ac:dyDescent="0.3">
      <c r="A33" s="88"/>
      <c r="B33" s="554"/>
      <c r="C33" s="554"/>
      <c r="D33" s="554"/>
      <c r="E33" s="554"/>
      <c r="F33" s="554"/>
      <c r="G33" s="554"/>
      <c r="H33" s="554"/>
      <c r="I33" s="554"/>
      <c r="J33" s="554"/>
      <c r="K33" s="554"/>
      <c r="L33" s="554"/>
      <c r="M33" s="554"/>
      <c r="N33" s="86"/>
    </row>
    <row r="34" spans="1:14" ht="20" customHeight="1" x14ac:dyDescent="0.3">
      <c r="A34" s="86"/>
      <c r="B34" s="87" t="s">
        <v>192</v>
      </c>
      <c r="C34" s="87"/>
      <c r="D34" s="87"/>
      <c r="E34" s="87" t="s">
        <v>193</v>
      </c>
      <c r="F34" s="87"/>
      <c r="G34" s="87"/>
      <c r="H34" s="87" t="s">
        <v>194</v>
      </c>
      <c r="I34" s="87" t="s">
        <v>195</v>
      </c>
      <c r="J34" s="87" t="s">
        <v>196</v>
      </c>
      <c r="K34" s="87" t="s">
        <v>197</v>
      </c>
      <c r="L34" s="87"/>
      <c r="M34" s="87"/>
      <c r="N34" s="86"/>
    </row>
    <row r="35" spans="1:14" ht="20" customHeight="1" x14ac:dyDescent="0.3">
      <c r="A35" s="88">
        <v>14</v>
      </c>
      <c r="B35" s="559"/>
      <c r="C35" s="560"/>
      <c r="D35" s="560"/>
      <c r="E35" s="559"/>
      <c r="F35" s="560"/>
      <c r="G35" s="560"/>
      <c r="H35" s="89"/>
      <c r="I35" s="90"/>
      <c r="J35" s="90"/>
      <c r="K35" s="555"/>
      <c r="L35" s="556"/>
      <c r="M35" s="556"/>
      <c r="N35" s="86"/>
    </row>
    <row r="36" spans="1:14" ht="20" customHeight="1" x14ac:dyDescent="0.3">
      <c r="A36" s="88"/>
      <c r="B36" s="558" t="str">
        <f>B742</f>
        <v/>
      </c>
      <c r="C36" s="558"/>
      <c r="D36" s="558"/>
      <c r="E36" s="558"/>
      <c r="F36" s="558"/>
      <c r="G36" s="558"/>
      <c r="H36" s="558"/>
      <c r="I36" s="558"/>
      <c r="J36" s="558"/>
      <c r="K36" s="558"/>
      <c r="L36" s="558"/>
      <c r="M36" s="558"/>
      <c r="N36" s="86"/>
    </row>
    <row r="37" spans="1:14" ht="20" customHeight="1" x14ac:dyDescent="0.3">
      <c r="A37" s="88">
        <f>A35+1</f>
        <v>15</v>
      </c>
      <c r="B37" s="559"/>
      <c r="C37" s="560"/>
      <c r="D37" s="560"/>
      <c r="E37" s="559"/>
      <c r="F37" s="560"/>
      <c r="G37" s="560"/>
      <c r="H37" s="89"/>
      <c r="I37" s="90"/>
      <c r="J37" s="90"/>
      <c r="K37" s="555"/>
      <c r="L37" s="556"/>
      <c r="M37" s="556"/>
      <c r="N37" s="86"/>
    </row>
    <row r="38" spans="1:14" ht="20" customHeight="1" x14ac:dyDescent="0.3">
      <c r="A38" s="88"/>
      <c r="B38" s="558" t="str">
        <f>B744</f>
        <v/>
      </c>
      <c r="C38" s="558"/>
      <c r="D38" s="558"/>
      <c r="E38" s="558"/>
      <c r="F38" s="558"/>
      <c r="G38" s="558"/>
      <c r="H38" s="558"/>
      <c r="I38" s="558"/>
      <c r="J38" s="558"/>
      <c r="K38" s="558"/>
      <c r="L38" s="558"/>
      <c r="M38" s="558"/>
      <c r="N38" s="86"/>
    </row>
    <row r="39" spans="1:14" ht="20" customHeight="1" x14ac:dyDescent="0.3">
      <c r="A39" s="88">
        <f>A37+1</f>
        <v>16</v>
      </c>
      <c r="B39" s="559"/>
      <c r="C39" s="560"/>
      <c r="D39" s="560"/>
      <c r="E39" s="559"/>
      <c r="F39" s="560"/>
      <c r="G39" s="560"/>
      <c r="H39" s="89"/>
      <c r="I39" s="90"/>
      <c r="J39" s="90"/>
      <c r="K39" s="555"/>
      <c r="L39" s="556"/>
      <c r="M39" s="556"/>
      <c r="N39" s="86"/>
    </row>
    <row r="40" spans="1:14" ht="20" customHeight="1" x14ac:dyDescent="0.3">
      <c r="A40" s="88"/>
      <c r="B40" s="558" t="str">
        <f>B746</f>
        <v/>
      </c>
      <c r="C40" s="558"/>
      <c r="D40" s="558"/>
      <c r="E40" s="558"/>
      <c r="F40" s="558"/>
      <c r="G40" s="558"/>
      <c r="H40" s="558"/>
      <c r="I40" s="558"/>
      <c r="J40" s="558"/>
      <c r="K40" s="558"/>
      <c r="L40" s="558"/>
      <c r="M40" s="558"/>
      <c r="N40" s="86"/>
    </row>
    <row r="41" spans="1:14" ht="20" customHeight="1" x14ac:dyDescent="0.3">
      <c r="A41" s="88">
        <f>A39+1</f>
        <v>17</v>
      </c>
      <c r="B41" s="559"/>
      <c r="C41" s="560"/>
      <c r="D41" s="560"/>
      <c r="E41" s="559"/>
      <c r="F41" s="560"/>
      <c r="G41" s="560"/>
      <c r="H41" s="89"/>
      <c r="I41" s="90"/>
      <c r="J41" s="90"/>
      <c r="K41" s="555"/>
      <c r="L41" s="556"/>
      <c r="M41" s="556"/>
      <c r="N41" s="86"/>
    </row>
    <row r="42" spans="1:14" ht="20" customHeight="1" x14ac:dyDescent="0.3">
      <c r="A42" s="88"/>
      <c r="B42" s="558" t="str">
        <f>B748</f>
        <v/>
      </c>
      <c r="C42" s="558"/>
      <c r="D42" s="558"/>
      <c r="E42" s="558"/>
      <c r="F42" s="558"/>
      <c r="G42" s="558"/>
      <c r="H42" s="558"/>
      <c r="I42" s="558"/>
      <c r="J42" s="558"/>
      <c r="K42" s="558"/>
      <c r="L42" s="558"/>
      <c r="M42" s="558"/>
      <c r="N42" s="86"/>
    </row>
    <row r="43" spans="1:14" ht="20" customHeight="1" x14ac:dyDescent="0.3">
      <c r="A43" s="88">
        <f>A41+1</f>
        <v>18</v>
      </c>
      <c r="B43" s="559"/>
      <c r="C43" s="560"/>
      <c r="D43" s="560"/>
      <c r="E43" s="559"/>
      <c r="F43" s="560"/>
      <c r="G43" s="560"/>
      <c r="H43" s="89"/>
      <c r="I43" s="90"/>
      <c r="J43" s="90"/>
      <c r="K43" s="555"/>
      <c r="L43" s="556"/>
      <c r="M43" s="556"/>
      <c r="N43" s="86"/>
    </row>
    <row r="44" spans="1:14" ht="20" customHeight="1" x14ac:dyDescent="0.3">
      <c r="A44" s="88"/>
      <c r="B44" s="558" t="str">
        <f>B750</f>
        <v/>
      </c>
      <c r="C44" s="558"/>
      <c r="D44" s="558"/>
      <c r="E44" s="558"/>
      <c r="F44" s="558"/>
      <c r="G44" s="558"/>
      <c r="H44" s="558"/>
      <c r="I44" s="558"/>
      <c r="J44" s="558"/>
      <c r="K44" s="558"/>
      <c r="L44" s="558"/>
      <c r="M44" s="558"/>
      <c r="N44" s="86"/>
    </row>
    <row r="45" spans="1:14" ht="20" customHeight="1" x14ac:dyDescent="0.3">
      <c r="A45" s="88">
        <f>A43+1</f>
        <v>19</v>
      </c>
      <c r="B45" s="559"/>
      <c r="C45" s="560"/>
      <c r="D45" s="560"/>
      <c r="E45" s="559"/>
      <c r="F45" s="560"/>
      <c r="G45" s="560"/>
      <c r="H45" s="89"/>
      <c r="I45" s="90"/>
      <c r="J45" s="90"/>
      <c r="K45" s="555"/>
      <c r="L45" s="556"/>
      <c r="M45" s="556"/>
      <c r="N45" s="86"/>
    </row>
    <row r="46" spans="1:14" ht="20" customHeight="1" x14ac:dyDescent="0.3">
      <c r="A46" s="88"/>
      <c r="B46" s="558" t="str">
        <f>B752</f>
        <v/>
      </c>
      <c r="C46" s="558"/>
      <c r="D46" s="558"/>
      <c r="E46" s="558"/>
      <c r="F46" s="558"/>
      <c r="G46" s="558"/>
      <c r="H46" s="558"/>
      <c r="I46" s="558"/>
      <c r="J46" s="558"/>
      <c r="K46" s="558"/>
      <c r="L46" s="558"/>
      <c r="M46" s="558"/>
      <c r="N46" s="86"/>
    </row>
    <row r="47" spans="1:14" ht="20" customHeight="1" x14ac:dyDescent="0.3">
      <c r="A47" s="88">
        <f>A45+1</f>
        <v>20</v>
      </c>
      <c r="B47" s="559"/>
      <c r="C47" s="560"/>
      <c r="D47" s="560"/>
      <c r="E47" s="559"/>
      <c r="F47" s="560"/>
      <c r="G47" s="560"/>
      <c r="H47" s="89"/>
      <c r="I47" s="90"/>
      <c r="J47" s="90"/>
      <c r="K47" s="555"/>
      <c r="L47" s="556"/>
      <c r="M47" s="556"/>
      <c r="N47" s="86"/>
    </row>
    <row r="48" spans="1:14" ht="20" customHeight="1" x14ac:dyDescent="0.3">
      <c r="A48" s="88"/>
      <c r="B48" s="558" t="str">
        <f>B754</f>
        <v/>
      </c>
      <c r="C48" s="558"/>
      <c r="D48" s="558"/>
      <c r="E48" s="558"/>
      <c r="F48" s="558"/>
      <c r="G48" s="558"/>
      <c r="H48" s="558"/>
      <c r="I48" s="558"/>
      <c r="J48" s="558"/>
      <c r="K48" s="558"/>
      <c r="L48" s="558"/>
      <c r="M48" s="558"/>
      <c r="N48" s="86"/>
    </row>
    <row r="49" spans="1:14" ht="20" customHeight="1" x14ac:dyDescent="0.3">
      <c r="A49" s="88">
        <f>A47+1</f>
        <v>21</v>
      </c>
      <c r="B49" s="559"/>
      <c r="C49" s="560"/>
      <c r="D49" s="560"/>
      <c r="E49" s="559"/>
      <c r="F49" s="560"/>
      <c r="G49" s="560"/>
      <c r="H49" s="89"/>
      <c r="I49" s="90"/>
      <c r="J49" s="90"/>
      <c r="K49" s="555"/>
      <c r="L49" s="556"/>
      <c r="M49" s="556"/>
      <c r="N49" s="86"/>
    </row>
    <row r="50" spans="1:14" ht="20" customHeight="1" x14ac:dyDescent="0.3">
      <c r="A50" s="88"/>
      <c r="B50" s="558" t="str">
        <f>B756</f>
        <v/>
      </c>
      <c r="C50" s="558"/>
      <c r="D50" s="558"/>
      <c r="E50" s="558"/>
      <c r="F50" s="558"/>
      <c r="G50" s="558"/>
      <c r="H50" s="558"/>
      <c r="I50" s="558"/>
      <c r="J50" s="558"/>
      <c r="K50" s="558"/>
      <c r="L50" s="558"/>
      <c r="M50" s="558"/>
      <c r="N50" s="86"/>
    </row>
    <row r="51" spans="1:14" ht="20" customHeight="1" x14ac:dyDescent="0.3">
      <c r="A51" s="88">
        <f>A49+1</f>
        <v>22</v>
      </c>
      <c r="B51" s="559"/>
      <c r="C51" s="560"/>
      <c r="D51" s="560"/>
      <c r="E51" s="559"/>
      <c r="F51" s="560"/>
      <c r="G51" s="560"/>
      <c r="H51" s="89"/>
      <c r="I51" s="90"/>
      <c r="J51" s="90"/>
      <c r="K51" s="555"/>
      <c r="L51" s="556"/>
      <c r="M51" s="556"/>
      <c r="N51" s="86"/>
    </row>
    <row r="52" spans="1:14" ht="20" customHeight="1" x14ac:dyDescent="0.3">
      <c r="A52" s="88"/>
      <c r="B52" s="558" t="str">
        <f>B758</f>
        <v/>
      </c>
      <c r="C52" s="558"/>
      <c r="D52" s="558"/>
      <c r="E52" s="558"/>
      <c r="F52" s="558"/>
      <c r="G52" s="558"/>
      <c r="H52" s="558"/>
      <c r="I52" s="558"/>
      <c r="J52" s="558"/>
      <c r="K52" s="558"/>
      <c r="L52" s="558"/>
      <c r="M52" s="558"/>
      <c r="N52" s="86"/>
    </row>
    <row r="53" spans="1:14" ht="20" customHeight="1" x14ac:dyDescent="0.3">
      <c r="A53" s="88">
        <f>A51+1</f>
        <v>23</v>
      </c>
      <c r="B53" s="559"/>
      <c r="C53" s="560"/>
      <c r="D53" s="560"/>
      <c r="E53" s="559"/>
      <c r="F53" s="560"/>
      <c r="G53" s="560"/>
      <c r="H53" s="89"/>
      <c r="I53" s="90"/>
      <c r="J53" s="90"/>
      <c r="K53" s="555"/>
      <c r="L53" s="556"/>
      <c r="M53" s="556"/>
      <c r="N53" s="86"/>
    </row>
    <row r="54" spans="1:14" ht="20" customHeight="1" x14ac:dyDescent="0.3">
      <c r="A54" s="88"/>
      <c r="B54" s="558" t="str">
        <f>B760</f>
        <v/>
      </c>
      <c r="C54" s="558"/>
      <c r="D54" s="558"/>
      <c r="E54" s="558"/>
      <c r="F54" s="558"/>
      <c r="G54" s="558"/>
      <c r="H54" s="558"/>
      <c r="I54" s="558"/>
      <c r="J54" s="558"/>
      <c r="K54" s="558"/>
      <c r="L54" s="558"/>
      <c r="M54" s="558"/>
      <c r="N54" s="86"/>
    </row>
    <row r="55" spans="1:14" ht="20" customHeight="1" x14ac:dyDescent="0.3">
      <c r="A55" s="88">
        <f>A53+1</f>
        <v>24</v>
      </c>
      <c r="B55" s="559"/>
      <c r="C55" s="560"/>
      <c r="D55" s="560"/>
      <c r="E55" s="559"/>
      <c r="F55" s="560"/>
      <c r="G55" s="560"/>
      <c r="H55" s="89"/>
      <c r="I55" s="90"/>
      <c r="J55" s="90"/>
      <c r="K55" s="555"/>
      <c r="L55" s="556"/>
      <c r="M55" s="556"/>
      <c r="N55" s="86"/>
    </row>
    <row r="56" spans="1:14" ht="20" customHeight="1" x14ac:dyDescent="0.3">
      <c r="A56" s="88"/>
      <c r="B56" s="558" t="str">
        <f>B762</f>
        <v/>
      </c>
      <c r="C56" s="558"/>
      <c r="D56" s="558"/>
      <c r="E56" s="558"/>
      <c r="F56" s="558"/>
      <c r="G56" s="558"/>
      <c r="H56" s="558"/>
      <c r="I56" s="558"/>
      <c r="J56" s="558"/>
      <c r="K56" s="558"/>
      <c r="L56" s="558"/>
      <c r="M56" s="558"/>
      <c r="N56" s="86"/>
    </row>
    <row r="57" spans="1:14" ht="20" customHeight="1" x14ac:dyDescent="0.3">
      <c r="A57" s="88">
        <f>A55+1</f>
        <v>25</v>
      </c>
      <c r="B57" s="559"/>
      <c r="C57" s="560"/>
      <c r="D57" s="560"/>
      <c r="E57" s="559"/>
      <c r="F57" s="560"/>
      <c r="G57" s="560"/>
      <c r="H57" s="89"/>
      <c r="I57" s="90"/>
      <c r="J57" s="90"/>
      <c r="K57" s="555"/>
      <c r="L57" s="556"/>
      <c r="M57" s="556"/>
      <c r="N57" s="86"/>
    </row>
    <row r="58" spans="1:14" ht="20" customHeight="1" x14ac:dyDescent="0.3">
      <c r="A58" s="88"/>
      <c r="B58" s="558" t="str">
        <f>B764</f>
        <v/>
      </c>
      <c r="C58" s="558"/>
      <c r="D58" s="558"/>
      <c r="E58" s="558"/>
      <c r="F58" s="558"/>
      <c r="G58" s="558"/>
      <c r="H58" s="558"/>
      <c r="I58" s="558"/>
      <c r="J58" s="558"/>
      <c r="K58" s="558"/>
      <c r="L58" s="558"/>
      <c r="M58" s="558"/>
      <c r="N58" s="86"/>
    </row>
    <row r="59" spans="1:14" ht="20" customHeight="1" x14ac:dyDescent="0.3">
      <c r="A59" s="88">
        <f>A57+1</f>
        <v>26</v>
      </c>
      <c r="B59" s="559"/>
      <c r="C59" s="560"/>
      <c r="D59" s="560"/>
      <c r="E59" s="559"/>
      <c r="F59" s="560"/>
      <c r="G59" s="560"/>
      <c r="H59" s="89"/>
      <c r="I59" s="90"/>
      <c r="J59" s="90"/>
      <c r="K59" s="555"/>
      <c r="L59" s="556"/>
      <c r="M59" s="556"/>
      <c r="N59" s="86"/>
    </row>
    <row r="60" spans="1:14" ht="20" customHeight="1" x14ac:dyDescent="0.3">
      <c r="A60" s="88"/>
      <c r="B60" s="558" t="str">
        <f>B766</f>
        <v/>
      </c>
      <c r="C60" s="558"/>
      <c r="D60" s="558"/>
      <c r="E60" s="558"/>
      <c r="F60" s="558"/>
      <c r="G60" s="558"/>
      <c r="H60" s="558"/>
      <c r="I60" s="558"/>
      <c r="J60" s="558"/>
      <c r="K60" s="558"/>
      <c r="L60" s="558"/>
      <c r="M60" s="558"/>
      <c r="N60" s="86"/>
    </row>
    <row r="61" spans="1:14" ht="20" customHeight="1" x14ac:dyDescent="0.3">
      <c r="A61" s="88">
        <f>A59+1</f>
        <v>27</v>
      </c>
      <c r="B61" s="559"/>
      <c r="C61" s="560"/>
      <c r="D61" s="560"/>
      <c r="E61" s="559"/>
      <c r="F61" s="560"/>
      <c r="G61" s="560"/>
      <c r="H61" s="89"/>
      <c r="I61" s="90"/>
      <c r="J61" s="90"/>
      <c r="K61" s="555"/>
      <c r="L61" s="556"/>
      <c r="M61" s="556"/>
      <c r="N61" s="86"/>
    </row>
    <row r="62" spans="1:14" ht="20" customHeight="1" x14ac:dyDescent="0.3">
      <c r="A62" s="88"/>
      <c r="B62" s="558" t="str">
        <f>B768</f>
        <v/>
      </c>
      <c r="C62" s="558"/>
      <c r="D62" s="558"/>
      <c r="E62" s="558"/>
      <c r="F62" s="558"/>
      <c r="G62" s="558"/>
      <c r="H62" s="558"/>
      <c r="I62" s="558"/>
      <c r="J62" s="558"/>
      <c r="K62" s="558"/>
      <c r="L62" s="558"/>
      <c r="M62" s="558"/>
      <c r="N62" s="86"/>
    </row>
    <row r="63" spans="1:14" ht="20" customHeight="1" x14ac:dyDescent="0.3">
      <c r="A63" s="88">
        <f>A61+1</f>
        <v>28</v>
      </c>
      <c r="B63" s="559"/>
      <c r="C63" s="560"/>
      <c r="D63" s="560"/>
      <c r="E63" s="559"/>
      <c r="F63" s="560"/>
      <c r="G63" s="560"/>
      <c r="H63" s="89"/>
      <c r="I63" s="90"/>
      <c r="J63" s="90"/>
      <c r="K63" s="555"/>
      <c r="L63" s="556"/>
      <c r="M63" s="556"/>
      <c r="N63" s="86"/>
    </row>
    <row r="64" spans="1:14" ht="20" customHeight="1" x14ac:dyDescent="0.3">
      <c r="A64" s="88"/>
      <c r="B64" s="558" t="str">
        <f>B770</f>
        <v/>
      </c>
      <c r="C64" s="558"/>
      <c r="D64" s="558"/>
      <c r="E64" s="558"/>
      <c r="F64" s="558"/>
      <c r="G64" s="558"/>
      <c r="H64" s="558"/>
      <c r="I64" s="558"/>
      <c r="J64" s="558"/>
      <c r="K64" s="558"/>
      <c r="L64" s="558"/>
      <c r="M64" s="558"/>
      <c r="N64" s="86"/>
    </row>
    <row r="65" ht="20" customHeight="1" x14ac:dyDescent="0.3"/>
    <row r="66" ht="20" customHeight="1" x14ac:dyDescent="0.3"/>
    <row r="67" ht="20" customHeight="1" x14ac:dyDescent="0.3"/>
    <row r="68" ht="20" customHeight="1" x14ac:dyDescent="0.3"/>
    <row r="69" ht="20" customHeight="1" x14ac:dyDescent="0.3"/>
    <row r="70" ht="20" customHeight="1" x14ac:dyDescent="0.3"/>
    <row r="71" ht="20" customHeight="1" x14ac:dyDescent="0.3"/>
    <row r="72" ht="20" customHeight="1" x14ac:dyDescent="0.3"/>
    <row r="73" ht="20" customHeight="1" x14ac:dyDescent="0.3"/>
    <row r="74" ht="20" customHeight="1" x14ac:dyDescent="0.3"/>
    <row r="75" ht="20" customHeight="1" x14ac:dyDescent="0.3"/>
    <row r="76" ht="20" customHeight="1" x14ac:dyDescent="0.3"/>
    <row r="77" ht="20" customHeight="1" x14ac:dyDescent="0.3"/>
    <row r="78" ht="20" customHeight="1" x14ac:dyDescent="0.3"/>
    <row r="79" ht="20" customHeight="1" x14ac:dyDescent="0.3"/>
    <row r="80" ht="20" customHeight="1" x14ac:dyDescent="0.3"/>
    <row r="81" ht="20" customHeight="1" x14ac:dyDescent="0.3"/>
    <row r="82" ht="20" customHeight="1" x14ac:dyDescent="0.3"/>
    <row r="83" ht="20" customHeight="1" x14ac:dyDescent="0.3"/>
    <row r="84" ht="20" customHeight="1" x14ac:dyDescent="0.3"/>
    <row r="85" ht="20" customHeight="1" x14ac:dyDescent="0.3"/>
    <row r="86" ht="20" customHeight="1" x14ac:dyDescent="0.3"/>
    <row r="87" ht="20" customHeight="1" x14ac:dyDescent="0.3"/>
    <row r="88" ht="20" customHeight="1" x14ac:dyDescent="0.3"/>
    <row r="89" ht="20" customHeight="1" x14ac:dyDescent="0.3"/>
    <row r="90" ht="20" customHeight="1" x14ac:dyDescent="0.3"/>
    <row r="91" ht="20" customHeight="1" x14ac:dyDescent="0.3"/>
    <row r="92" ht="20" customHeight="1" x14ac:dyDescent="0.3"/>
    <row r="93" ht="20" customHeight="1" x14ac:dyDescent="0.3"/>
    <row r="94" ht="20" customHeight="1" x14ac:dyDescent="0.3"/>
    <row r="95" ht="20" customHeight="1" x14ac:dyDescent="0.3"/>
    <row r="96" ht="20" customHeight="1" x14ac:dyDescent="0.3"/>
    <row r="97" ht="20" customHeight="1" x14ac:dyDescent="0.3"/>
    <row r="98" ht="20" customHeight="1" x14ac:dyDescent="0.3"/>
    <row r="99" ht="20" customHeight="1" x14ac:dyDescent="0.3"/>
    <row r="100" ht="20" customHeight="1" x14ac:dyDescent="0.3"/>
    <row r="101" ht="20" customHeight="1" x14ac:dyDescent="0.3"/>
    <row r="102" ht="20" customHeight="1" x14ac:dyDescent="0.3"/>
    <row r="103" ht="20" customHeight="1" x14ac:dyDescent="0.3"/>
    <row r="104" ht="20" customHeight="1" x14ac:dyDescent="0.3"/>
    <row r="105" ht="20" customHeight="1" x14ac:dyDescent="0.3"/>
    <row r="106" ht="20" customHeight="1" x14ac:dyDescent="0.3"/>
    <row r="107" ht="20" customHeight="1" x14ac:dyDescent="0.3"/>
    <row r="108" ht="20" customHeight="1" x14ac:dyDescent="0.3"/>
    <row r="109" ht="20" customHeight="1" x14ac:dyDescent="0.3"/>
    <row r="110" ht="20" customHeight="1" x14ac:dyDescent="0.3"/>
    <row r="111" ht="20" customHeight="1" x14ac:dyDescent="0.3"/>
    <row r="112" ht="20" customHeight="1" x14ac:dyDescent="0.3"/>
    <row r="113" ht="20" customHeight="1" x14ac:dyDescent="0.3"/>
    <row r="114" ht="20" customHeight="1" x14ac:dyDescent="0.3"/>
    <row r="115" ht="20" customHeight="1" x14ac:dyDescent="0.3"/>
    <row r="116" ht="20" customHeight="1" x14ac:dyDescent="0.3"/>
    <row r="117" ht="20" customHeight="1" x14ac:dyDescent="0.3"/>
    <row r="118" ht="20" customHeight="1" x14ac:dyDescent="0.3"/>
    <row r="119" ht="20" customHeight="1" x14ac:dyDescent="0.3"/>
    <row r="120" ht="20" customHeight="1" x14ac:dyDescent="0.3"/>
    <row r="121" ht="20" customHeight="1" x14ac:dyDescent="0.3"/>
    <row r="122" ht="20" customHeight="1" x14ac:dyDescent="0.3"/>
    <row r="123" ht="25" customHeight="1" x14ac:dyDescent="0.3"/>
    <row r="124" ht="25" customHeight="1" x14ac:dyDescent="0.3"/>
    <row r="125" ht="25" customHeight="1" x14ac:dyDescent="0.3"/>
    <row r="126" ht="25" customHeight="1" x14ac:dyDescent="0.3"/>
    <row r="127" ht="25" customHeight="1" x14ac:dyDescent="0.3"/>
    <row r="128" ht="25" customHeight="1" x14ac:dyDescent="0.3"/>
    <row r="129" ht="25" customHeight="1" x14ac:dyDescent="0.3"/>
    <row r="130" ht="25" customHeight="1" x14ac:dyDescent="0.3"/>
    <row r="131" ht="25" customHeight="1" x14ac:dyDescent="0.3"/>
    <row r="132" ht="25" customHeight="1" x14ac:dyDescent="0.3"/>
    <row r="133" ht="25" customHeight="1" x14ac:dyDescent="0.3"/>
    <row r="134" ht="25" customHeight="1" x14ac:dyDescent="0.3"/>
    <row r="135" ht="25" customHeight="1" x14ac:dyDescent="0.3"/>
    <row r="136" ht="25" customHeight="1" x14ac:dyDescent="0.3"/>
    <row r="137" ht="25" customHeight="1" x14ac:dyDescent="0.3"/>
    <row r="138" ht="25" customHeight="1" x14ac:dyDescent="0.3"/>
    <row r="139" ht="25" customHeight="1" x14ac:dyDescent="0.3"/>
    <row r="140" ht="25" customHeight="1" x14ac:dyDescent="0.3"/>
    <row r="141" ht="25" customHeight="1" x14ac:dyDescent="0.3"/>
    <row r="142" ht="25" customHeight="1" x14ac:dyDescent="0.3"/>
    <row r="143" ht="25" customHeight="1" x14ac:dyDescent="0.3"/>
    <row r="14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row r="239" ht="25" customHeight="1" x14ac:dyDescent="0.3"/>
    <row r="240" ht="25" customHeight="1" x14ac:dyDescent="0.3"/>
    <row r="241" ht="25" customHeight="1" x14ac:dyDescent="0.3"/>
    <row r="242" ht="25" customHeight="1" x14ac:dyDescent="0.3"/>
    <row r="701" spans="2:27" ht="14.5" hidden="1" thickTop="1" x14ac:dyDescent="0.3">
      <c r="B701" s="105"/>
      <c r="C701" s="105"/>
      <c r="D701" s="105"/>
      <c r="E701" s="105"/>
      <c r="F701" s="105"/>
      <c r="G701" s="105"/>
      <c r="H701" s="105"/>
      <c r="I701" s="105"/>
      <c r="J701" s="105"/>
      <c r="K701" s="105"/>
      <c r="L701" s="105"/>
      <c r="M701" s="105"/>
    </row>
    <row r="702" spans="2:27" hidden="1" x14ac:dyDescent="0.3"/>
    <row r="703" spans="2:27" hidden="1" x14ac:dyDescent="0.3"/>
    <row r="704" spans="2:27" hidden="1" x14ac:dyDescent="0.3">
      <c r="K704" s="107" t="str">
        <f>PR!C1480</f>
        <v xml:space="preserve">Yes, this was helpful. </v>
      </c>
      <c r="L704" s="107"/>
      <c r="M704" s="107"/>
      <c r="N704" s="107"/>
      <c r="O704" s="107"/>
      <c r="P704" s="107"/>
      <c r="Q704" s="107" t="s">
        <v>246</v>
      </c>
      <c r="R704" s="107"/>
      <c r="S704" s="107"/>
      <c r="T704" s="107"/>
      <c r="U704" s="107"/>
      <c r="V704" s="107"/>
      <c r="AA704" s="107" t="s">
        <v>244</v>
      </c>
    </row>
    <row r="705" spans="1:27" hidden="1" x14ac:dyDescent="0.3">
      <c r="B705" s="63" t="str">
        <f>IF(B710=0,B706,B707)</f>
        <v>Use this space to track your Professionally Responsive interactions.</v>
      </c>
      <c r="K705" s="107" t="str">
        <f>PR!C1481</f>
        <v xml:space="preserve">Maybe, when I can find the time. </v>
      </c>
      <c r="L705" s="107"/>
      <c r="M705" s="107"/>
      <c r="N705" s="107"/>
      <c r="O705" s="107"/>
      <c r="P705" s="107"/>
      <c r="Q705" s="107" t="s">
        <v>247</v>
      </c>
      <c r="R705" s="107"/>
      <c r="S705" s="107"/>
      <c r="T705" s="107"/>
      <c r="U705" s="107"/>
      <c r="V705" s="107"/>
      <c r="AA705" s="107" t="s">
        <v>245</v>
      </c>
    </row>
    <row r="706" spans="1:27" hidden="1" x14ac:dyDescent="0.3">
      <c r="B706" s="63" t="s">
        <v>1330</v>
      </c>
      <c r="K706" s="107" t="str">
        <f>PR!C1482</f>
        <v xml:space="preserve">Unsure. Could use more info about this. </v>
      </c>
      <c r="L706" s="107"/>
      <c r="M706" s="107"/>
      <c r="N706" s="107"/>
      <c r="O706" s="107"/>
      <c r="P706" s="107"/>
      <c r="Q706" s="107" t="s">
        <v>249</v>
      </c>
      <c r="R706" s="107"/>
      <c r="S706" s="107"/>
      <c r="T706" s="107"/>
      <c r="U706" s="107"/>
      <c r="V706" s="107"/>
    </row>
    <row r="707" spans="1:27" hidden="1" x14ac:dyDescent="0.3">
      <c r="B707" s="63" t="str">
        <f>CONCATENATE(E707,F707,G707)</f>
        <v>Use this space to track your 0 Professionally Responsive interactions.</v>
      </c>
      <c r="E707" s="63" t="s">
        <v>255</v>
      </c>
      <c r="F707" s="63">
        <f>B710</f>
        <v>0</v>
      </c>
      <c r="G707" s="63" t="s">
        <v>1331</v>
      </c>
      <c r="K707" s="107" t="str">
        <f>PR!C1483</f>
        <v xml:space="preserve">Not right now, but maybe later. </v>
      </c>
      <c r="L707" s="107"/>
      <c r="M707" s="107"/>
      <c r="N707" s="107"/>
      <c r="O707" s="107"/>
      <c r="P707" s="107"/>
      <c r="Q707" s="107" t="s">
        <v>250</v>
      </c>
      <c r="R707" s="107"/>
      <c r="S707" s="107"/>
      <c r="T707" s="107"/>
      <c r="U707" s="107"/>
      <c r="V707" s="107"/>
    </row>
    <row r="708" spans="1:27" hidden="1" x14ac:dyDescent="0.3">
      <c r="K708" s="107" t="str">
        <f>PR!C1484</f>
        <v xml:space="preserve">No thank you. </v>
      </c>
      <c r="L708" s="107"/>
      <c r="M708" s="107"/>
      <c r="N708" s="107"/>
      <c r="O708" s="107"/>
      <c r="P708" s="107"/>
      <c r="Q708" s="107" t="s">
        <v>248</v>
      </c>
      <c r="R708" s="107"/>
      <c r="S708" s="107"/>
      <c r="T708" s="107"/>
      <c r="U708" s="107"/>
      <c r="V708" s="107"/>
    </row>
    <row r="709" spans="1:27" hidden="1" x14ac:dyDescent="0.3">
      <c r="K709" s="107"/>
      <c r="Q709" s="107" t="s">
        <v>251</v>
      </c>
    </row>
    <row r="710" spans="1:27" hidden="1" x14ac:dyDescent="0.3">
      <c r="B710" s="113">
        <f>SUM(F712:F769)</f>
        <v>0</v>
      </c>
    </row>
    <row r="711" spans="1:27" hidden="1" x14ac:dyDescent="0.3">
      <c r="I711" s="564">
        <f ca="1">TODAY()</f>
        <v>45499</v>
      </c>
      <c r="J711" s="564"/>
    </row>
    <row r="712" spans="1:27" hidden="1" x14ac:dyDescent="0.3">
      <c r="A712" s="109">
        <f>A6</f>
        <v>1</v>
      </c>
      <c r="B712" s="109">
        <f>B6</f>
        <v>0</v>
      </c>
      <c r="C712" s="109"/>
      <c r="D712" s="109"/>
      <c r="E712" s="109">
        <f>E6</f>
        <v>0</v>
      </c>
      <c r="F712" s="112">
        <f>IF(E712=0,0,1)</f>
        <v>0</v>
      </c>
      <c r="G712" s="109"/>
      <c r="H712" s="109">
        <f>H6</f>
        <v>0</v>
      </c>
      <c r="I712" s="109">
        <f>I6</f>
        <v>0</v>
      </c>
      <c r="J712" s="109">
        <f>J6</f>
        <v>0</v>
      </c>
      <c r="K712" s="553">
        <f>K6</f>
        <v>0</v>
      </c>
      <c r="L712" s="553"/>
      <c r="M712" s="553"/>
      <c r="O712" s="108">
        <f>IF(I712=0,0,$I$711-I712)</f>
        <v>0</v>
      </c>
      <c r="P712" s="108">
        <f>IF(J712=0,0,$I$711-J712)</f>
        <v>0</v>
      </c>
      <c r="Q712" s="1" t="s">
        <v>252</v>
      </c>
      <c r="R712" s="1" t="str">
        <f>IF(AND(P712=0,O712&gt;0),O712,IF(AND(O712&gt;0,P712&gt;0),P712,IF(AND(O712=0,P712=0),"")))</f>
        <v/>
      </c>
      <c r="S712" s="1" t="str">
        <f>IF(AND(O712&gt;0,P712=0)," days since you messaged ",IF(P712&gt;0," days since you heard from ",IF(AND(O712=0,P712=0)," You have not yet heard from ")))</f>
        <v xml:space="preserve"> You have not yet heard from </v>
      </c>
      <c r="T712" s="1" t="str">
        <f>IF(E712=0,"the recipient",E712)</f>
        <v>the recipient</v>
      </c>
      <c r="U712" s="1" t="s">
        <v>253</v>
      </c>
      <c r="V712" s="1" t="str">
        <f>IF(K712=$K$704,$Q$704,IF(K712=$K$705,$Q$705,IF(K712=$K$706,$Q$706,IF(K712=$K$707,$Q$707,IF(K712=$K$708,$Q$708,IF(K712=0,Q$709))))))</f>
        <v xml:space="preserve"> might be interested in an ongoing need-responsive dialogue. </v>
      </c>
      <c r="W712" s="111" t="s">
        <v>150</v>
      </c>
    </row>
    <row r="713" spans="1:27" hidden="1" x14ac:dyDescent="0.3">
      <c r="A713" s="107"/>
      <c r="B713" s="110" t="str">
        <f>IF(B712=0,"",D713)</f>
        <v/>
      </c>
      <c r="C713" s="110"/>
      <c r="D713" s="47" t="str">
        <f>IF(AND(H712=0,I712=0),P713,G713)</f>
        <v>Consider inviting the recipient to an ongoing need-responsive dialogue.</v>
      </c>
      <c r="F713" s="107"/>
      <c r="G713" s="110" t="str">
        <f>CONCATENATE(Q712,R712,S712,T712,U712,T712,V712)</f>
        <v xml:space="preserve">It has been  You have not yet heard from the recipient. Perhaps the recipient might be interested in an ongoing need-responsive dialogue. </v>
      </c>
      <c r="H713" s="47"/>
      <c r="I713" s="47"/>
      <c r="J713" s="47"/>
      <c r="K713" s="47"/>
      <c r="L713" s="47"/>
      <c r="M713" s="47"/>
      <c r="N713" s="47"/>
      <c r="O713" s="57" t="s">
        <v>150</v>
      </c>
      <c r="P713" s="110" t="str">
        <f>CONCATENATE(R713,S713,T713)</f>
        <v>Consider inviting the recipient to an ongoing need-responsive dialogue.</v>
      </c>
      <c r="Q713" s="57" t="s">
        <v>150</v>
      </c>
      <c r="R713" s="47" t="s">
        <v>254</v>
      </c>
      <c r="S713" s="47" t="str">
        <f>IF(E712=0,"the recipient",E712)</f>
        <v>the recipient</v>
      </c>
      <c r="T713" s="47" t="s">
        <v>1332</v>
      </c>
      <c r="U713" s="47"/>
      <c r="V713" s="47"/>
    </row>
    <row r="714" spans="1:27" hidden="1" x14ac:dyDescent="0.3">
      <c r="A714" s="109">
        <f>A8</f>
        <v>2</v>
      </c>
      <c r="B714" s="109">
        <f>B8</f>
        <v>0</v>
      </c>
      <c r="C714" s="109"/>
      <c r="D714" s="109"/>
      <c r="E714" s="109">
        <f>E8</f>
        <v>0</v>
      </c>
      <c r="F714" s="112">
        <f>IF(E714=0,0,1)</f>
        <v>0</v>
      </c>
      <c r="G714" s="109"/>
      <c r="H714" s="109">
        <f>H8</f>
        <v>0</v>
      </c>
      <c r="I714" s="109">
        <f>I8</f>
        <v>0</v>
      </c>
      <c r="J714" s="109">
        <f>J8</f>
        <v>0</v>
      </c>
      <c r="K714" s="553">
        <f>K8</f>
        <v>0</v>
      </c>
      <c r="L714" s="553"/>
      <c r="M714" s="553"/>
      <c r="O714" s="108">
        <f>IF(I714=0,0,$I$711-I714)</f>
        <v>0</v>
      </c>
      <c r="P714" s="108">
        <f>IF(J714=0,0,$I$711-J714)</f>
        <v>0</v>
      </c>
      <c r="Q714" s="1" t="s">
        <v>252</v>
      </c>
      <c r="R714" s="1" t="str">
        <f>IF(AND(P714=0,O714&gt;0),O714,IF(AND(O714&gt;0,P714&gt;0),P714,IF(AND(O714=0,P714=0),"")))</f>
        <v/>
      </c>
      <c r="S714" s="1" t="str">
        <f>IF(AND(O714&gt;0,P714=0)," days since you messaged ",IF(P714&gt;0," days since you heard from ",IF(AND(O714=0,P714=0)," You have not yet heard from ")))</f>
        <v xml:space="preserve"> You have not yet heard from </v>
      </c>
      <c r="T714" s="1" t="str">
        <f>IF(E714=0,"the recipient",E714)</f>
        <v>the recipient</v>
      </c>
      <c r="U714" s="1" t="s">
        <v>253</v>
      </c>
      <c r="V714" s="1" t="str">
        <f>IF(K714=$K$704,$Q$704,IF(K714=$K$705,$Q$705,IF(K714=$K$706,$Q$706,IF(K714=$K$707,$Q$707,IF(K714=$K$708,$Q$708,IF(K714=0,Q$709))))))</f>
        <v xml:space="preserve"> might be interested in an ongoing need-responsive dialogue. </v>
      </c>
      <c r="W714" s="111" t="s">
        <v>150</v>
      </c>
    </row>
    <row r="715" spans="1:27" hidden="1" x14ac:dyDescent="0.3">
      <c r="A715" s="107"/>
      <c r="B715" s="110" t="str">
        <f>IF(B714=0,"",D715)</f>
        <v/>
      </c>
      <c r="C715" s="110"/>
      <c r="D715" s="47" t="str">
        <f>IF(AND(H714=0,I714=0),P715,G715)</f>
        <v>Consider inviting the recipient to an ongoing need-responsive dialogue.</v>
      </c>
      <c r="F715" s="107"/>
      <c r="G715" s="110" t="str">
        <f>CONCATENATE(Q714,R714,S714,T714,U714,T714,V714)</f>
        <v xml:space="preserve">It has been  You have not yet heard from the recipient. Perhaps the recipient might be interested in an ongoing need-responsive dialogue. </v>
      </c>
      <c r="H715" s="47"/>
      <c r="I715" s="47"/>
      <c r="J715" s="47"/>
      <c r="K715" s="47"/>
      <c r="L715" s="47"/>
      <c r="M715" s="47"/>
      <c r="P715" s="110" t="str">
        <f>CONCATENATE(R715,S715,T715)</f>
        <v>Consider inviting the recipient to an ongoing need-responsive dialogue.</v>
      </c>
      <c r="Q715" s="57" t="s">
        <v>150</v>
      </c>
      <c r="R715" s="47" t="s">
        <v>254</v>
      </c>
      <c r="S715" s="47" t="str">
        <f>IF(E714=0,"the recipient",E714)</f>
        <v>the recipient</v>
      </c>
      <c r="T715" s="47" t="s">
        <v>1332</v>
      </c>
      <c r="U715" s="47"/>
      <c r="V715" s="47"/>
    </row>
    <row r="716" spans="1:27" hidden="1" x14ac:dyDescent="0.3">
      <c r="A716" s="109">
        <f>A10</f>
        <v>3</v>
      </c>
      <c r="B716" s="109">
        <f>B10</f>
        <v>0</v>
      </c>
      <c r="C716" s="109"/>
      <c r="D716" s="109"/>
      <c r="E716" s="109">
        <f>E10</f>
        <v>0</v>
      </c>
      <c r="F716" s="112">
        <f>IF(E716=0,0,1)</f>
        <v>0</v>
      </c>
      <c r="G716" s="109"/>
      <c r="H716" s="109">
        <f>H10</f>
        <v>0</v>
      </c>
      <c r="I716" s="109">
        <f>I10</f>
        <v>0</v>
      </c>
      <c r="J716" s="109">
        <f>J10</f>
        <v>0</v>
      </c>
      <c r="K716" s="553">
        <f>K10</f>
        <v>0</v>
      </c>
      <c r="L716" s="553"/>
      <c r="M716" s="553"/>
      <c r="O716" s="108">
        <f>IF(I716=0,0,$I$711-I716)</f>
        <v>0</v>
      </c>
      <c r="P716" s="108">
        <f>IF(J716=0,0,$I$711-J716)</f>
        <v>0</v>
      </c>
      <c r="Q716" s="1" t="s">
        <v>252</v>
      </c>
      <c r="R716" s="1" t="str">
        <f>IF(AND(P716=0,O716&gt;0),O716,IF(AND(O716&gt;0,P716&gt;0),P716,IF(AND(O716=0,P716=0),"")))</f>
        <v/>
      </c>
      <c r="S716" s="1" t="str">
        <f>IF(AND(O716&gt;0,P716=0)," days since you messaged ",IF(P716&gt;0," days since you heard from ",IF(AND(O716=0,P716=0)," You have not yet heard from ")))</f>
        <v xml:space="preserve"> You have not yet heard from </v>
      </c>
      <c r="T716" s="1" t="str">
        <f>IF(E716=0,"the recipient",E716)</f>
        <v>the recipient</v>
      </c>
      <c r="U716" s="1" t="s">
        <v>253</v>
      </c>
      <c r="V716" s="1" t="str">
        <f>IF(K716=$K$704,$Q$704,IF(K716=$K$705,$Q$705,IF(K716=$K$706,$Q$706,IF(K716=$K$707,$Q$707,IF(K716=$K$708,$Q$708,IF(K716=0,Q$709))))))</f>
        <v xml:space="preserve"> might be interested in an ongoing need-responsive dialogue. </v>
      </c>
      <c r="W716" s="111" t="s">
        <v>150</v>
      </c>
    </row>
    <row r="717" spans="1:27" hidden="1" x14ac:dyDescent="0.3">
      <c r="A717" s="107"/>
      <c r="B717" s="110" t="str">
        <f>IF(B716=0,"",D717)</f>
        <v/>
      </c>
      <c r="C717" s="110"/>
      <c r="D717" s="47" t="str">
        <f>IF(AND(H716=0,I716=0),P717,G717)</f>
        <v>Consider inviting the recipient to an ongoing need-responsive dialogue.</v>
      </c>
      <c r="F717" s="107"/>
      <c r="G717" s="110" t="str">
        <f>CONCATENATE(Q716,R716,S716,T716,U716,T716,V716)</f>
        <v xml:space="preserve">It has been  You have not yet heard from the recipient. Perhaps the recipient might be interested in an ongoing need-responsive dialogue. </v>
      </c>
      <c r="H717" s="47"/>
      <c r="I717" s="47"/>
      <c r="J717" s="47"/>
      <c r="K717" s="47"/>
      <c r="L717" s="47"/>
      <c r="M717" s="47"/>
      <c r="P717" s="110" t="str">
        <f>CONCATENATE(R717,S717,T717)</f>
        <v>Consider inviting the recipient to an ongoing need-responsive dialogue.</v>
      </c>
      <c r="Q717" s="57" t="s">
        <v>150</v>
      </c>
      <c r="R717" s="47" t="s">
        <v>254</v>
      </c>
      <c r="S717" s="47" t="str">
        <f>IF(E716=0,"the recipient",E716)</f>
        <v>the recipient</v>
      </c>
      <c r="T717" s="47" t="s">
        <v>1332</v>
      </c>
      <c r="U717" s="47"/>
      <c r="V717" s="47"/>
    </row>
    <row r="718" spans="1:27" hidden="1" x14ac:dyDescent="0.3">
      <c r="A718" s="109">
        <f>A12</f>
        <v>4</v>
      </c>
      <c r="B718" s="109">
        <f>B12</f>
        <v>0</v>
      </c>
      <c r="C718" s="109"/>
      <c r="D718" s="109"/>
      <c r="E718" s="109">
        <f>E12</f>
        <v>0</v>
      </c>
      <c r="F718" s="112">
        <f>IF(E718=0,0,1)</f>
        <v>0</v>
      </c>
      <c r="G718" s="109"/>
      <c r="H718" s="109">
        <f>H12</f>
        <v>0</v>
      </c>
      <c r="I718" s="109">
        <f>I12</f>
        <v>0</v>
      </c>
      <c r="J718" s="109">
        <f>J12</f>
        <v>0</v>
      </c>
      <c r="K718" s="553">
        <f>K12</f>
        <v>0</v>
      </c>
      <c r="L718" s="553"/>
      <c r="M718" s="553"/>
      <c r="O718" s="108">
        <f>IF(I718=0,0,$I$711-I718)</f>
        <v>0</v>
      </c>
      <c r="P718" s="108">
        <f>IF(J718=0,0,$I$711-J718)</f>
        <v>0</v>
      </c>
      <c r="Q718" s="1" t="s">
        <v>252</v>
      </c>
      <c r="R718" s="1" t="str">
        <f>IF(AND(P718=0,O718&gt;0),O718,IF(AND(O718&gt;0,P718&gt;0),P718,IF(AND(O718=0,P718=0),"")))</f>
        <v/>
      </c>
      <c r="S718" s="1" t="str">
        <f>IF(AND(O718&gt;0,P718=0)," days since you messaged ",IF(P718&gt;0," days since you heard from ",IF(AND(O718=0,P718=0)," You have not yet heard from ")))</f>
        <v xml:space="preserve"> You have not yet heard from </v>
      </c>
      <c r="T718" s="1" t="str">
        <f>IF(E718=0,"the recipient",E718)</f>
        <v>the recipient</v>
      </c>
      <c r="U718" s="1" t="s">
        <v>253</v>
      </c>
      <c r="V718" s="1" t="str">
        <f>IF(K718=$K$704,$Q$704,IF(K718=$K$705,$Q$705,IF(K718=$K$706,$Q$706,IF(K718=$K$707,$Q$707,IF(K718=$K$708,$Q$708,IF(K718=0,Q$709))))))</f>
        <v xml:space="preserve"> might be interested in an ongoing need-responsive dialogue. </v>
      </c>
      <c r="W718" s="111" t="s">
        <v>150</v>
      </c>
    </row>
    <row r="719" spans="1:27" hidden="1" x14ac:dyDescent="0.3">
      <c r="A719" s="107"/>
      <c r="B719" s="110" t="str">
        <f>IF(B718=0,"",D719)</f>
        <v/>
      </c>
      <c r="C719" s="110"/>
      <c r="D719" s="47" t="str">
        <f>IF(AND(H718=0,I718=0),P719,G719)</f>
        <v>Consider inviting the recipient to an ongoing need-responsive dialogue.</v>
      </c>
      <c r="F719" s="107"/>
      <c r="G719" s="110" t="str">
        <f>CONCATENATE(Q718,R718,S718,T718,U718,T718,V718)</f>
        <v xml:space="preserve">It has been  You have not yet heard from the recipient. Perhaps the recipient might be interested in an ongoing need-responsive dialogue. </v>
      </c>
      <c r="H719" s="47"/>
      <c r="I719" s="47"/>
      <c r="J719" s="47"/>
      <c r="K719" s="47"/>
      <c r="L719" s="47"/>
      <c r="M719" s="47"/>
      <c r="P719" s="110" t="str">
        <f>CONCATENATE(R719,S719,T719)</f>
        <v>Consider inviting the recipient to an ongoing need-responsive dialogue.</v>
      </c>
      <c r="Q719" s="57" t="s">
        <v>150</v>
      </c>
      <c r="R719" s="47" t="s">
        <v>254</v>
      </c>
      <c r="S719" s="47" t="str">
        <f>IF(E718=0,"the recipient",E718)</f>
        <v>the recipient</v>
      </c>
      <c r="T719" s="47" t="s">
        <v>1332</v>
      </c>
      <c r="U719" s="47"/>
      <c r="V719" s="47"/>
    </row>
    <row r="720" spans="1:27" hidden="1" x14ac:dyDescent="0.3">
      <c r="A720" s="109">
        <f>A14</f>
        <v>5</v>
      </c>
      <c r="B720" s="109">
        <f>B14</f>
        <v>0</v>
      </c>
      <c r="C720" s="109"/>
      <c r="D720" s="109"/>
      <c r="E720" s="109">
        <f>E14</f>
        <v>0</v>
      </c>
      <c r="F720" s="112">
        <f>IF(E720=0,0,1)</f>
        <v>0</v>
      </c>
      <c r="G720" s="109"/>
      <c r="H720" s="109">
        <f>H14</f>
        <v>0</v>
      </c>
      <c r="I720" s="109">
        <f>I14</f>
        <v>0</v>
      </c>
      <c r="J720" s="109">
        <f>J14</f>
        <v>0</v>
      </c>
      <c r="K720" s="553">
        <f>K14</f>
        <v>0</v>
      </c>
      <c r="L720" s="553"/>
      <c r="M720" s="553"/>
      <c r="O720" s="108">
        <f>IF(I720=0,0,$I$711-I720)</f>
        <v>0</v>
      </c>
      <c r="P720" s="108">
        <f>IF(J720=0,0,$I$711-J720)</f>
        <v>0</v>
      </c>
      <c r="Q720" s="1" t="s">
        <v>252</v>
      </c>
      <c r="R720" s="1" t="str">
        <f>IF(AND(P720=0,O720&gt;0),O720,IF(AND(O720&gt;0,P720&gt;0),P720,IF(AND(O720=0,P720=0),"")))</f>
        <v/>
      </c>
      <c r="S720" s="1" t="str">
        <f>IF(AND(O720&gt;0,P720=0)," days since you messaged ",IF(P720&gt;0," days since you heard from ",IF(AND(O720=0,P720=0)," You have not yet heard from ")))</f>
        <v xml:space="preserve"> You have not yet heard from </v>
      </c>
      <c r="T720" s="1" t="str">
        <f>IF(E720=0,"the recipient",E720)</f>
        <v>the recipient</v>
      </c>
      <c r="U720" s="1" t="s">
        <v>253</v>
      </c>
      <c r="V720" s="1" t="str">
        <f>IF(K720=$K$704,$Q$704,IF(K720=$K$705,$Q$705,IF(K720=$K$706,$Q$706,IF(K720=$K$707,$Q$707,IF(K720=$K$708,$Q$708,IF(K720=0,Q$709))))))</f>
        <v xml:space="preserve"> might be interested in an ongoing need-responsive dialogue. </v>
      </c>
      <c r="W720" s="111" t="s">
        <v>150</v>
      </c>
    </row>
    <row r="721" spans="1:23" hidden="1" x14ac:dyDescent="0.3">
      <c r="A721" s="107"/>
      <c r="B721" s="110" t="str">
        <f>IF(B720=0,"",D721)</f>
        <v/>
      </c>
      <c r="C721" s="110"/>
      <c r="D721" s="47" t="str">
        <f>IF(AND(H720=0,I720=0),P721,G721)</f>
        <v>Consider inviting the recipient to an ongoing need-responsive dialogue.</v>
      </c>
      <c r="F721" s="107"/>
      <c r="G721" s="110" t="str">
        <f>CONCATENATE(Q720,R720,S720,T720,U720,T720,V720)</f>
        <v xml:space="preserve">It has been  You have not yet heard from the recipient. Perhaps the recipient might be interested in an ongoing need-responsive dialogue. </v>
      </c>
      <c r="H721" s="47"/>
      <c r="I721" s="47"/>
      <c r="J721" s="47"/>
      <c r="K721" s="47"/>
      <c r="L721" s="47"/>
      <c r="M721" s="47"/>
      <c r="P721" s="110" t="str">
        <f>CONCATENATE(R721,S721,T721)</f>
        <v>Consider inviting the recipient to an ongoing need-responsive dialogue.</v>
      </c>
      <c r="Q721" s="57" t="s">
        <v>150</v>
      </c>
      <c r="R721" s="47" t="s">
        <v>254</v>
      </c>
      <c r="S721" s="47" t="str">
        <f>IF(E720=0,"the recipient",E720)</f>
        <v>the recipient</v>
      </c>
      <c r="T721" s="47" t="s">
        <v>1332</v>
      </c>
      <c r="U721" s="47"/>
      <c r="V721" s="47"/>
    </row>
    <row r="722" spans="1:23" hidden="1" x14ac:dyDescent="0.3">
      <c r="A722" s="109">
        <f>A16</f>
        <v>6</v>
      </c>
      <c r="B722" s="109">
        <f>B16</f>
        <v>0</v>
      </c>
      <c r="C722" s="109"/>
      <c r="D722" s="109"/>
      <c r="E722" s="109">
        <f>E16</f>
        <v>0</v>
      </c>
      <c r="F722" s="112">
        <f>IF(E722=0,0,1)</f>
        <v>0</v>
      </c>
      <c r="G722" s="109"/>
      <c r="H722" s="109">
        <f>H16</f>
        <v>0</v>
      </c>
      <c r="I722" s="109">
        <f>I16</f>
        <v>0</v>
      </c>
      <c r="J722" s="109">
        <f>J16</f>
        <v>0</v>
      </c>
      <c r="K722" s="553">
        <f>K16</f>
        <v>0</v>
      </c>
      <c r="L722" s="553"/>
      <c r="M722" s="553"/>
      <c r="O722" s="108">
        <f>IF(I722=0,0,$I$711-I722)</f>
        <v>0</v>
      </c>
      <c r="P722" s="108">
        <f>IF(J722=0,0,$I$711-J722)</f>
        <v>0</v>
      </c>
      <c r="Q722" s="1" t="s">
        <v>252</v>
      </c>
      <c r="R722" s="1" t="str">
        <f>IF(AND(P722=0,O722&gt;0),O722,IF(AND(O722&gt;0,P722&gt;0),P722,IF(AND(O722=0,P722=0),"")))</f>
        <v/>
      </c>
      <c r="S722" s="1" t="str">
        <f>IF(AND(O722&gt;0,P722=0)," days since you messaged ",IF(P722&gt;0," days since you heard from ",IF(AND(O722=0,P722=0)," You have not yet heard from ")))</f>
        <v xml:space="preserve"> You have not yet heard from </v>
      </c>
      <c r="T722" s="1" t="str">
        <f>IF(E722=0,"the recipient",E722)</f>
        <v>the recipient</v>
      </c>
      <c r="U722" s="1" t="s">
        <v>253</v>
      </c>
      <c r="V722" s="1" t="str">
        <f>IF(K722=$K$704,$Q$704,IF(K722=$K$705,$Q$705,IF(K722=$K$706,$Q$706,IF(K722=$K$707,$Q$707,IF(K722=$K$708,$Q$708,IF(K722=0,Q$709))))))</f>
        <v xml:space="preserve"> might be interested in an ongoing need-responsive dialogue. </v>
      </c>
      <c r="W722" s="111" t="s">
        <v>150</v>
      </c>
    </row>
    <row r="723" spans="1:23" hidden="1" x14ac:dyDescent="0.3">
      <c r="A723" s="107"/>
      <c r="B723" s="110" t="str">
        <f>IF(B722=0,"",D723)</f>
        <v/>
      </c>
      <c r="C723" s="110"/>
      <c r="D723" s="47" t="str">
        <f>IF(AND(H722=0,I722=0),P723,G723)</f>
        <v>Consider inviting the recipient to an ongoing need-responsive dialogue.</v>
      </c>
      <c r="F723" s="107"/>
      <c r="G723" s="110" t="str">
        <f>CONCATENATE(Q722,R722,S722,T722,U722,T722,V722)</f>
        <v xml:space="preserve">It has been  You have not yet heard from the recipient. Perhaps the recipient might be interested in an ongoing need-responsive dialogue. </v>
      </c>
      <c r="H723" s="47"/>
      <c r="I723" s="47"/>
      <c r="J723" s="47"/>
      <c r="K723" s="47"/>
      <c r="L723" s="47"/>
      <c r="M723" s="47"/>
      <c r="P723" s="110" t="str">
        <f>CONCATENATE(R723,S723,T723)</f>
        <v>Consider inviting the recipient to an ongoing need-responsive dialogue.</v>
      </c>
      <c r="Q723" s="57" t="s">
        <v>150</v>
      </c>
      <c r="R723" s="47" t="s">
        <v>254</v>
      </c>
      <c r="S723" s="47" t="str">
        <f>IF(E722=0,"the recipient",E722)</f>
        <v>the recipient</v>
      </c>
      <c r="T723" s="47" t="s">
        <v>1332</v>
      </c>
      <c r="U723" s="47"/>
      <c r="V723" s="47"/>
    </row>
    <row r="724" spans="1:23" hidden="1" x14ac:dyDescent="0.3">
      <c r="A724" s="109">
        <f>A18</f>
        <v>7</v>
      </c>
      <c r="B724" s="109">
        <f>B18</f>
        <v>0</v>
      </c>
      <c r="C724" s="109"/>
      <c r="D724" s="109"/>
      <c r="E724" s="109">
        <f>E18</f>
        <v>0</v>
      </c>
      <c r="F724" s="112">
        <f>IF(E724=0,0,1)</f>
        <v>0</v>
      </c>
      <c r="G724" s="109"/>
      <c r="H724" s="109">
        <f>H18</f>
        <v>0</v>
      </c>
      <c r="I724" s="109">
        <f>I18</f>
        <v>0</v>
      </c>
      <c r="J724" s="109">
        <f>J18</f>
        <v>0</v>
      </c>
      <c r="K724" s="553">
        <f>K18</f>
        <v>0</v>
      </c>
      <c r="L724" s="553"/>
      <c r="M724" s="553"/>
      <c r="O724" s="108">
        <f>IF(I724=0,0,$I$711-I724)</f>
        <v>0</v>
      </c>
      <c r="P724" s="108">
        <f>IF(J724=0,0,$I$711-J724)</f>
        <v>0</v>
      </c>
      <c r="Q724" s="1" t="s">
        <v>252</v>
      </c>
      <c r="R724" s="1" t="str">
        <f>IF(AND(P724=0,O724&gt;0),O724,IF(AND(O724&gt;0,P724&gt;0),P724,IF(AND(O724=0,P724=0),"")))</f>
        <v/>
      </c>
      <c r="S724" s="1" t="str">
        <f>IF(AND(O724&gt;0,P724=0)," days since you messaged ",IF(P724&gt;0," days since you heard from ",IF(AND(O724=0,P724=0)," You have not yet heard from ")))</f>
        <v xml:space="preserve"> You have not yet heard from </v>
      </c>
      <c r="T724" s="1" t="str">
        <f>IF(E724=0,"the recipient",E724)</f>
        <v>the recipient</v>
      </c>
      <c r="U724" s="1" t="s">
        <v>253</v>
      </c>
      <c r="V724" s="1" t="str">
        <f>IF(K724=$K$704,$Q$704,IF(K724=$K$705,$Q$705,IF(K724=$K$706,$Q$706,IF(K724=$K$707,$Q$707,IF(K724=$K$708,$Q$708,IF(K724=0,Q$709))))))</f>
        <v xml:space="preserve"> might be interested in an ongoing need-responsive dialogue. </v>
      </c>
      <c r="W724" s="111" t="s">
        <v>150</v>
      </c>
    </row>
    <row r="725" spans="1:23" hidden="1" x14ac:dyDescent="0.3">
      <c r="A725" s="107"/>
      <c r="B725" s="110" t="str">
        <f>IF(B724=0,"",D725)</f>
        <v/>
      </c>
      <c r="C725" s="110"/>
      <c r="D725" s="47" t="str">
        <f>IF(AND(H724=0,I724=0),P725,G725)</f>
        <v>Consider inviting the recipient to an ongoing need-responsive dialogue.</v>
      </c>
      <c r="F725" s="107"/>
      <c r="G725" s="110" t="str">
        <f>CONCATENATE(Q724,R724,S724,T724,U724,T724,V724)</f>
        <v xml:space="preserve">It has been  You have not yet heard from the recipient. Perhaps the recipient might be interested in an ongoing need-responsive dialogue. </v>
      </c>
      <c r="H725" s="47"/>
      <c r="I725" s="47"/>
      <c r="J725" s="47"/>
      <c r="K725" s="47"/>
      <c r="L725" s="47"/>
      <c r="M725" s="47"/>
      <c r="P725" s="110" t="str">
        <f>CONCATENATE(R725,S725,T725)</f>
        <v>Consider inviting the recipient to an ongoing need-responsive dialogue.</v>
      </c>
      <c r="Q725" s="57" t="s">
        <v>150</v>
      </c>
      <c r="R725" s="47" t="s">
        <v>254</v>
      </c>
      <c r="S725" s="47" t="str">
        <f>IF(E724=0,"the recipient",E724)</f>
        <v>the recipient</v>
      </c>
      <c r="T725" s="47" t="s">
        <v>1332</v>
      </c>
      <c r="U725" s="47"/>
      <c r="V725" s="47"/>
    </row>
    <row r="726" spans="1:23" hidden="1" x14ac:dyDescent="0.3">
      <c r="A726" s="109">
        <f>A20</f>
        <v>8</v>
      </c>
      <c r="B726" s="109">
        <f>B20</f>
        <v>0</v>
      </c>
      <c r="C726" s="109"/>
      <c r="D726" s="109"/>
      <c r="E726" s="109">
        <f>E20</f>
        <v>0</v>
      </c>
      <c r="F726" s="112">
        <f>IF(E726=0,0,1)</f>
        <v>0</v>
      </c>
      <c r="G726" s="109"/>
      <c r="H726" s="109">
        <f>H20</f>
        <v>0</v>
      </c>
      <c r="I726" s="109">
        <f>I20</f>
        <v>0</v>
      </c>
      <c r="J726" s="109">
        <f>J20</f>
        <v>0</v>
      </c>
      <c r="K726" s="553">
        <f>K20</f>
        <v>0</v>
      </c>
      <c r="L726" s="553"/>
      <c r="M726" s="553"/>
      <c r="O726" s="108">
        <f>IF(I726=0,0,$I$711-I726)</f>
        <v>0</v>
      </c>
      <c r="P726" s="108">
        <f>IF(J726=0,0,$I$711-J726)</f>
        <v>0</v>
      </c>
      <c r="Q726" s="1" t="s">
        <v>252</v>
      </c>
      <c r="R726" s="1" t="str">
        <f>IF(AND(P726=0,O726&gt;0),O726,IF(AND(O726&gt;0,P726&gt;0),P726,IF(AND(O726=0,P726=0),"")))</f>
        <v/>
      </c>
      <c r="S726" s="1" t="str">
        <f>IF(AND(O726&gt;0,P726=0)," days since you messaged ",IF(P726&gt;0," days since you heard from ",IF(AND(O726=0,P726=0)," You have not yet heard from ")))</f>
        <v xml:space="preserve"> You have not yet heard from </v>
      </c>
      <c r="T726" s="1" t="str">
        <f>IF(E726=0,"the recipient",E726)</f>
        <v>the recipient</v>
      </c>
      <c r="U726" s="1" t="s">
        <v>253</v>
      </c>
      <c r="V726" s="1" t="str">
        <f>IF(K726=$K$704,$Q$704,IF(K726=$K$705,$Q$705,IF(K726=$K$706,$Q$706,IF(K726=$K$707,$Q$707,IF(K726=$K$708,$Q$708,IF(K726=0,Q$709))))))</f>
        <v xml:space="preserve"> might be interested in an ongoing need-responsive dialogue. </v>
      </c>
      <c r="W726" s="111" t="s">
        <v>150</v>
      </c>
    </row>
    <row r="727" spans="1:23" hidden="1" x14ac:dyDescent="0.3">
      <c r="A727" s="107"/>
      <c r="B727" s="110" t="str">
        <f>IF(B726=0,"",D727)</f>
        <v/>
      </c>
      <c r="C727" s="110"/>
      <c r="D727" s="47" t="str">
        <f>IF(AND(H726=0,I726=0),P727,G727)</f>
        <v>Consider inviting the recipient to an ongoing need-responsive dialogue.</v>
      </c>
      <c r="F727" s="107"/>
      <c r="G727" s="110" t="str">
        <f>CONCATENATE(Q726,R726,S726,T726,U726,T726,V726)</f>
        <v xml:space="preserve">It has been  You have not yet heard from the recipient. Perhaps the recipient might be interested in an ongoing need-responsive dialogue. </v>
      </c>
      <c r="H727" s="47"/>
      <c r="I727" s="47"/>
      <c r="J727" s="47"/>
      <c r="K727" s="47"/>
      <c r="L727" s="47"/>
      <c r="M727" s="47"/>
      <c r="P727" s="110" t="str">
        <f>CONCATENATE(R727,S727,T727)</f>
        <v>Consider inviting the recipient to an ongoing need-responsive dialogue.</v>
      </c>
      <c r="Q727" s="57" t="s">
        <v>150</v>
      </c>
      <c r="R727" s="47" t="s">
        <v>254</v>
      </c>
      <c r="S727" s="47" t="str">
        <f>IF(E726=0,"the recipient",E726)</f>
        <v>the recipient</v>
      </c>
      <c r="T727" s="47" t="s">
        <v>1332</v>
      </c>
      <c r="U727" s="47"/>
      <c r="V727" s="47"/>
    </row>
    <row r="728" spans="1:23" hidden="1" x14ac:dyDescent="0.3">
      <c r="A728" s="109">
        <f>A22</f>
        <v>9</v>
      </c>
      <c r="B728" s="109">
        <f>B22</f>
        <v>0</v>
      </c>
      <c r="C728" s="109"/>
      <c r="D728" s="109"/>
      <c r="E728" s="109">
        <f>E22</f>
        <v>0</v>
      </c>
      <c r="F728" s="112">
        <f>IF(E728=0,0,1)</f>
        <v>0</v>
      </c>
      <c r="G728" s="109"/>
      <c r="H728" s="109">
        <f>H22</f>
        <v>0</v>
      </c>
      <c r="I728" s="109">
        <f>I22</f>
        <v>0</v>
      </c>
      <c r="J728" s="109">
        <f>J22</f>
        <v>0</v>
      </c>
      <c r="K728" s="553">
        <f>K22</f>
        <v>0</v>
      </c>
      <c r="L728" s="553"/>
      <c r="M728" s="553"/>
      <c r="O728" s="108">
        <f>IF(I728=0,0,$I$711-I728)</f>
        <v>0</v>
      </c>
      <c r="P728" s="108">
        <f>IF(J728=0,0,$I$711-J728)</f>
        <v>0</v>
      </c>
      <c r="Q728" s="1" t="s">
        <v>252</v>
      </c>
      <c r="R728" s="1" t="str">
        <f>IF(AND(P728=0,O728&gt;0),O728,IF(AND(O728&gt;0,P728&gt;0),P728,IF(AND(O728=0,P728=0),"")))</f>
        <v/>
      </c>
      <c r="S728" s="1" t="str">
        <f>IF(AND(O728&gt;0,P728=0)," days since you messaged ",IF(P728&gt;0," days since you heard from ",IF(AND(O728=0,P728=0)," You have not yet heard from ")))</f>
        <v xml:space="preserve"> You have not yet heard from </v>
      </c>
      <c r="T728" s="1" t="str">
        <f>IF(E728=0,"the recipient",E728)</f>
        <v>the recipient</v>
      </c>
      <c r="U728" s="1" t="s">
        <v>253</v>
      </c>
      <c r="V728" s="1" t="str">
        <f>IF(K728=$K$704,$Q$704,IF(K728=$K$705,$Q$705,IF(K728=$K$706,$Q$706,IF(K728=$K$707,$Q$707,IF(K728=$K$708,$Q$708,IF(K728=0,Q$709))))))</f>
        <v xml:space="preserve"> might be interested in an ongoing need-responsive dialogue. </v>
      </c>
      <c r="W728" s="111" t="s">
        <v>150</v>
      </c>
    </row>
    <row r="729" spans="1:23" hidden="1" x14ac:dyDescent="0.3">
      <c r="A729" s="107"/>
      <c r="B729" s="110" t="str">
        <f>IF(B728=0,"",D729)</f>
        <v/>
      </c>
      <c r="C729" s="110"/>
      <c r="D729" s="47" t="str">
        <f>IF(AND(H728=0,I728=0),P729,G729)</f>
        <v>Consider inviting the recipient to an ongoing need-responsive dialogue.</v>
      </c>
      <c r="F729" s="107"/>
      <c r="G729" s="110" t="str">
        <f>CONCATENATE(Q728,R728,S728,T728,U728,T728,V728)</f>
        <v xml:space="preserve">It has been  You have not yet heard from the recipient. Perhaps the recipient might be interested in an ongoing need-responsive dialogue. </v>
      </c>
      <c r="H729" s="47"/>
      <c r="I729" s="47"/>
      <c r="J729" s="47"/>
      <c r="K729" s="47"/>
      <c r="L729" s="47"/>
      <c r="M729" s="47"/>
      <c r="P729" s="110" t="str">
        <f>CONCATENATE(R729,S729,T729)</f>
        <v>Consider inviting the recipient to an ongoing need-responsive dialogue.</v>
      </c>
      <c r="Q729" s="57" t="s">
        <v>150</v>
      </c>
      <c r="R729" s="47" t="s">
        <v>254</v>
      </c>
      <c r="S729" s="47" t="str">
        <f>IF(E728=0,"the recipient",E728)</f>
        <v>the recipient</v>
      </c>
      <c r="T729" s="47" t="s">
        <v>1332</v>
      </c>
      <c r="U729" s="47"/>
      <c r="V729" s="47"/>
    </row>
    <row r="730" spans="1:23" hidden="1" x14ac:dyDescent="0.3">
      <c r="A730" s="109">
        <f>A24</f>
        <v>10</v>
      </c>
      <c r="B730" s="109">
        <f>B24</f>
        <v>0</v>
      </c>
      <c r="C730" s="109"/>
      <c r="D730" s="109"/>
      <c r="E730" s="109">
        <f>E24</f>
        <v>0</v>
      </c>
      <c r="F730" s="112">
        <f>IF(E730=0,0,1)</f>
        <v>0</v>
      </c>
      <c r="G730" s="109"/>
      <c r="H730" s="109">
        <f>H24</f>
        <v>0</v>
      </c>
      <c r="I730" s="109">
        <f>I24</f>
        <v>0</v>
      </c>
      <c r="J730" s="109">
        <f>J24</f>
        <v>0</v>
      </c>
      <c r="K730" s="553">
        <f>K24</f>
        <v>0</v>
      </c>
      <c r="L730" s="553"/>
      <c r="M730" s="553"/>
      <c r="O730" s="108">
        <f>IF(I730=0,0,$I$711-I730)</f>
        <v>0</v>
      </c>
      <c r="P730" s="108">
        <f>IF(J730=0,0,$I$711-J730)</f>
        <v>0</v>
      </c>
      <c r="Q730" s="1" t="s">
        <v>252</v>
      </c>
      <c r="R730" s="1" t="str">
        <f>IF(AND(P730=0,O730&gt;0),O730,IF(AND(O730&gt;0,P730&gt;0),P730,IF(AND(O730=0,P730=0),"")))</f>
        <v/>
      </c>
      <c r="S730" s="1" t="str">
        <f>IF(AND(O730&gt;0,P730=0)," days since you messaged ",IF(P730&gt;0," days since you heard from ",IF(AND(O730=0,P730=0)," You have not yet heard from ")))</f>
        <v xml:space="preserve"> You have not yet heard from </v>
      </c>
      <c r="T730" s="1" t="str">
        <f>IF(E730=0,"the recipient",E730)</f>
        <v>the recipient</v>
      </c>
      <c r="U730" s="1" t="s">
        <v>253</v>
      </c>
      <c r="V730" s="1" t="str">
        <f>IF(K730=$K$704,$Q$704,IF(K730=$K$705,$Q$705,IF(K730=$K$706,$Q$706,IF(K730=$K$707,$Q$707,IF(K730=$K$708,$Q$708,IF(K730=0,Q$709))))))</f>
        <v xml:space="preserve"> might be interested in an ongoing need-responsive dialogue. </v>
      </c>
      <c r="W730" s="111" t="s">
        <v>150</v>
      </c>
    </row>
    <row r="731" spans="1:23" hidden="1" x14ac:dyDescent="0.3">
      <c r="A731" s="107"/>
      <c r="B731" s="110" t="str">
        <f>IF(B730=0,"",D731)</f>
        <v/>
      </c>
      <c r="C731" s="110"/>
      <c r="D731" s="47" t="str">
        <f>IF(AND(H730=0,I730=0),P731,G731)</f>
        <v>Consider inviting the recipient to an ongoing need-responsive dialogue.</v>
      </c>
      <c r="F731" s="107"/>
      <c r="G731" s="110" t="str">
        <f>CONCATENATE(Q730,R730,S730,T730,U730,T730,V730)</f>
        <v xml:space="preserve">It has been  You have not yet heard from the recipient. Perhaps the recipient might be interested in an ongoing need-responsive dialogue. </v>
      </c>
      <c r="H731" s="47"/>
      <c r="I731" s="47"/>
      <c r="J731" s="47"/>
      <c r="K731" s="47"/>
      <c r="L731" s="47"/>
      <c r="M731" s="47"/>
      <c r="P731" s="110" t="str">
        <f>CONCATENATE(R731,S731,T731)</f>
        <v>Consider inviting the recipient to an ongoing need-responsive dialogue.</v>
      </c>
      <c r="Q731" s="57" t="s">
        <v>150</v>
      </c>
      <c r="R731" s="47" t="s">
        <v>254</v>
      </c>
      <c r="S731" s="47" t="str">
        <f>IF(E730=0,"the recipient",E730)</f>
        <v>the recipient</v>
      </c>
      <c r="T731" s="47" t="s">
        <v>1332</v>
      </c>
      <c r="U731" s="47"/>
      <c r="V731" s="47"/>
    </row>
    <row r="732" spans="1:23" hidden="1" x14ac:dyDescent="0.3">
      <c r="A732" s="109">
        <f>A26</f>
        <v>11</v>
      </c>
      <c r="B732" s="109">
        <f>B26</f>
        <v>0</v>
      </c>
      <c r="C732" s="109"/>
      <c r="D732" s="109"/>
      <c r="E732" s="109">
        <f>E26</f>
        <v>0</v>
      </c>
      <c r="F732" s="112">
        <f>IF(E732=0,0,1)</f>
        <v>0</v>
      </c>
      <c r="G732" s="109"/>
      <c r="H732" s="109">
        <f>H26</f>
        <v>0</v>
      </c>
      <c r="I732" s="109">
        <f>I26</f>
        <v>0</v>
      </c>
      <c r="J732" s="109">
        <f>J26</f>
        <v>0</v>
      </c>
      <c r="K732" s="553">
        <f>K26</f>
        <v>0</v>
      </c>
      <c r="L732" s="553"/>
      <c r="M732" s="553"/>
      <c r="O732" s="108">
        <f>IF(I732=0,0,$I$711-I732)</f>
        <v>0</v>
      </c>
      <c r="P732" s="108">
        <f>IF(J732=0,0,$I$711-J732)</f>
        <v>0</v>
      </c>
      <c r="Q732" s="1" t="s">
        <v>252</v>
      </c>
      <c r="R732" s="1" t="str">
        <f>IF(AND(P732=0,O732&gt;0),O732,IF(AND(O732&gt;0,P732&gt;0),P732,IF(AND(O732=0,P732=0),"")))</f>
        <v/>
      </c>
      <c r="S732" s="1" t="str">
        <f>IF(AND(O732&gt;0,P732=0)," days since you messaged ",IF(P732&gt;0," days since you heard from ",IF(AND(O732=0,P732=0)," You have not yet heard from ")))</f>
        <v xml:space="preserve"> You have not yet heard from </v>
      </c>
      <c r="T732" s="1" t="str">
        <f>IF(E732=0,"the recipient",E732)</f>
        <v>the recipient</v>
      </c>
      <c r="U732" s="1" t="s">
        <v>253</v>
      </c>
      <c r="V732" s="1" t="str">
        <f>IF(K732=$K$704,$Q$704,IF(K732=$K$705,$Q$705,IF(K732=$K$706,$Q$706,IF(K732=$K$707,$Q$707,IF(K732=$K$708,$Q$708,IF(K732=0,Q$709))))))</f>
        <v xml:space="preserve"> might be interested in an ongoing need-responsive dialogue. </v>
      </c>
      <c r="W732" s="111" t="s">
        <v>150</v>
      </c>
    </row>
    <row r="733" spans="1:23" hidden="1" x14ac:dyDescent="0.3">
      <c r="A733" s="107"/>
      <c r="B733" s="110" t="str">
        <f>IF(B732=0,"",D733)</f>
        <v/>
      </c>
      <c r="C733" s="110"/>
      <c r="D733" s="47" t="str">
        <f>IF(AND(H732=0,I732=0),P733,G733)</f>
        <v>Consider inviting the recipient to an ongoing need-responsive dialogue.</v>
      </c>
      <c r="F733" s="107"/>
      <c r="G733" s="110" t="str">
        <f>CONCATENATE(Q732,R732,S732,T732,U732,T732,V732)</f>
        <v xml:space="preserve">It has been  You have not yet heard from the recipient. Perhaps the recipient might be interested in an ongoing need-responsive dialogue. </v>
      </c>
      <c r="H733" s="47"/>
      <c r="I733" s="47"/>
      <c r="J733" s="47"/>
      <c r="K733" s="47"/>
      <c r="L733" s="47"/>
      <c r="M733" s="47"/>
      <c r="P733" s="110" t="str">
        <f>CONCATENATE(R733,S733,T733)</f>
        <v>Consider inviting the recipient to an ongoing need-responsive dialogue.</v>
      </c>
      <c r="Q733" s="57" t="s">
        <v>150</v>
      </c>
      <c r="R733" s="47" t="s">
        <v>254</v>
      </c>
      <c r="S733" s="47" t="str">
        <f>IF(E732=0,"the recipient",E732)</f>
        <v>the recipient</v>
      </c>
      <c r="T733" s="47" t="s">
        <v>1332</v>
      </c>
      <c r="U733" s="47"/>
      <c r="V733" s="47"/>
    </row>
    <row r="734" spans="1:23" hidden="1" x14ac:dyDescent="0.3">
      <c r="A734" s="109">
        <f>A28</f>
        <v>12</v>
      </c>
      <c r="B734" s="109">
        <f>B28</f>
        <v>0</v>
      </c>
      <c r="C734" s="109"/>
      <c r="D734" s="109"/>
      <c r="E734" s="109">
        <f>E28</f>
        <v>0</v>
      </c>
      <c r="F734" s="112">
        <f>IF(E734=0,0,1)</f>
        <v>0</v>
      </c>
      <c r="G734" s="109"/>
      <c r="H734" s="109">
        <f>H28</f>
        <v>0</v>
      </c>
      <c r="I734" s="109">
        <f>I28</f>
        <v>0</v>
      </c>
      <c r="J734" s="109">
        <f>J28</f>
        <v>0</v>
      </c>
      <c r="K734" s="553">
        <f>K28</f>
        <v>0</v>
      </c>
      <c r="L734" s="553"/>
      <c r="M734" s="553"/>
      <c r="O734" s="108">
        <f>IF(I734=0,0,$I$711-I734)</f>
        <v>0</v>
      </c>
      <c r="P734" s="108">
        <f>IF(J734=0,0,$I$711-J734)</f>
        <v>0</v>
      </c>
      <c r="Q734" s="1" t="s">
        <v>252</v>
      </c>
      <c r="R734" s="1" t="str">
        <f>IF(AND(P734=0,O734&gt;0),O734,IF(AND(O734&gt;0,P734&gt;0),P734,IF(AND(O734=0,P734=0),"")))</f>
        <v/>
      </c>
      <c r="S734" s="1" t="str">
        <f>IF(AND(O734&gt;0,P734=0)," days since you messaged ",IF(P734&gt;0," days since you heard from ",IF(AND(O734=0,P734=0)," You have not yet heard from ")))</f>
        <v xml:space="preserve"> You have not yet heard from </v>
      </c>
      <c r="T734" s="1" t="str">
        <f>IF(E734=0,"the recipient",E734)</f>
        <v>the recipient</v>
      </c>
      <c r="U734" s="1" t="s">
        <v>253</v>
      </c>
      <c r="V734" s="1" t="str">
        <f>IF(K734=$K$704,$Q$704,IF(K734=$K$705,$Q$705,IF(K734=$K$706,$Q$706,IF(K734=$K$707,$Q$707,IF(K734=$K$708,$Q$708,IF(K734=0,Q$709))))))</f>
        <v xml:space="preserve"> might be interested in an ongoing need-responsive dialogue. </v>
      </c>
      <c r="W734" s="111" t="s">
        <v>150</v>
      </c>
    </row>
    <row r="735" spans="1:23" hidden="1" x14ac:dyDescent="0.3">
      <c r="A735" s="107"/>
      <c r="B735" s="110" t="str">
        <f>IF(B734=0,"",D735)</f>
        <v/>
      </c>
      <c r="C735" s="110"/>
      <c r="D735" s="47" t="str">
        <f>IF(AND(H734=0,I734=0),P735,G735)</f>
        <v>Consider inviting the recipient to an ongoing need-responsive dialogue.</v>
      </c>
      <c r="F735" s="107"/>
      <c r="G735" s="110" t="str">
        <f>CONCATENATE(Q734,R734,S734,T734,U734,T734,V734)</f>
        <v xml:space="preserve">It has been  You have not yet heard from the recipient. Perhaps the recipient might be interested in an ongoing need-responsive dialogue. </v>
      </c>
      <c r="H735" s="47"/>
      <c r="I735" s="47"/>
      <c r="J735" s="47"/>
      <c r="K735" s="47"/>
      <c r="L735" s="47"/>
      <c r="M735" s="47"/>
      <c r="P735" s="110" t="str">
        <f>CONCATENATE(R735,S735,T735)</f>
        <v>Consider inviting the recipient to an ongoing need-responsive dialogue.</v>
      </c>
      <c r="Q735" s="57" t="s">
        <v>150</v>
      </c>
      <c r="R735" s="47" t="s">
        <v>254</v>
      </c>
      <c r="S735" s="47" t="str">
        <f>IF(E734=0,"the recipient",E734)</f>
        <v>the recipient</v>
      </c>
      <c r="T735" s="47" t="s">
        <v>1332</v>
      </c>
      <c r="U735" s="47"/>
      <c r="V735" s="47"/>
    </row>
    <row r="736" spans="1:23" hidden="1" x14ac:dyDescent="0.3">
      <c r="A736" s="109">
        <f>A30</f>
        <v>13</v>
      </c>
      <c r="B736" s="109">
        <f>B30</f>
        <v>0</v>
      </c>
      <c r="C736" s="109"/>
      <c r="D736" s="109"/>
      <c r="E736" s="109">
        <f>E30</f>
        <v>0</v>
      </c>
      <c r="F736" s="112">
        <f>IF(E736=0,0,1)</f>
        <v>0</v>
      </c>
      <c r="G736" s="109"/>
      <c r="H736" s="109">
        <f>H30</f>
        <v>0</v>
      </c>
      <c r="I736" s="109">
        <f>I30</f>
        <v>0</v>
      </c>
      <c r="J736" s="109">
        <f>J30</f>
        <v>0</v>
      </c>
      <c r="K736" s="553">
        <f>K30</f>
        <v>0</v>
      </c>
      <c r="L736" s="553"/>
      <c r="M736" s="553"/>
      <c r="O736" s="108">
        <f>IF(I736=0,0,$I$711-I736)</f>
        <v>0</v>
      </c>
      <c r="P736" s="108">
        <f>IF(J736=0,0,$I$711-J736)</f>
        <v>0</v>
      </c>
      <c r="Q736" s="1" t="s">
        <v>252</v>
      </c>
      <c r="R736" s="1" t="str">
        <f>IF(AND(P736=0,O736&gt;0),O736,IF(AND(O736&gt;0,P736&gt;0),P736,IF(AND(O736=0,P736=0),"")))</f>
        <v/>
      </c>
      <c r="S736" s="1" t="str">
        <f>IF(AND(O736&gt;0,P736=0)," days since you messaged ",IF(P736&gt;0," days since you heard from ",IF(AND(O736=0,P736=0)," You have not yet heard from ")))</f>
        <v xml:space="preserve"> You have not yet heard from </v>
      </c>
      <c r="T736" s="1" t="str">
        <f>IF(E736=0,"the recipient",E736)</f>
        <v>the recipient</v>
      </c>
      <c r="U736" s="1" t="s">
        <v>253</v>
      </c>
      <c r="V736" s="1" t="str">
        <f>IF(K736=$K$704,$Q$704,IF(K736=$K$705,$Q$705,IF(K736=$K$706,$Q$706,IF(K736=$K$707,$Q$707,IF(K736=$K$708,$Q$708,IF(K736=0,Q$709))))))</f>
        <v xml:space="preserve"> might be interested in an ongoing need-responsive dialogue. </v>
      </c>
      <c r="W736" s="111" t="s">
        <v>150</v>
      </c>
    </row>
    <row r="737" spans="1:23" hidden="1" x14ac:dyDescent="0.3">
      <c r="A737" s="107"/>
      <c r="B737" s="110" t="str">
        <f>IF(B736=0,"",D737)</f>
        <v/>
      </c>
      <c r="C737" s="110"/>
      <c r="D737" s="47" t="str">
        <f>IF(AND(H736=0,I736=0),P737,G737)</f>
        <v>Consider inviting the recipient to an ongoing need-responsive dialogue.</v>
      </c>
      <c r="F737" s="107"/>
      <c r="G737" s="110" t="str">
        <f>CONCATENATE(Q736,R736,S736,T736,U736,T736,V736)</f>
        <v xml:space="preserve">It has been  You have not yet heard from the recipient. Perhaps the recipient might be interested in an ongoing need-responsive dialogue. </v>
      </c>
      <c r="H737" s="47"/>
      <c r="I737" s="47"/>
      <c r="J737" s="47"/>
      <c r="K737" s="47"/>
      <c r="L737" s="47"/>
      <c r="M737" s="47"/>
      <c r="P737" s="110" t="str">
        <f>CONCATENATE(R737,S737,T737)</f>
        <v>Consider inviting the recipient to an ongoing need-responsive dialogue.</v>
      </c>
      <c r="Q737" s="57" t="s">
        <v>150</v>
      </c>
      <c r="R737" s="47" t="s">
        <v>254</v>
      </c>
      <c r="S737" s="47" t="str">
        <f>IF(E736=0,"the recipient",E736)</f>
        <v>the recipient</v>
      </c>
      <c r="T737" s="47" t="s">
        <v>1332</v>
      </c>
      <c r="U737" s="47"/>
      <c r="V737" s="47"/>
    </row>
    <row r="738" spans="1:23" hidden="1" x14ac:dyDescent="0.3"/>
    <row r="739" spans="1:23" hidden="1" x14ac:dyDescent="0.3"/>
    <row r="740" spans="1:23" hidden="1" x14ac:dyDescent="0.3"/>
    <row r="741" spans="1:23" hidden="1" x14ac:dyDescent="0.3">
      <c r="A741" s="109">
        <f>A35</f>
        <v>14</v>
      </c>
      <c r="B741" s="109">
        <f>B35</f>
        <v>0</v>
      </c>
      <c r="C741" s="109"/>
      <c r="D741" s="109"/>
      <c r="E741" s="109">
        <f>E35</f>
        <v>0</v>
      </c>
      <c r="F741" s="112">
        <f>IF(E741=0,0,1)</f>
        <v>0</v>
      </c>
      <c r="G741" s="109"/>
      <c r="H741" s="109">
        <f>H35</f>
        <v>0</v>
      </c>
      <c r="I741" s="109">
        <f>I35</f>
        <v>0</v>
      </c>
      <c r="J741" s="109">
        <f>J35</f>
        <v>0</v>
      </c>
      <c r="K741" s="553">
        <f>K35</f>
        <v>0</v>
      </c>
      <c r="L741" s="553"/>
      <c r="M741" s="553"/>
      <c r="O741" s="108">
        <f>IF(I741=0,0,$I$711-I741)</f>
        <v>0</v>
      </c>
      <c r="P741" s="108">
        <f>IF(J741=0,0,$I$711-J741)</f>
        <v>0</v>
      </c>
      <c r="Q741" s="1" t="s">
        <v>252</v>
      </c>
      <c r="R741" s="1" t="str">
        <f>IF(AND(P741=0,O741&gt;0),O741,IF(AND(O741&gt;0,P741&gt;0),P741,IF(AND(O741=0,P741=0),"")))</f>
        <v/>
      </c>
      <c r="S741" s="1" t="str">
        <f>IF(AND(O741&gt;0,P741=0)," days since you messaged ",IF(P741&gt;0," days since you heard from ",IF(AND(O741=0,P741=0)," You have not yet heard from ")))</f>
        <v xml:space="preserve"> You have not yet heard from </v>
      </c>
      <c r="T741" s="1" t="str">
        <f>IF(E741=0,"the recipient",E741)</f>
        <v>the recipient</v>
      </c>
      <c r="U741" s="1" t="s">
        <v>253</v>
      </c>
      <c r="V741" s="1" t="str">
        <f>IF(K741=$K$704,$Q$704,IF(K741=$K$705,$Q$705,IF(K741=$K$706,$Q$706,IF(K741=$K$707,$Q$707,IF(K741=$K$708,$Q$708,IF(K741=0,Q$709))))))</f>
        <v xml:space="preserve"> might be interested in an ongoing need-responsive dialogue. </v>
      </c>
      <c r="W741" s="111" t="s">
        <v>150</v>
      </c>
    </row>
    <row r="742" spans="1:23" hidden="1" x14ac:dyDescent="0.3">
      <c r="A742" s="107"/>
      <c r="B742" s="110" t="str">
        <f>IF(B741=0,"",D742)</f>
        <v/>
      </c>
      <c r="C742" s="110"/>
      <c r="D742" s="47" t="str">
        <f>IF(AND(H741=0,I741=0),P742,G742)</f>
        <v>Consider inviting the recipient to an ongoing need-responsive dialogue.</v>
      </c>
      <c r="F742" s="107"/>
      <c r="G742" s="110" t="str">
        <f>CONCATENATE(Q741,R741,S741,T741,U741,T741,V741)</f>
        <v xml:space="preserve">It has been  You have not yet heard from the recipient. Perhaps the recipient might be interested in an ongoing need-responsive dialogue. </v>
      </c>
      <c r="H742" s="47"/>
      <c r="I742" s="47"/>
      <c r="J742" s="47"/>
      <c r="K742" s="47"/>
      <c r="L742" s="47"/>
      <c r="M742" s="47"/>
      <c r="P742" s="110" t="str">
        <f>CONCATENATE(R742,S742,T742)</f>
        <v>Consider inviting the recipient to an ongoing need-responsive dialogue.</v>
      </c>
      <c r="Q742" s="57" t="s">
        <v>150</v>
      </c>
      <c r="R742" s="47" t="s">
        <v>254</v>
      </c>
      <c r="S742" s="47" t="str">
        <f>IF(E741=0,"the recipient",E741)</f>
        <v>the recipient</v>
      </c>
      <c r="T742" s="47" t="s">
        <v>1332</v>
      </c>
      <c r="U742" s="47"/>
      <c r="V742" s="47"/>
    </row>
    <row r="743" spans="1:23" hidden="1" x14ac:dyDescent="0.3">
      <c r="A743" s="109">
        <f>A37</f>
        <v>15</v>
      </c>
      <c r="B743" s="109">
        <f>B37</f>
        <v>0</v>
      </c>
      <c r="C743" s="109"/>
      <c r="D743" s="109"/>
      <c r="E743" s="109">
        <f>E37</f>
        <v>0</v>
      </c>
      <c r="F743" s="112">
        <f>IF(E743=0,0,1)</f>
        <v>0</v>
      </c>
      <c r="G743" s="109"/>
      <c r="H743" s="109">
        <f>H37</f>
        <v>0</v>
      </c>
      <c r="I743" s="109">
        <f>I37</f>
        <v>0</v>
      </c>
      <c r="J743" s="109">
        <f>J37</f>
        <v>0</v>
      </c>
      <c r="K743" s="553">
        <f>K37</f>
        <v>0</v>
      </c>
      <c r="L743" s="553"/>
      <c r="M743" s="553"/>
      <c r="O743" s="108">
        <f>IF(I743=0,0,$I$711-I743)</f>
        <v>0</v>
      </c>
      <c r="P743" s="108">
        <f>IF(J743=0,0,$I$711-J743)</f>
        <v>0</v>
      </c>
      <c r="Q743" s="1" t="s">
        <v>252</v>
      </c>
      <c r="R743" s="1" t="str">
        <f>IF(AND(P743=0,O743&gt;0),O743,IF(AND(O743&gt;0,P743&gt;0),P743,IF(AND(O743=0,P743=0),"")))</f>
        <v/>
      </c>
      <c r="S743" s="1" t="str">
        <f>IF(AND(O743&gt;0,P743=0)," days since you messaged ",IF(P743&gt;0," days since you heard from ",IF(AND(O743=0,P743=0)," You have not yet heard from ")))</f>
        <v xml:space="preserve"> You have not yet heard from </v>
      </c>
      <c r="T743" s="1" t="str">
        <f>IF(E743=0,"the recipient",E743)</f>
        <v>the recipient</v>
      </c>
      <c r="U743" s="1" t="s">
        <v>253</v>
      </c>
      <c r="V743" s="1" t="str">
        <f>IF(K743=$K$704,$Q$704,IF(K743=$K$705,$Q$705,IF(K743=$K$706,$Q$706,IF(K743=$K$707,$Q$707,IF(K743=$K$708,$Q$708,IF(K743=0,Q$709))))))</f>
        <v xml:space="preserve"> might be interested in an ongoing need-responsive dialogue. </v>
      </c>
      <c r="W743" s="111" t="s">
        <v>150</v>
      </c>
    </row>
    <row r="744" spans="1:23" hidden="1" x14ac:dyDescent="0.3">
      <c r="A744" s="107"/>
      <c r="B744" s="110" t="str">
        <f>IF(B743=0,"",D744)</f>
        <v/>
      </c>
      <c r="C744" s="110"/>
      <c r="D744" s="47" t="str">
        <f>IF(AND(H743=0,I743=0),P744,G744)</f>
        <v>Consider inviting the recipient to an ongoing need-responsive dialogue.</v>
      </c>
      <c r="F744" s="107"/>
      <c r="G744" s="110" t="str">
        <f>CONCATENATE(Q743,R743,S743,T743,U743,T743,V743)</f>
        <v xml:space="preserve">It has been  You have not yet heard from the recipient. Perhaps the recipient might be interested in an ongoing need-responsive dialogue. </v>
      </c>
      <c r="H744" s="47"/>
      <c r="I744" s="47"/>
      <c r="J744" s="47"/>
      <c r="K744" s="47"/>
      <c r="L744" s="47"/>
      <c r="M744" s="47"/>
      <c r="P744" s="110" t="str">
        <f>CONCATENATE(R744,S744,T744)</f>
        <v>Consider inviting the recipient to an ongoing need-responsive dialogue.</v>
      </c>
      <c r="Q744" s="57" t="s">
        <v>150</v>
      </c>
      <c r="R744" s="47" t="s">
        <v>254</v>
      </c>
      <c r="S744" s="47" t="str">
        <f>IF(E743=0,"the recipient",E743)</f>
        <v>the recipient</v>
      </c>
      <c r="T744" s="47" t="s">
        <v>1332</v>
      </c>
      <c r="U744" s="47"/>
      <c r="V744" s="47"/>
    </row>
    <row r="745" spans="1:23" hidden="1" x14ac:dyDescent="0.3">
      <c r="A745" s="109">
        <f>A39</f>
        <v>16</v>
      </c>
      <c r="B745" s="109">
        <f>B39</f>
        <v>0</v>
      </c>
      <c r="C745" s="109"/>
      <c r="D745" s="109"/>
      <c r="E745" s="109">
        <f>E39</f>
        <v>0</v>
      </c>
      <c r="F745" s="112">
        <f>IF(E745=0,0,1)</f>
        <v>0</v>
      </c>
      <c r="G745" s="109"/>
      <c r="H745" s="109">
        <f>H39</f>
        <v>0</v>
      </c>
      <c r="I745" s="109">
        <f>I39</f>
        <v>0</v>
      </c>
      <c r="J745" s="109">
        <f>J39</f>
        <v>0</v>
      </c>
      <c r="K745" s="553">
        <f>K39</f>
        <v>0</v>
      </c>
      <c r="L745" s="553"/>
      <c r="M745" s="553"/>
      <c r="O745" s="108">
        <f>IF(I745=0,0,$I$711-I745)</f>
        <v>0</v>
      </c>
      <c r="P745" s="108">
        <f>IF(J745=0,0,$I$711-J745)</f>
        <v>0</v>
      </c>
      <c r="Q745" s="1" t="s">
        <v>252</v>
      </c>
      <c r="R745" s="1" t="str">
        <f>IF(AND(P745=0,O745&gt;0),O745,IF(AND(O745&gt;0,P745&gt;0),P745,IF(AND(O745=0,P745=0),"")))</f>
        <v/>
      </c>
      <c r="S745" s="1" t="str">
        <f>IF(AND(O745&gt;0,P745=0)," days since you messaged ",IF(P745&gt;0," days since you heard from ",IF(AND(O745=0,P745=0)," You have not yet heard from ")))</f>
        <v xml:space="preserve"> You have not yet heard from </v>
      </c>
      <c r="T745" s="1" t="str">
        <f>IF(E745=0,"the recipient",E745)</f>
        <v>the recipient</v>
      </c>
      <c r="U745" s="1" t="s">
        <v>253</v>
      </c>
      <c r="V745" s="1" t="str">
        <f>IF(K745=$K$704,$Q$704,IF(K745=$K$705,$Q$705,IF(K745=$K$706,$Q$706,IF(K745=$K$707,$Q$707,IF(K745=$K$708,$Q$708,IF(K745=0,Q$709))))))</f>
        <v xml:space="preserve"> might be interested in an ongoing need-responsive dialogue. </v>
      </c>
      <c r="W745" s="111" t="s">
        <v>150</v>
      </c>
    </row>
    <row r="746" spans="1:23" hidden="1" x14ac:dyDescent="0.3">
      <c r="A746" s="107"/>
      <c r="B746" s="110" t="str">
        <f>IF(B745=0,"",D746)</f>
        <v/>
      </c>
      <c r="C746" s="110"/>
      <c r="D746" s="47" t="str">
        <f>IF(AND(H745=0,I745=0),P746,G746)</f>
        <v>Consider inviting the recipient to an ongoing need-responsive dialogue.</v>
      </c>
      <c r="F746" s="107"/>
      <c r="G746" s="110" t="str">
        <f>CONCATENATE(Q745,R745,S745,T745,U745,T745,V745)</f>
        <v xml:space="preserve">It has been  You have not yet heard from the recipient. Perhaps the recipient might be interested in an ongoing need-responsive dialogue. </v>
      </c>
      <c r="H746" s="47"/>
      <c r="I746" s="47"/>
      <c r="J746" s="47"/>
      <c r="K746" s="47"/>
      <c r="L746" s="47"/>
      <c r="M746" s="47"/>
      <c r="P746" s="110" t="str">
        <f>CONCATENATE(R746,S746,T746)</f>
        <v>Consider inviting the recipient to an ongoing need-responsive dialogue.</v>
      </c>
      <c r="Q746" s="57" t="s">
        <v>150</v>
      </c>
      <c r="R746" s="47" t="s">
        <v>254</v>
      </c>
      <c r="S746" s="47" t="str">
        <f>IF(E745=0,"the recipient",E745)</f>
        <v>the recipient</v>
      </c>
      <c r="T746" s="47" t="s">
        <v>1332</v>
      </c>
      <c r="U746" s="47"/>
      <c r="V746" s="47"/>
    </row>
    <row r="747" spans="1:23" hidden="1" x14ac:dyDescent="0.3">
      <c r="A747" s="109">
        <f>A41</f>
        <v>17</v>
      </c>
      <c r="B747" s="109">
        <f>B41</f>
        <v>0</v>
      </c>
      <c r="C747" s="109"/>
      <c r="D747" s="109"/>
      <c r="E747" s="109">
        <f>E41</f>
        <v>0</v>
      </c>
      <c r="F747" s="112">
        <f>IF(E747=0,0,1)</f>
        <v>0</v>
      </c>
      <c r="G747" s="109"/>
      <c r="H747" s="109">
        <f>H41</f>
        <v>0</v>
      </c>
      <c r="I747" s="109">
        <f>I41</f>
        <v>0</v>
      </c>
      <c r="J747" s="109">
        <f>J41</f>
        <v>0</v>
      </c>
      <c r="K747" s="553">
        <f>K41</f>
        <v>0</v>
      </c>
      <c r="L747" s="553"/>
      <c r="M747" s="553"/>
      <c r="O747" s="108">
        <f>IF(I747=0,0,$I$711-I747)</f>
        <v>0</v>
      </c>
      <c r="P747" s="108">
        <f>IF(J747=0,0,$I$711-J747)</f>
        <v>0</v>
      </c>
      <c r="Q747" s="1" t="s">
        <v>252</v>
      </c>
      <c r="R747" s="1" t="str">
        <f>IF(AND(P747=0,O747&gt;0),O747,IF(AND(O747&gt;0,P747&gt;0),P747,IF(AND(O747=0,P747=0),"")))</f>
        <v/>
      </c>
      <c r="S747" s="1" t="str">
        <f>IF(AND(O747&gt;0,P747=0)," days since you messaged ",IF(P747&gt;0," days since you heard from ",IF(AND(O747=0,P747=0)," You have not yet heard from ")))</f>
        <v xml:space="preserve"> You have not yet heard from </v>
      </c>
      <c r="T747" s="1" t="str">
        <f>IF(E747=0,"the recipient",E747)</f>
        <v>the recipient</v>
      </c>
      <c r="U747" s="1" t="s">
        <v>253</v>
      </c>
      <c r="V747" s="1" t="str">
        <f>IF(K747=$K$704,$Q$704,IF(K747=$K$705,$Q$705,IF(K747=$K$706,$Q$706,IF(K747=$K$707,$Q$707,IF(K747=$K$708,$Q$708,IF(K747=0,Q$709))))))</f>
        <v xml:space="preserve"> might be interested in an ongoing need-responsive dialogue. </v>
      </c>
      <c r="W747" s="111" t="s">
        <v>150</v>
      </c>
    </row>
    <row r="748" spans="1:23" hidden="1" x14ac:dyDescent="0.3">
      <c r="A748" s="107"/>
      <c r="B748" s="110" t="str">
        <f>IF(B747=0,"",D748)</f>
        <v/>
      </c>
      <c r="C748" s="110"/>
      <c r="D748" s="47" t="str">
        <f>IF(AND(H747=0,I747=0),P748,G748)</f>
        <v>Consider inviting the recipient to an ongoing need-responsive dialogue.</v>
      </c>
      <c r="F748" s="107"/>
      <c r="G748" s="110" t="str">
        <f>CONCATENATE(Q747,R747,S747,T747,U747,T747,V747)</f>
        <v xml:space="preserve">It has been  You have not yet heard from the recipient. Perhaps the recipient might be interested in an ongoing need-responsive dialogue. </v>
      </c>
      <c r="H748" s="47"/>
      <c r="I748" s="47"/>
      <c r="J748" s="47"/>
      <c r="K748" s="47"/>
      <c r="L748" s="47"/>
      <c r="M748" s="47"/>
      <c r="P748" s="110" t="str">
        <f>CONCATENATE(R748,S748,T748)</f>
        <v>Consider inviting the recipient to an ongoing need-responsive dialogue.</v>
      </c>
      <c r="Q748" s="57" t="s">
        <v>150</v>
      </c>
      <c r="R748" s="47" t="s">
        <v>254</v>
      </c>
      <c r="S748" s="47" t="str">
        <f>IF(E747=0,"the recipient",E747)</f>
        <v>the recipient</v>
      </c>
      <c r="T748" s="47" t="s">
        <v>1332</v>
      </c>
      <c r="U748" s="47"/>
      <c r="V748" s="47"/>
    </row>
    <row r="749" spans="1:23" hidden="1" x14ac:dyDescent="0.3">
      <c r="A749" s="109">
        <f>A43</f>
        <v>18</v>
      </c>
      <c r="B749" s="109">
        <f>B43</f>
        <v>0</v>
      </c>
      <c r="C749" s="109"/>
      <c r="D749" s="109"/>
      <c r="E749" s="109">
        <f>E43</f>
        <v>0</v>
      </c>
      <c r="F749" s="112">
        <f>IF(E749=0,0,1)</f>
        <v>0</v>
      </c>
      <c r="G749" s="109"/>
      <c r="H749" s="109">
        <f>H43</f>
        <v>0</v>
      </c>
      <c r="I749" s="109">
        <f>I43</f>
        <v>0</v>
      </c>
      <c r="J749" s="109">
        <f>J43</f>
        <v>0</v>
      </c>
      <c r="K749" s="553">
        <f>K43</f>
        <v>0</v>
      </c>
      <c r="L749" s="553"/>
      <c r="M749" s="553"/>
      <c r="O749" s="108">
        <f>IF(I749=0,0,$I$711-I749)</f>
        <v>0</v>
      </c>
      <c r="P749" s="108">
        <f>IF(J749=0,0,$I$711-J749)</f>
        <v>0</v>
      </c>
      <c r="Q749" s="1" t="s">
        <v>252</v>
      </c>
      <c r="R749" s="1" t="str">
        <f>IF(AND(P749=0,O749&gt;0),O749,IF(AND(O749&gt;0,P749&gt;0),P749,IF(AND(O749=0,P749=0),"")))</f>
        <v/>
      </c>
      <c r="S749" s="1" t="str">
        <f>IF(AND(O749&gt;0,P749=0)," days since you messaged ",IF(P749&gt;0," days since you heard from ",IF(AND(O749=0,P749=0)," You have not yet heard from ")))</f>
        <v xml:space="preserve"> You have not yet heard from </v>
      </c>
      <c r="T749" s="1" t="str">
        <f>IF(E749=0,"the recipient",E749)</f>
        <v>the recipient</v>
      </c>
      <c r="U749" s="1" t="s">
        <v>253</v>
      </c>
      <c r="V749" s="1" t="str">
        <f>IF(K749=$K$704,$Q$704,IF(K749=$K$705,$Q$705,IF(K749=$K$706,$Q$706,IF(K749=$K$707,$Q$707,IF(K749=$K$708,$Q$708,IF(K749=0,Q$709))))))</f>
        <v xml:space="preserve"> might be interested in an ongoing need-responsive dialogue. </v>
      </c>
      <c r="W749" s="111" t="s">
        <v>150</v>
      </c>
    </row>
    <row r="750" spans="1:23" hidden="1" x14ac:dyDescent="0.3">
      <c r="A750" s="107"/>
      <c r="B750" s="110" t="str">
        <f>IF(B749=0,"",D750)</f>
        <v/>
      </c>
      <c r="C750" s="110"/>
      <c r="D750" s="47" t="str">
        <f>IF(AND(H749=0,I749=0),P750,G750)</f>
        <v>Consider inviting the recipient to an ongoing need-responsive dialogue.</v>
      </c>
      <c r="F750" s="107"/>
      <c r="G750" s="110" t="str">
        <f>CONCATENATE(Q749,R749,S749,T749,U749,T749,V749)</f>
        <v xml:space="preserve">It has been  You have not yet heard from the recipient. Perhaps the recipient might be interested in an ongoing need-responsive dialogue. </v>
      </c>
      <c r="H750" s="47"/>
      <c r="I750" s="47"/>
      <c r="J750" s="47"/>
      <c r="K750" s="47"/>
      <c r="L750" s="47"/>
      <c r="M750" s="47"/>
      <c r="P750" s="110" t="str">
        <f>CONCATENATE(R750,S750,T750)</f>
        <v>Consider inviting the recipient to an ongoing need-responsive dialogue.</v>
      </c>
      <c r="Q750" s="57" t="s">
        <v>150</v>
      </c>
      <c r="R750" s="47" t="s">
        <v>254</v>
      </c>
      <c r="S750" s="47" t="str">
        <f>IF(E749=0,"the recipient",E749)</f>
        <v>the recipient</v>
      </c>
      <c r="T750" s="47" t="s">
        <v>1332</v>
      </c>
      <c r="U750" s="47"/>
      <c r="V750" s="47"/>
    </row>
    <row r="751" spans="1:23" hidden="1" x14ac:dyDescent="0.3">
      <c r="A751" s="109">
        <f>A45</f>
        <v>19</v>
      </c>
      <c r="B751" s="109">
        <f>B45</f>
        <v>0</v>
      </c>
      <c r="C751" s="109"/>
      <c r="D751" s="109"/>
      <c r="E751" s="109">
        <f>E45</f>
        <v>0</v>
      </c>
      <c r="F751" s="112">
        <f>IF(E751=0,0,1)</f>
        <v>0</v>
      </c>
      <c r="G751" s="109"/>
      <c r="H751" s="109">
        <f>H45</f>
        <v>0</v>
      </c>
      <c r="I751" s="109">
        <f>I45</f>
        <v>0</v>
      </c>
      <c r="J751" s="109">
        <f>J45</f>
        <v>0</v>
      </c>
      <c r="K751" s="553">
        <f>K45</f>
        <v>0</v>
      </c>
      <c r="L751" s="553"/>
      <c r="M751" s="553"/>
      <c r="O751" s="108">
        <f>IF(I751=0,0,$I$711-I751)</f>
        <v>0</v>
      </c>
      <c r="P751" s="108">
        <f>IF(J751=0,0,$I$711-J751)</f>
        <v>0</v>
      </c>
      <c r="Q751" s="1" t="s">
        <v>252</v>
      </c>
      <c r="R751" s="1" t="str">
        <f>IF(AND(P751=0,O751&gt;0),O751,IF(AND(O751&gt;0,P751&gt;0),P751,IF(AND(O751=0,P751=0),"")))</f>
        <v/>
      </c>
      <c r="S751" s="1" t="str">
        <f>IF(AND(O751&gt;0,P751=0)," days since you messaged ",IF(P751&gt;0," days since you heard from ",IF(AND(O751=0,P751=0)," You have not yet heard from ")))</f>
        <v xml:space="preserve"> You have not yet heard from </v>
      </c>
      <c r="T751" s="1" t="str">
        <f>IF(E751=0,"the recipient",E751)</f>
        <v>the recipient</v>
      </c>
      <c r="U751" s="1" t="s">
        <v>253</v>
      </c>
      <c r="V751" s="1" t="str">
        <f>IF(K751=$K$704,$Q$704,IF(K751=$K$705,$Q$705,IF(K751=$K$706,$Q$706,IF(K751=$K$707,$Q$707,IF(K751=$K$708,$Q$708,IF(K751=0,Q$709))))))</f>
        <v xml:space="preserve"> might be interested in an ongoing need-responsive dialogue. </v>
      </c>
      <c r="W751" s="111" t="s">
        <v>150</v>
      </c>
    </row>
    <row r="752" spans="1:23" hidden="1" x14ac:dyDescent="0.3">
      <c r="A752" s="107"/>
      <c r="B752" s="110" t="str">
        <f>IF(B751=0,"",D752)</f>
        <v/>
      </c>
      <c r="C752" s="110"/>
      <c r="D752" s="47" t="str">
        <f>IF(AND(H751=0,I751=0),P752,G752)</f>
        <v>Consider inviting the recipient to an ongoing need-responsive dialogue.</v>
      </c>
      <c r="F752" s="107"/>
      <c r="G752" s="110" t="str">
        <f>CONCATENATE(Q751,R751,S751,T751,U751,T751,V751)</f>
        <v xml:space="preserve">It has been  You have not yet heard from the recipient. Perhaps the recipient might be interested in an ongoing need-responsive dialogue. </v>
      </c>
      <c r="H752" s="47"/>
      <c r="I752" s="47"/>
      <c r="J752" s="47"/>
      <c r="K752" s="47"/>
      <c r="L752" s="47"/>
      <c r="M752" s="47"/>
      <c r="P752" s="110" t="str">
        <f>CONCATENATE(R752,S752,T752)</f>
        <v>Consider inviting the recipient to an ongoing need-responsive dialogue.</v>
      </c>
      <c r="Q752" s="57" t="s">
        <v>150</v>
      </c>
      <c r="R752" s="47" t="s">
        <v>254</v>
      </c>
      <c r="S752" s="47" t="str">
        <f>IF(E751=0,"the recipient",E751)</f>
        <v>the recipient</v>
      </c>
      <c r="T752" s="47" t="s">
        <v>1332</v>
      </c>
      <c r="U752" s="47"/>
      <c r="V752" s="47"/>
    </row>
    <row r="753" spans="1:23" hidden="1" x14ac:dyDescent="0.3">
      <c r="A753" s="109">
        <f>A47</f>
        <v>20</v>
      </c>
      <c r="B753" s="109">
        <f>B47</f>
        <v>0</v>
      </c>
      <c r="C753" s="109"/>
      <c r="D753" s="109"/>
      <c r="E753" s="109">
        <f>E47</f>
        <v>0</v>
      </c>
      <c r="F753" s="112">
        <f>IF(E753=0,0,1)</f>
        <v>0</v>
      </c>
      <c r="G753" s="109"/>
      <c r="H753" s="109">
        <f>H47</f>
        <v>0</v>
      </c>
      <c r="I753" s="109">
        <f>I47</f>
        <v>0</v>
      </c>
      <c r="J753" s="109">
        <f>J47</f>
        <v>0</v>
      </c>
      <c r="K753" s="553">
        <f>K47</f>
        <v>0</v>
      </c>
      <c r="L753" s="553"/>
      <c r="M753" s="553"/>
      <c r="O753" s="108">
        <f>IF(I753=0,0,$I$711-I753)</f>
        <v>0</v>
      </c>
      <c r="P753" s="108">
        <f>IF(J753=0,0,$I$711-J753)</f>
        <v>0</v>
      </c>
      <c r="Q753" s="1" t="s">
        <v>252</v>
      </c>
      <c r="R753" s="1" t="str">
        <f>IF(AND(P753=0,O753&gt;0),O753,IF(AND(O753&gt;0,P753&gt;0),P753,IF(AND(O753=0,P753=0),"")))</f>
        <v/>
      </c>
      <c r="S753" s="1" t="str">
        <f>IF(AND(O753&gt;0,P753=0)," days since you messaged ",IF(P753&gt;0," days since you heard from ",IF(AND(O753=0,P753=0)," You have not yet heard from ")))</f>
        <v xml:space="preserve"> You have not yet heard from </v>
      </c>
      <c r="T753" s="1" t="str">
        <f>IF(E753=0,"the recipient",E753)</f>
        <v>the recipient</v>
      </c>
      <c r="U753" s="1" t="s">
        <v>253</v>
      </c>
      <c r="V753" s="1" t="str">
        <f>IF(K753=$K$704,$Q$704,IF(K753=$K$705,$Q$705,IF(K753=$K$706,$Q$706,IF(K753=$K$707,$Q$707,IF(K753=$K$708,$Q$708,IF(K753=0,Q$709))))))</f>
        <v xml:space="preserve"> might be interested in an ongoing need-responsive dialogue. </v>
      </c>
      <c r="W753" s="111" t="s">
        <v>150</v>
      </c>
    </row>
    <row r="754" spans="1:23" hidden="1" x14ac:dyDescent="0.3">
      <c r="A754" s="107"/>
      <c r="B754" s="110" t="str">
        <f>IF(B753=0,"",D754)</f>
        <v/>
      </c>
      <c r="C754" s="110"/>
      <c r="D754" s="47" t="str">
        <f>IF(AND(H753=0,I753=0),P754,G754)</f>
        <v>Consider inviting the recipient to an ongoing need-responsive dialogue.</v>
      </c>
      <c r="F754" s="107"/>
      <c r="G754" s="110" t="str">
        <f>CONCATENATE(Q753,R753,S753,T753,U753,T753,V753)</f>
        <v xml:space="preserve">It has been  You have not yet heard from the recipient. Perhaps the recipient might be interested in an ongoing need-responsive dialogue. </v>
      </c>
      <c r="H754" s="47"/>
      <c r="I754" s="47"/>
      <c r="J754" s="47"/>
      <c r="K754" s="47"/>
      <c r="L754" s="47"/>
      <c r="M754" s="47"/>
      <c r="P754" s="110" t="str">
        <f>CONCATENATE(R754,S754,T754)</f>
        <v>Consider inviting the recipient to an ongoing need-responsive dialogue.</v>
      </c>
      <c r="Q754" s="57" t="s">
        <v>150</v>
      </c>
      <c r="R754" s="47" t="s">
        <v>254</v>
      </c>
      <c r="S754" s="47" t="str">
        <f>IF(E753=0,"the recipient",E753)</f>
        <v>the recipient</v>
      </c>
      <c r="T754" s="47" t="s">
        <v>1332</v>
      </c>
      <c r="U754" s="47"/>
      <c r="V754" s="47"/>
    </row>
    <row r="755" spans="1:23" hidden="1" x14ac:dyDescent="0.3">
      <c r="A755" s="109">
        <f>A49</f>
        <v>21</v>
      </c>
      <c r="B755" s="109">
        <f>B49</f>
        <v>0</v>
      </c>
      <c r="C755" s="109"/>
      <c r="D755" s="109"/>
      <c r="E755" s="109">
        <f>E49</f>
        <v>0</v>
      </c>
      <c r="F755" s="112">
        <f>IF(E755=0,0,1)</f>
        <v>0</v>
      </c>
      <c r="G755" s="109"/>
      <c r="H755" s="109">
        <f>H49</f>
        <v>0</v>
      </c>
      <c r="I755" s="109">
        <f>I49</f>
        <v>0</v>
      </c>
      <c r="J755" s="109">
        <f>J49</f>
        <v>0</v>
      </c>
      <c r="K755" s="553">
        <f>K49</f>
        <v>0</v>
      </c>
      <c r="L755" s="553"/>
      <c r="M755" s="553"/>
      <c r="O755" s="108">
        <f>IF(I755=0,0,$I$711-I755)</f>
        <v>0</v>
      </c>
      <c r="P755" s="108">
        <f>IF(J755=0,0,$I$711-J755)</f>
        <v>0</v>
      </c>
      <c r="Q755" s="1" t="s">
        <v>252</v>
      </c>
      <c r="R755" s="1" t="str">
        <f>IF(AND(P755=0,O755&gt;0),O755,IF(AND(O755&gt;0,P755&gt;0),P755,IF(AND(O755=0,P755=0),"")))</f>
        <v/>
      </c>
      <c r="S755" s="1" t="str">
        <f>IF(AND(O755&gt;0,P755=0)," days since you messaged ",IF(P755&gt;0," days since you heard from ",IF(AND(O755=0,P755=0)," You have not yet heard from ")))</f>
        <v xml:space="preserve"> You have not yet heard from </v>
      </c>
      <c r="T755" s="1" t="str">
        <f>IF(E755=0,"the recipient",E755)</f>
        <v>the recipient</v>
      </c>
      <c r="U755" s="1" t="s">
        <v>253</v>
      </c>
      <c r="V755" s="1" t="str">
        <f>IF(K755=$K$704,$Q$704,IF(K755=$K$705,$Q$705,IF(K755=$K$706,$Q$706,IF(K755=$K$707,$Q$707,IF(K755=$K$708,$Q$708,IF(K755=0,Q$709))))))</f>
        <v xml:space="preserve"> might be interested in an ongoing need-responsive dialogue. </v>
      </c>
      <c r="W755" s="111" t="s">
        <v>150</v>
      </c>
    </row>
    <row r="756" spans="1:23" hidden="1" x14ac:dyDescent="0.3">
      <c r="A756" s="107"/>
      <c r="B756" s="110" t="str">
        <f>IF(B755=0,"",D756)</f>
        <v/>
      </c>
      <c r="C756" s="110"/>
      <c r="D756" s="47" t="str">
        <f>IF(AND(H755=0,I755=0),P756,G756)</f>
        <v>Consider inviting the recipient to an ongoing need-responsive dialogue.</v>
      </c>
      <c r="F756" s="107"/>
      <c r="G756" s="110" t="str">
        <f>CONCATENATE(Q755,R755,S755,T755,U755,T755,V755)</f>
        <v xml:space="preserve">It has been  You have not yet heard from the recipient. Perhaps the recipient might be interested in an ongoing need-responsive dialogue. </v>
      </c>
      <c r="H756" s="47"/>
      <c r="I756" s="47"/>
      <c r="J756" s="47"/>
      <c r="K756" s="47"/>
      <c r="L756" s="47"/>
      <c r="M756" s="47"/>
      <c r="P756" s="110" t="str">
        <f>CONCATENATE(R756,S756,T756)</f>
        <v>Consider inviting the recipient to an ongoing need-responsive dialogue.</v>
      </c>
      <c r="Q756" s="57" t="s">
        <v>150</v>
      </c>
      <c r="R756" s="47" t="s">
        <v>254</v>
      </c>
      <c r="S756" s="47" t="str">
        <f>IF(E755=0,"the recipient",E755)</f>
        <v>the recipient</v>
      </c>
      <c r="T756" s="47" t="s">
        <v>1332</v>
      </c>
      <c r="U756" s="47"/>
      <c r="V756" s="47"/>
    </row>
    <row r="757" spans="1:23" hidden="1" x14ac:dyDescent="0.3">
      <c r="A757" s="109">
        <f>A51</f>
        <v>22</v>
      </c>
      <c r="B757" s="109">
        <f>B51</f>
        <v>0</v>
      </c>
      <c r="C757" s="109"/>
      <c r="D757" s="109"/>
      <c r="E757" s="109">
        <f>E51</f>
        <v>0</v>
      </c>
      <c r="F757" s="112">
        <f>IF(E757=0,0,1)</f>
        <v>0</v>
      </c>
      <c r="G757" s="109"/>
      <c r="H757" s="109">
        <f>H51</f>
        <v>0</v>
      </c>
      <c r="I757" s="109">
        <f>I51</f>
        <v>0</v>
      </c>
      <c r="J757" s="109">
        <f>J51</f>
        <v>0</v>
      </c>
      <c r="K757" s="553">
        <f>K51</f>
        <v>0</v>
      </c>
      <c r="L757" s="553"/>
      <c r="M757" s="553"/>
      <c r="O757" s="108">
        <f>IF(I757=0,0,$I$711-I757)</f>
        <v>0</v>
      </c>
      <c r="P757" s="108">
        <f>IF(J757=0,0,$I$711-J757)</f>
        <v>0</v>
      </c>
      <c r="Q757" s="1" t="s">
        <v>252</v>
      </c>
      <c r="R757" s="1" t="str">
        <f>IF(AND(P757=0,O757&gt;0),O757,IF(AND(O757&gt;0,P757&gt;0),P757,IF(AND(O757=0,P757=0),"")))</f>
        <v/>
      </c>
      <c r="S757" s="1" t="str">
        <f>IF(AND(O757&gt;0,P757=0)," days since you messaged ",IF(P757&gt;0," days since you heard from ",IF(AND(O757=0,P757=0)," You have not yet heard from ")))</f>
        <v xml:space="preserve"> You have not yet heard from </v>
      </c>
      <c r="T757" s="1" t="str">
        <f>IF(E757=0,"the recipient",E757)</f>
        <v>the recipient</v>
      </c>
      <c r="U757" s="1" t="s">
        <v>253</v>
      </c>
      <c r="V757" s="1" t="str">
        <f>IF(K757=$K$704,$Q$704,IF(K757=$K$705,$Q$705,IF(K757=$K$706,$Q$706,IF(K757=$K$707,$Q$707,IF(K757=$K$708,$Q$708,IF(K757=0,Q$709))))))</f>
        <v xml:space="preserve"> might be interested in an ongoing need-responsive dialogue. </v>
      </c>
      <c r="W757" s="111" t="s">
        <v>150</v>
      </c>
    </row>
    <row r="758" spans="1:23" hidden="1" x14ac:dyDescent="0.3">
      <c r="A758" s="107"/>
      <c r="B758" s="110" t="str">
        <f>IF(B757=0,"",D758)</f>
        <v/>
      </c>
      <c r="C758" s="110"/>
      <c r="D758" s="47" t="str">
        <f>IF(AND(H757=0,I757=0),P758,G758)</f>
        <v>Consider inviting the recipient to an ongoing need-responsive dialogue.</v>
      </c>
      <c r="F758" s="107"/>
      <c r="G758" s="110" t="str">
        <f>CONCATENATE(Q757,R757,S757,T757,U757,T757,V757)</f>
        <v xml:space="preserve">It has been  You have not yet heard from the recipient. Perhaps the recipient might be interested in an ongoing need-responsive dialogue. </v>
      </c>
      <c r="H758" s="47"/>
      <c r="I758" s="47"/>
      <c r="J758" s="47"/>
      <c r="K758" s="47"/>
      <c r="L758" s="47"/>
      <c r="M758" s="47"/>
      <c r="P758" s="110" t="str">
        <f>CONCATENATE(R758,S758,T758)</f>
        <v>Consider inviting the recipient to an ongoing need-responsive dialogue.</v>
      </c>
      <c r="Q758" s="57" t="s">
        <v>150</v>
      </c>
      <c r="R758" s="47" t="s">
        <v>254</v>
      </c>
      <c r="S758" s="47" t="str">
        <f>IF(E757=0,"the recipient",E757)</f>
        <v>the recipient</v>
      </c>
      <c r="T758" s="47" t="s">
        <v>1332</v>
      </c>
      <c r="U758" s="47"/>
      <c r="V758" s="47"/>
    </row>
    <row r="759" spans="1:23" hidden="1" x14ac:dyDescent="0.3">
      <c r="A759" s="109">
        <f>A53</f>
        <v>23</v>
      </c>
      <c r="B759" s="109">
        <f>B53</f>
        <v>0</v>
      </c>
      <c r="C759" s="109"/>
      <c r="D759" s="109"/>
      <c r="E759" s="109">
        <f>E53</f>
        <v>0</v>
      </c>
      <c r="F759" s="112">
        <f>IF(E759=0,0,1)</f>
        <v>0</v>
      </c>
      <c r="G759" s="109"/>
      <c r="H759" s="109">
        <f>H53</f>
        <v>0</v>
      </c>
      <c r="I759" s="109">
        <f>I53</f>
        <v>0</v>
      </c>
      <c r="J759" s="109">
        <f>J53</f>
        <v>0</v>
      </c>
      <c r="K759" s="553">
        <f>K53</f>
        <v>0</v>
      </c>
      <c r="L759" s="553"/>
      <c r="M759" s="553"/>
      <c r="O759" s="108">
        <f>IF(I759=0,0,$I$711-I759)</f>
        <v>0</v>
      </c>
      <c r="P759" s="108">
        <f>IF(J759=0,0,$I$711-J759)</f>
        <v>0</v>
      </c>
      <c r="Q759" s="1" t="s">
        <v>252</v>
      </c>
      <c r="R759" s="1" t="str">
        <f>IF(AND(P759=0,O759&gt;0),O759,IF(AND(O759&gt;0,P759&gt;0),P759,IF(AND(O759=0,P759=0),"")))</f>
        <v/>
      </c>
      <c r="S759" s="1" t="str">
        <f>IF(AND(O759&gt;0,P759=0)," days since you messaged ",IF(P759&gt;0," days since you heard from ",IF(AND(O759=0,P759=0)," You have not yet heard from ")))</f>
        <v xml:space="preserve"> You have not yet heard from </v>
      </c>
      <c r="T759" s="1" t="str">
        <f>IF(E759=0,"the recipient",E759)</f>
        <v>the recipient</v>
      </c>
      <c r="U759" s="1" t="s">
        <v>253</v>
      </c>
      <c r="V759" s="1" t="str">
        <f>IF(K759=$K$704,$Q$704,IF(K759=$K$705,$Q$705,IF(K759=$K$706,$Q$706,IF(K759=$K$707,$Q$707,IF(K759=$K$708,$Q$708,IF(K759=0,Q$709))))))</f>
        <v xml:space="preserve"> might be interested in an ongoing need-responsive dialogue. </v>
      </c>
      <c r="W759" s="111" t="s">
        <v>150</v>
      </c>
    </row>
    <row r="760" spans="1:23" hidden="1" x14ac:dyDescent="0.3">
      <c r="A760" s="107"/>
      <c r="B760" s="110" t="str">
        <f>IF(B759=0,"",D760)</f>
        <v/>
      </c>
      <c r="C760" s="110"/>
      <c r="D760" s="47" t="str">
        <f>IF(AND(H759=0,I759=0),P760,G760)</f>
        <v>Consider inviting the recipient to an ongoing need-responsive dialogue.</v>
      </c>
      <c r="F760" s="107"/>
      <c r="G760" s="110" t="str">
        <f>CONCATENATE(Q759,R759,S759,T759,U759,T759,V759)</f>
        <v xml:space="preserve">It has been  You have not yet heard from the recipient. Perhaps the recipient might be interested in an ongoing need-responsive dialogue. </v>
      </c>
      <c r="H760" s="47"/>
      <c r="I760" s="47"/>
      <c r="J760" s="47"/>
      <c r="K760" s="47"/>
      <c r="L760" s="47"/>
      <c r="M760" s="47"/>
      <c r="P760" s="110" t="str">
        <f>CONCATENATE(R760,S760,T760)</f>
        <v>Consider inviting the recipient to an ongoing need-responsive dialogue.</v>
      </c>
      <c r="Q760" s="57" t="s">
        <v>150</v>
      </c>
      <c r="R760" s="47" t="s">
        <v>254</v>
      </c>
      <c r="S760" s="47" t="str">
        <f>IF(E759=0,"the recipient",E759)</f>
        <v>the recipient</v>
      </c>
      <c r="T760" s="47" t="s">
        <v>1332</v>
      </c>
      <c r="U760" s="47"/>
      <c r="V760" s="47"/>
    </row>
    <row r="761" spans="1:23" hidden="1" x14ac:dyDescent="0.3">
      <c r="A761" s="109">
        <f>A55</f>
        <v>24</v>
      </c>
      <c r="B761" s="109">
        <f>B55</f>
        <v>0</v>
      </c>
      <c r="C761" s="109"/>
      <c r="D761" s="109"/>
      <c r="E761" s="109">
        <f>E55</f>
        <v>0</v>
      </c>
      <c r="F761" s="112">
        <f>IF(E761=0,0,1)</f>
        <v>0</v>
      </c>
      <c r="G761" s="109"/>
      <c r="H761" s="109">
        <f>H55</f>
        <v>0</v>
      </c>
      <c r="I761" s="109">
        <f>I55</f>
        <v>0</v>
      </c>
      <c r="J761" s="109">
        <f>J55</f>
        <v>0</v>
      </c>
      <c r="K761" s="553">
        <f>K55</f>
        <v>0</v>
      </c>
      <c r="L761" s="553"/>
      <c r="M761" s="553"/>
      <c r="O761" s="108">
        <f>IF(I761=0,0,$I$711-I761)</f>
        <v>0</v>
      </c>
      <c r="P761" s="108">
        <f>IF(J761=0,0,$I$711-J761)</f>
        <v>0</v>
      </c>
      <c r="Q761" s="1" t="s">
        <v>252</v>
      </c>
      <c r="R761" s="1" t="str">
        <f>IF(AND(P761=0,O761&gt;0),O761,IF(AND(O761&gt;0,P761&gt;0),P761,IF(AND(O761=0,P761=0),"")))</f>
        <v/>
      </c>
      <c r="S761" s="1" t="str">
        <f>IF(AND(O761&gt;0,P761=0)," days since you messaged ",IF(P761&gt;0," days since you heard from ",IF(AND(O761=0,P761=0)," You have not yet heard from ")))</f>
        <v xml:space="preserve"> You have not yet heard from </v>
      </c>
      <c r="T761" s="1" t="str">
        <f>IF(E761=0,"the recipient",E761)</f>
        <v>the recipient</v>
      </c>
      <c r="U761" s="1" t="s">
        <v>253</v>
      </c>
      <c r="V761" s="1" t="str">
        <f>IF(K761=$K$704,$Q$704,IF(K761=$K$705,$Q$705,IF(K761=$K$706,$Q$706,IF(K761=$K$707,$Q$707,IF(K761=$K$708,$Q$708,IF(K761=0,Q$709))))))</f>
        <v xml:space="preserve"> might be interested in an ongoing need-responsive dialogue. </v>
      </c>
      <c r="W761" s="111" t="s">
        <v>150</v>
      </c>
    </row>
    <row r="762" spans="1:23" hidden="1" x14ac:dyDescent="0.3">
      <c r="A762" s="107"/>
      <c r="B762" s="110" t="str">
        <f>IF(B761=0,"",D762)</f>
        <v/>
      </c>
      <c r="C762" s="110"/>
      <c r="D762" s="47" t="str">
        <f>IF(AND(H761=0,I761=0),P762,G762)</f>
        <v>Consider inviting the recipient to an ongoing need-responsive dialogue.</v>
      </c>
      <c r="F762" s="107"/>
      <c r="G762" s="110" t="str">
        <f>CONCATENATE(Q761,R761,S761,T761,U761,T761,V761)</f>
        <v xml:space="preserve">It has been  You have not yet heard from the recipient. Perhaps the recipient might be interested in an ongoing need-responsive dialogue. </v>
      </c>
      <c r="H762" s="47"/>
      <c r="I762" s="47"/>
      <c r="J762" s="47"/>
      <c r="K762" s="47"/>
      <c r="L762" s="47"/>
      <c r="M762" s="47"/>
      <c r="P762" s="110" t="str">
        <f>CONCATENATE(R762,S762,T762)</f>
        <v>Consider inviting the recipient to an ongoing need-responsive dialogue.</v>
      </c>
      <c r="Q762" s="57" t="s">
        <v>150</v>
      </c>
      <c r="R762" s="47" t="s">
        <v>254</v>
      </c>
      <c r="S762" s="47" t="str">
        <f>IF(E761=0,"the recipient",E761)</f>
        <v>the recipient</v>
      </c>
      <c r="T762" s="47" t="s">
        <v>1332</v>
      </c>
      <c r="U762" s="47"/>
      <c r="V762" s="47"/>
    </row>
    <row r="763" spans="1:23" hidden="1" x14ac:dyDescent="0.3">
      <c r="A763" s="109">
        <f>A57</f>
        <v>25</v>
      </c>
      <c r="B763" s="109">
        <f>B57</f>
        <v>0</v>
      </c>
      <c r="C763" s="109"/>
      <c r="D763" s="109"/>
      <c r="E763" s="109">
        <f>E57</f>
        <v>0</v>
      </c>
      <c r="F763" s="112">
        <f>IF(E763=0,0,1)</f>
        <v>0</v>
      </c>
      <c r="G763" s="109"/>
      <c r="H763" s="109">
        <f>H57</f>
        <v>0</v>
      </c>
      <c r="I763" s="109">
        <f>I57</f>
        <v>0</v>
      </c>
      <c r="J763" s="109">
        <f>J57</f>
        <v>0</v>
      </c>
      <c r="K763" s="553">
        <f>K57</f>
        <v>0</v>
      </c>
      <c r="L763" s="553"/>
      <c r="M763" s="553"/>
      <c r="O763" s="108">
        <f>IF(I763=0,0,$I$711-I763)</f>
        <v>0</v>
      </c>
      <c r="P763" s="108">
        <f>IF(J763=0,0,$I$711-J763)</f>
        <v>0</v>
      </c>
      <c r="Q763" s="1" t="s">
        <v>252</v>
      </c>
      <c r="R763" s="1" t="str">
        <f>IF(AND(P763=0,O763&gt;0),O763,IF(AND(O763&gt;0,P763&gt;0),P763,IF(AND(O763=0,P763=0),"")))</f>
        <v/>
      </c>
      <c r="S763" s="1" t="str">
        <f>IF(AND(O763&gt;0,P763=0)," days since you messaged ",IF(P763&gt;0," days since you heard from ",IF(AND(O763=0,P763=0)," You have not yet heard from ")))</f>
        <v xml:space="preserve"> You have not yet heard from </v>
      </c>
      <c r="T763" s="1" t="str">
        <f>IF(E763=0,"the recipient",E763)</f>
        <v>the recipient</v>
      </c>
      <c r="U763" s="1" t="s">
        <v>253</v>
      </c>
      <c r="V763" s="1" t="str">
        <f>IF(K763=$K$704,$Q$704,IF(K763=$K$705,$Q$705,IF(K763=$K$706,$Q$706,IF(K763=$K$707,$Q$707,IF(K763=$K$708,$Q$708,IF(K763=0,Q$709))))))</f>
        <v xml:space="preserve"> might be interested in an ongoing need-responsive dialogue. </v>
      </c>
      <c r="W763" s="111" t="s">
        <v>150</v>
      </c>
    </row>
    <row r="764" spans="1:23" hidden="1" x14ac:dyDescent="0.3">
      <c r="A764" s="107"/>
      <c r="B764" s="110" t="str">
        <f>IF(B763=0,"",D764)</f>
        <v/>
      </c>
      <c r="C764" s="110"/>
      <c r="D764" s="47" t="str">
        <f>IF(AND(H763=0,I763=0),P764,G764)</f>
        <v>Consider inviting the recipient to an ongoing need-responsive dialogue.</v>
      </c>
      <c r="F764" s="107"/>
      <c r="G764" s="110" t="str">
        <f>CONCATENATE(Q763,R763,S763,T763,U763,T763,V763)</f>
        <v xml:space="preserve">It has been  You have not yet heard from the recipient. Perhaps the recipient might be interested in an ongoing need-responsive dialogue. </v>
      </c>
      <c r="H764" s="47"/>
      <c r="I764" s="47"/>
      <c r="J764" s="47"/>
      <c r="K764" s="47"/>
      <c r="L764" s="47"/>
      <c r="M764" s="47"/>
      <c r="P764" s="110" t="str">
        <f>CONCATENATE(R764,S764,T764)</f>
        <v>Consider inviting the recipient to an ongoing need-responsive dialogue.</v>
      </c>
      <c r="Q764" s="57" t="s">
        <v>150</v>
      </c>
      <c r="R764" s="47" t="s">
        <v>254</v>
      </c>
      <c r="S764" s="47" t="str">
        <f>IF(E763=0,"the recipient",E763)</f>
        <v>the recipient</v>
      </c>
      <c r="T764" s="47" t="s">
        <v>1332</v>
      </c>
      <c r="U764" s="47"/>
      <c r="V764" s="47"/>
    </row>
    <row r="765" spans="1:23" hidden="1" x14ac:dyDescent="0.3">
      <c r="A765" s="109">
        <f>A59</f>
        <v>26</v>
      </c>
      <c r="B765" s="109">
        <f>B59</f>
        <v>0</v>
      </c>
      <c r="C765" s="109"/>
      <c r="D765" s="109"/>
      <c r="E765" s="109">
        <f>E59</f>
        <v>0</v>
      </c>
      <c r="F765" s="112">
        <f>IF(E765=0,0,1)</f>
        <v>0</v>
      </c>
      <c r="G765" s="109"/>
      <c r="H765" s="109">
        <f>H59</f>
        <v>0</v>
      </c>
      <c r="I765" s="109">
        <f>I59</f>
        <v>0</v>
      </c>
      <c r="J765" s="109">
        <f>J59</f>
        <v>0</v>
      </c>
      <c r="K765" s="553">
        <f>K59</f>
        <v>0</v>
      </c>
      <c r="L765" s="553"/>
      <c r="M765" s="553"/>
      <c r="O765" s="108">
        <f>IF(I765=0,0,$I$711-I765)</f>
        <v>0</v>
      </c>
      <c r="P765" s="108">
        <f>IF(J765=0,0,$I$711-J765)</f>
        <v>0</v>
      </c>
      <c r="Q765" s="1" t="s">
        <v>252</v>
      </c>
      <c r="R765" s="1" t="str">
        <f>IF(AND(P765=0,O765&gt;0),O765,IF(AND(O765&gt;0,P765&gt;0),P765,IF(AND(O765=0,P765=0),"")))</f>
        <v/>
      </c>
      <c r="S765" s="1" t="str">
        <f>IF(AND(O765&gt;0,P765=0)," days since you messaged ",IF(P765&gt;0," days since you heard from ",IF(AND(O765=0,P765=0)," You have not yet heard from ")))</f>
        <v xml:space="preserve"> You have not yet heard from </v>
      </c>
      <c r="T765" s="1" t="str">
        <f>IF(E765=0,"the recipient",E765)</f>
        <v>the recipient</v>
      </c>
      <c r="U765" s="1" t="s">
        <v>253</v>
      </c>
      <c r="V765" s="1" t="str">
        <f>IF(K765=$K$704,$Q$704,IF(K765=$K$705,$Q$705,IF(K765=$K$706,$Q$706,IF(K765=$K$707,$Q$707,IF(K765=$K$708,$Q$708,IF(K765=0,Q$709))))))</f>
        <v xml:space="preserve"> might be interested in an ongoing need-responsive dialogue. </v>
      </c>
      <c r="W765" s="111" t="s">
        <v>150</v>
      </c>
    </row>
    <row r="766" spans="1:23" hidden="1" x14ac:dyDescent="0.3">
      <c r="A766" s="107"/>
      <c r="B766" s="110" t="str">
        <f>IF(B765=0,"",D766)</f>
        <v/>
      </c>
      <c r="C766" s="110"/>
      <c r="D766" s="47" t="str">
        <f>IF(AND(H765=0,I765=0),P766,G766)</f>
        <v>Consider inviting the recipient to an ongoing need-responsive dialogue.</v>
      </c>
      <c r="F766" s="107"/>
      <c r="G766" s="110" t="str">
        <f>CONCATENATE(Q765,R765,S765,T765,U765,T765,V765)</f>
        <v xml:space="preserve">It has been  You have not yet heard from the recipient. Perhaps the recipient might be interested in an ongoing need-responsive dialogue. </v>
      </c>
      <c r="H766" s="47"/>
      <c r="I766" s="47"/>
      <c r="J766" s="47"/>
      <c r="K766" s="47"/>
      <c r="L766" s="47"/>
      <c r="M766" s="47"/>
      <c r="P766" s="110" t="str">
        <f>CONCATENATE(R766,S766,T766)</f>
        <v>Consider inviting the recipient to an ongoing need-responsive dialogue.</v>
      </c>
      <c r="Q766" s="57" t="s">
        <v>150</v>
      </c>
      <c r="R766" s="47" t="s">
        <v>254</v>
      </c>
      <c r="S766" s="47" t="str">
        <f>IF(E765=0,"the recipient",E765)</f>
        <v>the recipient</v>
      </c>
      <c r="T766" s="47" t="s">
        <v>1332</v>
      </c>
      <c r="U766" s="47"/>
      <c r="V766" s="47"/>
    </row>
    <row r="767" spans="1:23" hidden="1" x14ac:dyDescent="0.3">
      <c r="A767" s="109">
        <f>A61</f>
        <v>27</v>
      </c>
      <c r="B767" s="109">
        <f>B61</f>
        <v>0</v>
      </c>
      <c r="C767" s="109"/>
      <c r="D767" s="109"/>
      <c r="E767" s="109">
        <f>E61</f>
        <v>0</v>
      </c>
      <c r="F767" s="112">
        <f>IF(E767=0,0,1)</f>
        <v>0</v>
      </c>
      <c r="G767" s="109"/>
      <c r="H767" s="109">
        <f>H61</f>
        <v>0</v>
      </c>
      <c r="I767" s="109">
        <f>I61</f>
        <v>0</v>
      </c>
      <c r="J767" s="109">
        <f>J61</f>
        <v>0</v>
      </c>
      <c r="K767" s="553">
        <f>K61</f>
        <v>0</v>
      </c>
      <c r="L767" s="553"/>
      <c r="M767" s="553"/>
      <c r="O767" s="108">
        <f>IF(I767=0,0,$I$711-I767)</f>
        <v>0</v>
      </c>
      <c r="P767" s="108">
        <f>IF(J767=0,0,$I$711-J767)</f>
        <v>0</v>
      </c>
      <c r="Q767" s="1" t="s">
        <v>252</v>
      </c>
      <c r="R767" s="1" t="str">
        <f>IF(AND(P767=0,O767&gt;0),O767,IF(AND(O767&gt;0,P767&gt;0),P767,IF(AND(O767=0,P767=0),"")))</f>
        <v/>
      </c>
      <c r="S767" s="1" t="str">
        <f>IF(AND(O767&gt;0,P767=0)," days since you messaged ",IF(P767&gt;0," days since you heard from ",IF(AND(O767=0,P767=0)," You have not yet heard from ")))</f>
        <v xml:space="preserve"> You have not yet heard from </v>
      </c>
      <c r="T767" s="1" t="str">
        <f>IF(E767=0,"the recipient",E767)</f>
        <v>the recipient</v>
      </c>
      <c r="U767" s="1" t="s">
        <v>253</v>
      </c>
      <c r="V767" s="1" t="str">
        <f>IF(K767=$K$704,$Q$704,IF(K767=$K$705,$Q$705,IF(K767=$K$706,$Q$706,IF(K767=$K$707,$Q$707,IF(K767=$K$708,$Q$708,IF(K767=0,Q$709))))))</f>
        <v xml:space="preserve"> might be interested in an ongoing need-responsive dialogue. </v>
      </c>
      <c r="W767" s="111" t="s">
        <v>150</v>
      </c>
    </row>
    <row r="768" spans="1:23" hidden="1" x14ac:dyDescent="0.3">
      <c r="A768" s="107"/>
      <c r="B768" s="110" t="str">
        <f>IF(B767=0,"",D768)</f>
        <v/>
      </c>
      <c r="C768" s="110"/>
      <c r="D768" s="47" t="str">
        <f>IF(AND(H767=0,I767=0),P768,G768)</f>
        <v>Consider inviting the recipient to an ongoing need-responsive dialogue.</v>
      </c>
      <c r="F768" s="107"/>
      <c r="G768" s="110" t="str">
        <f>CONCATENATE(Q767,R767,S767,T767,U767,T767,V767)</f>
        <v xml:space="preserve">It has been  You have not yet heard from the recipient. Perhaps the recipient might be interested in an ongoing need-responsive dialogue. </v>
      </c>
      <c r="H768" s="47"/>
      <c r="I768" s="47"/>
      <c r="J768" s="47"/>
      <c r="K768" s="47"/>
      <c r="L768" s="47"/>
      <c r="M768" s="47"/>
      <c r="P768" s="110" t="str">
        <f>CONCATENATE(R768,S768,T768)</f>
        <v>Consider inviting the recipient to an ongoing need-responsive dialogue.</v>
      </c>
      <c r="Q768" s="57" t="s">
        <v>150</v>
      </c>
      <c r="R768" s="47" t="s">
        <v>254</v>
      </c>
      <c r="S768" s="47" t="str">
        <f>IF(E767=0,"the recipient",E767)</f>
        <v>the recipient</v>
      </c>
      <c r="T768" s="47" t="s">
        <v>1332</v>
      </c>
      <c r="U768" s="47"/>
      <c r="V768" s="47"/>
    </row>
    <row r="769" spans="1:23" hidden="1" x14ac:dyDescent="0.3">
      <c r="A769" s="109">
        <f>A63</f>
        <v>28</v>
      </c>
      <c r="B769" s="109">
        <f>B63</f>
        <v>0</v>
      </c>
      <c r="C769" s="109"/>
      <c r="D769" s="109"/>
      <c r="E769" s="109">
        <f>E63</f>
        <v>0</v>
      </c>
      <c r="F769" s="112">
        <f>IF(E769=0,0,1)</f>
        <v>0</v>
      </c>
      <c r="G769" s="109"/>
      <c r="H769" s="109">
        <f>H63</f>
        <v>0</v>
      </c>
      <c r="I769" s="109">
        <f>I63</f>
        <v>0</v>
      </c>
      <c r="J769" s="109">
        <f>J63</f>
        <v>0</v>
      </c>
      <c r="K769" s="553">
        <f>K63</f>
        <v>0</v>
      </c>
      <c r="L769" s="553"/>
      <c r="M769" s="553"/>
      <c r="O769" s="108">
        <f>IF(I769=0,0,$I$711-I769)</f>
        <v>0</v>
      </c>
      <c r="P769" s="108">
        <f>IF(J769=0,0,$I$711-J769)</f>
        <v>0</v>
      </c>
      <c r="Q769" s="1" t="s">
        <v>252</v>
      </c>
      <c r="R769" s="1" t="str">
        <f>IF(AND(P769=0,O769&gt;0),O769,IF(AND(O769&gt;0,P769&gt;0),P769,IF(AND(O769=0,P769=0),"")))</f>
        <v/>
      </c>
      <c r="S769" s="1" t="str">
        <f>IF(AND(O769&gt;0,P769=0)," days since you messaged ",IF(P769&gt;0," days since you heard from ",IF(AND(O769=0,P769=0)," You have not yet heard from ")))</f>
        <v xml:space="preserve"> You have not yet heard from </v>
      </c>
      <c r="T769" s="1" t="str">
        <f>IF(E769=0,"the recipient",E769)</f>
        <v>the recipient</v>
      </c>
      <c r="U769" s="1" t="s">
        <v>253</v>
      </c>
      <c r="V769" s="1" t="str">
        <f>IF(K769=$K$704,$Q$704,IF(K769=$K$705,$Q$705,IF(K769=$K$706,$Q$706,IF(K769=$K$707,$Q$707,IF(K769=$K$708,$Q$708,IF(K769=0,Q$709))))))</f>
        <v xml:space="preserve"> might be interested in an ongoing need-responsive dialogue. </v>
      </c>
      <c r="W769" s="111" t="s">
        <v>150</v>
      </c>
    </row>
    <row r="770" spans="1:23" hidden="1" x14ac:dyDescent="0.3">
      <c r="A770" s="107"/>
      <c r="B770" s="110" t="str">
        <f>IF(B769=0,"",D770)</f>
        <v/>
      </c>
      <c r="C770" s="110"/>
      <c r="D770" s="47" t="str">
        <f>IF(AND(H769=0,I769=0),P770,G770)</f>
        <v>Consider inviting the recipient to an ongoing need-responsive dialogue.</v>
      </c>
      <c r="F770" s="107"/>
      <c r="G770" s="110" t="str">
        <f>CONCATENATE(Q769,R769,S769,T769,U769,T769,V769)</f>
        <v xml:space="preserve">It has been  You have not yet heard from the recipient. Perhaps the recipient might be interested in an ongoing need-responsive dialogue. </v>
      </c>
      <c r="H770" s="47"/>
      <c r="I770" s="47"/>
      <c r="J770" s="47"/>
      <c r="K770" s="47"/>
      <c r="L770" s="47"/>
      <c r="M770" s="47"/>
      <c r="P770" s="110" t="str">
        <f>CONCATENATE(R770,S770,T770)</f>
        <v>Consider inviting the recipient to an ongoing need-responsive dialogue.</v>
      </c>
      <c r="Q770" s="57" t="s">
        <v>150</v>
      </c>
      <c r="R770" s="47" t="s">
        <v>254</v>
      </c>
      <c r="S770" s="47" t="str">
        <f>IF(E769=0,"the recipient",E769)</f>
        <v>the recipient</v>
      </c>
      <c r="T770" s="47" t="s">
        <v>1332</v>
      </c>
      <c r="U770" s="47"/>
      <c r="V770" s="47"/>
    </row>
    <row r="771" spans="1:23" hidden="1" x14ac:dyDescent="0.3">
      <c r="A771" s="109"/>
      <c r="B771" s="109"/>
      <c r="C771" s="109"/>
      <c r="D771" s="109"/>
      <c r="E771" s="109"/>
      <c r="G771" s="109"/>
      <c r="H771" s="109"/>
      <c r="I771" s="109"/>
      <c r="J771" s="109"/>
      <c r="K771" s="553"/>
      <c r="L771" s="553"/>
      <c r="M771" s="553"/>
    </row>
    <row r="772" spans="1:23" hidden="1" x14ac:dyDescent="0.3">
      <c r="A772" s="107"/>
      <c r="B772" s="107"/>
      <c r="C772" s="107"/>
      <c r="D772" s="107"/>
      <c r="E772" s="107"/>
      <c r="F772" s="107"/>
      <c r="G772" s="107"/>
      <c r="H772" s="107"/>
      <c r="I772" s="107"/>
      <c r="J772" s="107"/>
      <c r="K772" s="107"/>
      <c r="L772" s="107"/>
      <c r="M772" s="107"/>
    </row>
    <row r="773" spans="1:23" hidden="1" x14ac:dyDescent="0.3"/>
    <row r="774" spans="1:23" hidden="1" x14ac:dyDescent="0.3"/>
    <row r="775" spans="1:23" hidden="1" x14ac:dyDescent="0.3"/>
    <row r="776" spans="1:23" hidden="1" x14ac:dyDescent="0.3"/>
    <row r="777" spans="1:23" hidden="1" x14ac:dyDescent="0.3"/>
    <row r="778" spans="1:23" hidden="1" x14ac:dyDescent="0.3"/>
    <row r="779" spans="1:23" hidden="1" x14ac:dyDescent="0.3"/>
    <row r="780" spans="1:23" hidden="1" x14ac:dyDescent="0.3"/>
    <row r="781" spans="1:23" hidden="1" x14ac:dyDescent="0.3"/>
    <row r="782" spans="1:23" hidden="1" x14ac:dyDescent="0.3"/>
    <row r="783" spans="1:23" hidden="1" x14ac:dyDescent="0.3"/>
    <row r="784" spans="1:23"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spans="2:13" hidden="1" x14ac:dyDescent="0.3"/>
    <row r="898" spans="2:13" hidden="1" x14ac:dyDescent="0.3"/>
    <row r="899" spans="2:13" hidden="1" x14ac:dyDescent="0.3"/>
    <row r="900" spans="2:13" ht="14.5" hidden="1" thickBot="1" x14ac:dyDescent="0.35">
      <c r="B900" s="106"/>
      <c r="C900" s="106"/>
      <c r="D900" s="106"/>
      <c r="E900" s="106"/>
      <c r="F900" s="106"/>
      <c r="G900" s="106"/>
      <c r="H900" s="106"/>
      <c r="I900" s="106"/>
      <c r="J900" s="106"/>
      <c r="K900" s="106"/>
      <c r="L900" s="106"/>
      <c r="M900" s="106"/>
    </row>
  </sheetData>
  <mergeCells count="146">
    <mergeCell ref="B30:D30"/>
    <mergeCell ref="E30:G30"/>
    <mergeCell ref="K30:M30"/>
    <mergeCell ref="B31:M31"/>
    <mergeCell ref="K18:M18"/>
    <mergeCell ref="B19:M19"/>
    <mergeCell ref="B20:D20"/>
    <mergeCell ref="E20:G20"/>
    <mergeCell ref="K20:M20"/>
    <mergeCell ref="K26:M26"/>
    <mergeCell ref="B29:M29"/>
    <mergeCell ref="K14:M14"/>
    <mergeCell ref="B15:M15"/>
    <mergeCell ref="B16:D16"/>
    <mergeCell ref="E16:G16"/>
    <mergeCell ref="K16:M16"/>
    <mergeCell ref="B27:M27"/>
    <mergeCell ref="B28:D28"/>
    <mergeCell ref="E28:G28"/>
    <mergeCell ref="K28:M28"/>
    <mergeCell ref="B21:M21"/>
    <mergeCell ref="B22:D22"/>
    <mergeCell ref="E22:G22"/>
    <mergeCell ref="K22:M22"/>
    <mergeCell ref="B23:M23"/>
    <mergeCell ref="B24:D24"/>
    <mergeCell ref="E24:G24"/>
    <mergeCell ref="K24:M24"/>
    <mergeCell ref="B25:M25"/>
    <mergeCell ref="B26:D26"/>
    <mergeCell ref="E26:G26"/>
    <mergeCell ref="B17:M17"/>
    <mergeCell ref="B18:D18"/>
    <mergeCell ref="E18:G18"/>
    <mergeCell ref="B12:D12"/>
    <mergeCell ref="E12:G12"/>
    <mergeCell ref="K12:M12"/>
    <mergeCell ref="A1:N1"/>
    <mergeCell ref="B6:D6"/>
    <mergeCell ref="E6:G6"/>
    <mergeCell ref="K6:M6"/>
    <mergeCell ref="B8:D8"/>
    <mergeCell ref="E8:G8"/>
    <mergeCell ref="K8:M8"/>
    <mergeCell ref="B7:M7"/>
    <mergeCell ref="B9:M9"/>
    <mergeCell ref="B10:D10"/>
    <mergeCell ref="E10:G10"/>
    <mergeCell ref="K10:M10"/>
    <mergeCell ref="B11:M11"/>
    <mergeCell ref="B4:M4"/>
    <mergeCell ref="B13:M13"/>
    <mergeCell ref="B14:D14"/>
    <mergeCell ref="E14:G14"/>
    <mergeCell ref="K716:M716"/>
    <mergeCell ref="I711:J711"/>
    <mergeCell ref="B35:D35"/>
    <mergeCell ref="E35:G35"/>
    <mergeCell ref="K35:M35"/>
    <mergeCell ref="B36:M36"/>
    <mergeCell ref="B37:D37"/>
    <mergeCell ref="E37:G37"/>
    <mergeCell ref="K37:M37"/>
    <mergeCell ref="B38:M38"/>
    <mergeCell ref="B39:D39"/>
    <mergeCell ref="E39:G39"/>
    <mergeCell ref="K39:M39"/>
    <mergeCell ref="B40:M40"/>
    <mergeCell ref="B41:D41"/>
    <mergeCell ref="E41:G41"/>
    <mergeCell ref="K41:M41"/>
    <mergeCell ref="B42:M42"/>
    <mergeCell ref="B43:D43"/>
    <mergeCell ref="E43:G43"/>
    <mergeCell ref="K43:M43"/>
    <mergeCell ref="K712:M712"/>
    <mergeCell ref="K714:M714"/>
    <mergeCell ref="B47:D47"/>
    <mergeCell ref="E47:G47"/>
    <mergeCell ref="K47:M47"/>
    <mergeCell ref="B48:M48"/>
    <mergeCell ref="B49:D49"/>
    <mergeCell ref="E49:G49"/>
    <mergeCell ref="K49:M49"/>
    <mergeCell ref="B44:M44"/>
    <mergeCell ref="B45:D45"/>
    <mergeCell ref="E45:G45"/>
    <mergeCell ref="K45:M45"/>
    <mergeCell ref="B46:M46"/>
    <mergeCell ref="B54:M54"/>
    <mergeCell ref="B55:D55"/>
    <mergeCell ref="E55:G55"/>
    <mergeCell ref="K55:M55"/>
    <mergeCell ref="B50:M50"/>
    <mergeCell ref="B51:D51"/>
    <mergeCell ref="E51:G51"/>
    <mergeCell ref="K51:M51"/>
    <mergeCell ref="B52:M52"/>
    <mergeCell ref="B32:M32"/>
    <mergeCell ref="K718:M718"/>
    <mergeCell ref="K720:M720"/>
    <mergeCell ref="K722:M722"/>
    <mergeCell ref="K724:M724"/>
    <mergeCell ref="B62:M62"/>
    <mergeCell ref="B63:D63"/>
    <mergeCell ref="E63:G63"/>
    <mergeCell ref="K63:M63"/>
    <mergeCell ref="B64:M64"/>
    <mergeCell ref="B59:D59"/>
    <mergeCell ref="E59:G59"/>
    <mergeCell ref="K59:M59"/>
    <mergeCell ref="B60:M60"/>
    <mergeCell ref="B61:D61"/>
    <mergeCell ref="E61:G61"/>
    <mergeCell ref="K61:M61"/>
    <mergeCell ref="B56:M56"/>
    <mergeCell ref="B57:D57"/>
    <mergeCell ref="E57:G57"/>
    <mergeCell ref="K57:M57"/>
    <mergeCell ref="B58:M58"/>
    <mergeCell ref="B53:D53"/>
    <mergeCell ref="E53:G53"/>
    <mergeCell ref="K769:M769"/>
    <mergeCell ref="K771:M771"/>
    <mergeCell ref="B33:M33"/>
    <mergeCell ref="K759:M759"/>
    <mergeCell ref="K761:M761"/>
    <mergeCell ref="K763:M763"/>
    <mergeCell ref="K765:M765"/>
    <mergeCell ref="K767:M767"/>
    <mergeCell ref="K749:M749"/>
    <mergeCell ref="K751:M751"/>
    <mergeCell ref="K753:M753"/>
    <mergeCell ref="K755:M755"/>
    <mergeCell ref="K757:M757"/>
    <mergeCell ref="K736:M736"/>
    <mergeCell ref="K741:M741"/>
    <mergeCell ref="K743:M743"/>
    <mergeCell ref="K745:M745"/>
    <mergeCell ref="K747:M747"/>
    <mergeCell ref="K726:M726"/>
    <mergeCell ref="K728:M728"/>
    <mergeCell ref="K730:M730"/>
    <mergeCell ref="K732:M732"/>
    <mergeCell ref="K734:M734"/>
    <mergeCell ref="K53:M53"/>
  </mergeCells>
  <dataValidations count="1">
    <dataValidation type="list" errorStyle="warning" allowBlank="1" showInputMessage="1" showErrorMessage="1" errorTitle="Oops!" error="Select an option from the dropdown list" sqref="K6:M6 K63:M63 K61:M61 K59:M59 K57:M57 K55:M55 K53:M53 K51:M51 K49:M49 K47:M47 K45:M45 K43:M43 K41:M41 K39:M39 K37:M37 K35:M35 K30:M30 K28:M28 K26:M26 K24:M24 K22:M22 K20:M20 K18:M18 K16:M16 K14:M14 K12:M12 K10:M10 K8:M8" xr:uid="{FB270662-3DE6-405B-A058-5AC807626B16}">
      <formula1>$K$704:$K$708</formula1>
    </dataValidation>
  </dataValidations>
  <pageMargins left="0.5" right="0.5" top="0.75" bottom="0.75" header="0.3" footer="0.3"/>
  <pageSetup orientation="portrait" horizontalDpi="4294967293" verticalDpi="0" r:id="rId1"/>
  <headerFooter>
    <oddHeader>&amp;C&amp;"Arial Black,Regular"&amp;14&amp;K004B19Anankelogy&amp;K01+000 &amp;K2D1441Foundation</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vt:lpstr>
      <vt:lpstr>save</vt:lpstr>
      <vt:lpstr>log</vt:lpstr>
      <vt:lpstr>log!Print_Area</vt:lpstr>
      <vt:lpstr>PR!Print_Area</vt:lpstr>
      <vt:lpstr>save!Print_Area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2024-07-24T06:07:12Z</cp:lastPrinted>
  <dcterms:created xsi:type="dcterms:W3CDTF">2024-04-10T17:43:32Z</dcterms:created>
  <dcterms:modified xsi:type="dcterms:W3CDTF">2024-07-26T14:11:17Z</dcterms:modified>
</cp:coreProperties>
</file>